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19200" windowHeight="7900" tabRatio="930"/>
  </bookViews>
  <sheets>
    <sheet name="INDICE" sheetId="69" r:id="rId1"/>
    <sheet name="A.1.1" sheetId="162" r:id="rId2"/>
    <sheet name="A.1.2" sheetId="163" r:id="rId3"/>
    <sheet name="A.1.3" sheetId="164" r:id="rId4"/>
    <sheet name="A.1.4" sheetId="165" r:id="rId5"/>
    <sheet name="A.1.5" sheetId="157" r:id="rId6"/>
    <sheet name="A.1.6" sheetId="158" r:id="rId7"/>
    <sheet name="A.1.7" sheetId="174" r:id="rId8"/>
    <sheet name="A.1.8" sheetId="175" r:id="rId9"/>
    <sheet name="A.1.9" sheetId="176" r:id="rId10"/>
    <sheet name="A.1.10" sheetId="177" r:id="rId11"/>
    <sheet name="A.2.1" sheetId="166" r:id="rId12"/>
    <sheet name="A.2.2" sheetId="159" r:id="rId13"/>
    <sheet name="A.2.3" sheetId="160" r:id="rId14"/>
    <sheet name="A.2.4" sheetId="161" r:id="rId15"/>
    <sheet name="A.3.1" sheetId="152" r:id="rId16"/>
    <sheet name="A.3.2" sheetId="167" r:id="rId17"/>
    <sheet name="A.3.3" sheetId="168" r:id="rId18"/>
    <sheet name="A.3.4" sheetId="169" r:id="rId19"/>
    <sheet name="A.3.5" sheetId="170" r:id="rId20"/>
    <sheet name="A.3.6" sheetId="171" r:id="rId21"/>
    <sheet name="A.3.7" sheetId="172" r:id="rId22"/>
    <sheet name="A.3.8" sheetId="173" r:id="rId23"/>
    <sheet name="A.4.1" sheetId="42" r:id="rId24"/>
    <sheet name="A.4.2" sheetId="120" r:id="rId25"/>
    <sheet name="A.4.3" sheetId="121" r:id="rId26"/>
    <sheet name="A.4.4" sheetId="76" r:id="rId27"/>
    <sheet name="A.4.5" sheetId="128" r:id="rId28"/>
    <sheet name="A.4.6" sheetId="129" r:id="rId29"/>
    <sheet name="A.4.7" sheetId="133"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IMPUESTOS_SOBRE_COMBUSTIBLES_Y_GAS_NATURAL">[1]C!$B$27:$N$27</definedName>
    <definedName name="_._IMPUESTOS_SOBRE_ENERGIA_ELECTRICA">[1]C!$B$28:$N$28</definedName>
    <definedName name="__r" localSheetId="1">#REF!</definedName>
    <definedName name="__r" localSheetId="10">#REF!</definedName>
    <definedName name="__r" localSheetId="2">#REF!</definedName>
    <definedName name="__r" localSheetId="3">#REF!</definedName>
    <definedName name="__r" localSheetId="5">#REF!</definedName>
    <definedName name="__r" localSheetId="12">#REF!</definedName>
    <definedName name="__r" localSheetId="13">#REF!</definedName>
    <definedName name="__r" localSheetId="16">#REF!</definedName>
    <definedName name="__r" localSheetId="17">#REF!</definedName>
    <definedName name="__r" localSheetId="18">#REF!</definedName>
    <definedName name="__r" localSheetId="19">#REF!</definedName>
    <definedName name="__r" localSheetId="22">#REF!</definedName>
    <definedName name="__r" localSheetId="26">#REF!</definedName>
    <definedName name="__r" localSheetId="27">#REF!</definedName>
    <definedName name="__r" localSheetId="28">#REF!</definedName>
    <definedName name="__r" localSheetId="29">#REF!</definedName>
    <definedName name="_xlnm._FilterDatabase" localSheetId="15" hidden="1">A.3.1!$B$19:$B$21</definedName>
    <definedName name="_xlnm._FilterDatabase" localSheetId="17" hidden="1">A.3.3!#REF!</definedName>
    <definedName name="_Order1" hidden="1">255</definedName>
    <definedName name="_Order2" hidden="1">255</definedName>
    <definedName name="_r" localSheetId="1">#REF!</definedName>
    <definedName name="_r" localSheetId="10">#REF!</definedName>
    <definedName name="_r" localSheetId="2">#REF!</definedName>
    <definedName name="_r" localSheetId="3">#REF!</definedName>
    <definedName name="_r" localSheetId="5">#REF!</definedName>
    <definedName name="_r" localSheetId="12">#REF!</definedName>
    <definedName name="_r" localSheetId="13">#REF!</definedName>
    <definedName name="_r" localSheetId="16">#REF!</definedName>
    <definedName name="_r" localSheetId="17">#REF!</definedName>
    <definedName name="_r" localSheetId="18">#REF!</definedName>
    <definedName name="_r" localSheetId="19">#REF!</definedName>
    <definedName name="_r" localSheetId="22">#REF!</definedName>
    <definedName name="_r" localSheetId="26">#REF!</definedName>
    <definedName name="_r" localSheetId="27">#REF!</definedName>
    <definedName name="_r" localSheetId="28">#REF!</definedName>
    <definedName name="_r" localSheetId="29">#REF!</definedName>
    <definedName name="a" localSheetId="29" hidden="1">{TRUE,TRUE,-1.25,-15.5,484.5,276.75,FALSE,FALSE,TRUE,TRUE,0,15,#N/A,56,#N/A,4.88636363636364,15.35,1,FALSE,FALSE,3,TRUE,1,FALSE,100,"Swvu.PLA2.","ACwvu.PLA2.",#N/A,FALSE,FALSE,0,0,0,0,2,"","",TRUE,TRUE,FALSE,FALSE,1,60,#N/A,#N/A,FALSE,FALSE,"Rwvu.PLA2.",#N/A,FALSE,FALSE,FALSE,9,65532,65532,FALSE,FALSE,TRUE,TRUE,TRUE}</definedName>
    <definedName name="A_impresión_IM" localSheetId="17">'[2]03-08'!#REF!</definedName>
    <definedName name="ACC" localSheetId="17">'[3]CARTERA FONDO'!#REF!</definedName>
    <definedName name="ACP" localSheetId="17">'[3]CARTERA FONDO'!#REF!</definedName>
    <definedName name="ACwvu.PLA1." localSheetId="17" hidden="1">'[1]COP FED'!#REF!</definedName>
    <definedName name="ACwvu.PLA2." hidden="1">'[1]COP FED'!$A$1:$N$49</definedName>
    <definedName name="AMPO5">"Gráfico 8"</definedName>
    <definedName name="AÑO" localSheetId="17">#REF!</definedName>
    <definedName name="AÑO" localSheetId="29">#REF!</definedName>
    <definedName name="año2003" localSheetId="17">#REF!</definedName>
    <definedName name="año2003" localSheetId="29">#REF!</definedName>
    <definedName name="_xlnm.Print_Area" localSheetId="1">A.1.1!$B$2:$D$99</definedName>
    <definedName name="_xlnm.Print_Area" localSheetId="10">A.1.10!$B$2:$G$182</definedName>
    <definedName name="_xlnm.Print_Area" localSheetId="2">A.1.2!$B$2:$C$58</definedName>
    <definedName name="_xlnm.Print_Area" localSheetId="3">A.1.3!$B$2:$D$82</definedName>
    <definedName name="_xlnm.Print_Area" localSheetId="4">A.1.4!$B$2:$H$56</definedName>
    <definedName name="_xlnm.Print_Area" localSheetId="5">A.1.5!$B$2:$C$61</definedName>
    <definedName name="_xlnm.Print_Area" localSheetId="6">A.1.6!$B$2:$C$38</definedName>
    <definedName name="_xlnm.Print_Area" localSheetId="7">A.1.7!$B$2:$H$57</definedName>
    <definedName name="_xlnm.Print_Area" localSheetId="8">A.1.8!$B$2:$H$69</definedName>
    <definedName name="_xlnm.Print_Area" localSheetId="9">A.1.9!$B$2:$H$99</definedName>
    <definedName name="_xlnm.Print_Area" localSheetId="11">A.2.1!$B$2:$D$89</definedName>
    <definedName name="_xlnm.Print_Area" localSheetId="12">A.2.2!$B$2:$D$92</definedName>
    <definedName name="_xlnm.Print_Area" localSheetId="13">A.2.3!$B$2:$D$73</definedName>
    <definedName name="_xlnm.Print_Area" localSheetId="14">A.2.4!$B$2:$F$88</definedName>
    <definedName name="_xlnm.Print_Area" localSheetId="15">A.3.1!$B$2:$F$65</definedName>
    <definedName name="_xlnm.Print_Area" localSheetId="16">A.3.2!$B$2:$F$64</definedName>
    <definedName name="_xlnm.Print_Area" localSheetId="17">A.3.3!$B$2:$F$111</definedName>
    <definedName name="_xlnm.Print_Area" localSheetId="18">A.3.4!#REF!</definedName>
    <definedName name="_xlnm.Print_Area" localSheetId="19">A.3.5!$B$2:$O$128</definedName>
    <definedName name="_xlnm.Print_Area" localSheetId="20">A.3.6!$B$2:$N$79</definedName>
    <definedName name="_xlnm.Print_Area" localSheetId="21">A.3.7!$B$2:$AI$145</definedName>
    <definedName name="_xlnm.Print_Area" localSheetId="22">A.3.8!$B$2:$AI$135</definedName>
    <definedName name="_xlnm.Print_Area" localSheetId="23">A.4.1!$B$2:$F$31</definedName>
    <definedName name="_xlnm.Print_Area" localSheetId="24">A.4.2!$B$2:$C$60</definedName>
    <definedName name="_xlnm.Print_Area" localSheetId="25">A.4.3!$B$2:$C$44</definedName>
    <definedName name="_xlnm.Print_Area" localSheetId="26">A.4.4!$B$2:$AF$39</definedName>
    <definedName name="_xlnm.Print_Area" localSheetId="27">A.4.5!$B$2:$F$109</definedName>
    <definedName name="_xlnm.Print_Area" localSheetId="28">A.4.6!#REF!</definedName>
    <definedName name="_xlnm.Print_Area" localSheetId="29">A.4.7!$B$2:$O$64</definedName>
    <definedName name="_xlnm.Print_Area" localSheetId="0">INDICE!$B$5:$C$46</definedName>
    <definedName name="_xlnm.Print_Area">'[1]Fto. a partir del impuesto'!$D$7:$D$50</definedName>
    <definedName name="_xlnm.Database" localSheetId="13">#REF!</definedName>
    <definedName name="_xlnm.Database" localSheetId="17">#REF!</definedName>
    <definedName name="_xlnm.Database" localSheetId="29">#REF!</definedName>
    <definedName name="_xlnm.Database">#REF!</definedName>
    <definedName name="cacho" localSheetId="17">[4]GRAFPROM!#REF!</definedName>
    <definedName name="cacho" localSheetId="29">[4]GRAFPROM!#REF!</definedName>
    <definedName name="caja" localSheetId="29" hidden="1">{FALSE,FALSE,-1.25,-15.5,484.5,276.75,FALSE,FALSE,TRUE,TRUE,0,12,#N/A,46,#N/A,2.93460490463215,15.35,1,FALSE,FALSE,3,TRUE,1,FALSE,100,"Swvu.PLA1.","ACwvu.PLA1.",#N/A,FALSE,FALSE,0,0,0,0,2,"","",TRUE,TRUE,FALSE,FALSE,1,60,#N/A,#N/A,FALSE,FALSE,FALSE,FALSE,FALSE,FALSE,FALSE,9,65532,65532,FALSE,FALSE,TRUE,TRUE,TRUE}</definedName>
    <definedName name="cajas" localSheetId="29" hidden="1">{FALSE,FALSE,-1.25,-15.5,484.5,276.75,FALSE,FALSE,TRUE,TRUE,0,12,#N/A,46,#N/A,2.93460490463215,15.35,1,FALSE,FALSE,3,TRUE,1,FALSE,100,"Swvu.PLA1.","ACwvu.PLA1.",#N/A,FALSE,FALSE,0,0,0,0,2,"","",TRUE,TRUE,FALSE,FALSE,1,60,#N/A,#N/A,FALSE,FALSE,FALSE,FALSE,FALSE,FALSE,FALSE,9,65532,65532,FALSE,FALSE,TRUE,TRUE,TRUE}</definedName>
    <definedName name="carajo" localSheetId="17">#REF!</definedName>
    <definedName name="carajo" localSheetId="29">#REF!</definedName>
    <definedName name="CDF" localSheetId="17">'[3]CARTERA FONDO'!#REF!</definedName>
    <definedName name="CDF" localSheetId="29">'[3]CARTERA FONDO'!#REF!</definedName>
    <definedName name="CFA" localSheetId="17">'[3]CARTERA FONDO'!#REF!</definedName>
    <definedName name="CFD" localSheetId="17">'[3]CARTERA FONDO'!#REF!</definedName>
    <definedName name="CLH" localSheetId="17">'[3]CARTERA FONDO'!#REF!</definedName>
    <definedName name="Coef" localSheetId="5">[5]CoefStocks!$A$4:$AT$260</definedName>
    <definedName name="Coef" localSheetId="27">[5]CoefStocks!$A$4:$AT$260</definedName>
    <definedName name="Coef" localSheetId="28">[5]CoefStocks!$A$4:$AT$260</definedName>
    <definedName name="COPA">#N/A</definedName>
    <definedName name="COPARTICIPACION_FEDERAL__LEY_N__23548">[1]C!$B$13:$N$13</definedName>
    <definedName name="CUADRO_10.3.1">'[6]fondo promedio'!$A$36:$L$74</definedName>
    <definedName name="CUADRO_N__4.1.3" localSheetId="17">#REF!</definedName>
    <definedName name="CUADRO_N__4.1.3" localSheetId="29">#REF!</definedName>
    <definedName name="CVAL">[7]Resumen!$A$2:$AU$262</definedName>
    <definedName name="d" localSheetId="17" hidden="1">#REF!</definedName>
    <definedName name="d" localSheetId="29" hidden="1">#REF!</definedName>
    <definedName name="DIARIO" localSheetId="17">#REF!</definedName>
    <definedName name="DIARIO" localSheetId="29">#REF!</definedName>
    <definedName name="dieferencias" localSheetId="1">#REF!</definedName>
    <definedName name="dieferencias" localSheetId="10">#REF!</definedName>
    <definedName name="dieferencias" localSheetId="2">#REF!</definedName>
    <definedName name="dieferencias" localSheetId="5">#REF!</definedName>
    <definedName name="dieferencias" localSheetId="12">#REF!</definedName>
    <definedName name="dieferencias" localSheetId="13">#REF!</definedName>
    <definedName name="dieferencias" localSheetId="16">#REF!</definedName>
    <definedName name="dieferencias" localSheetId="17">#REF!</definedName>
    <definedName name="dieferencias" localSheetId="18">#REF!</definedName>
    <definedName name="dieferencias" localSheetId="19">#REF!</definedName>
    <definedName name="dieferencias" localSheetId="21">#REF!</definedName>
    <definedName name="dieferencias" localSheetId="22">#REF!</definedName>
    <definedName name="dieferencias" localSheetId="26">#REF!</definedName>
    <definedName name="dieferencias" localSheetId="27">#REF!</definedName>
    <definedName name="dieferencias" localSheetId="28">#REF!</definedName>
    <definedName name="dieferencias" localSheetId="29">#REF!</definedName>
    <definedName name="Diferencia" localSheetId="1">#REF!</definedName>
    <definedName name="Diferencia" localSheetId="10">#REF!</definedName>
    <definedName name="Diferencia" localSheetId="2">#REF!</definedName>
    <definedName name="Diferencia" localSheetId="5">#REF!</definedName>
    <definedName name="Diferencia" localSheetId="6">#REF!</definedName>
    <definedName name="Diferencia" localSheetId="12">#REF!</definedName>
    <definedName name="Diferencia" localSheetId="13">#REF!</definedName>
    <definedName name="Diferencia" localSheetId="16">#REF!</definedName>
    <definedName name="Diferencia" localSheetId="17">#REF!</definedName>
    <definedName name="Diferencia" localSheetId="18">#REF!</definedName>
    <definedName name="Diferencia" localSheetId="19">#REF!</definedName>
    <definedName name="Diferencia" localSheetId="21">#REF!</definedName>
    <definedName name="Diferencia" localSheetId="22">#REF!</definedName>
    <definedName name="Diferencia" localSheetId="26">#REF!</definedName>
    <definedName name="Diferencia" localSheetId="27">#REF!</definedName>
    <definedName name="Diferencia" localSheetId="28">#REF!</definedName>
    <definedName name="Diferencia" localSheetId="29">#REF!</definedName>
    <definedName name="dobleclick" localSheetId="17">#REF!</definedName>
    <definedName name="e" localSheetId="1">#REF!</definedName>
    <definedName name="e" localSheetId="10">#REF!</definedName>
    <definedName name="e" localSheetId="2">#REF!</definedName>
    <definedName name="e" localSheetId="5">#REF!</definedName>
    <definedName name="e" localSheetId="12">#REF!</definedName>
    <definedName name="e" localSheetId="13">#REF!</definedName>
    <definedName name="e" localSheetId="16">#REF!</definedName>
    <definedName name="e" localSheetId="17">#REF!</definedName>
    <definedName name="e" localSheetId="18">#REF!</definedName>
    <definedName name="e" localSheetId="19">#REF!</definedName>
    <definedName name="e" localSheetId="22">#REF!</definedName>
    <definedName name="e" localSheetId="26">#REF!</definedName>
    <definedName name="e" localSheetId="27">#REF!</definedName>
    <definedName name="e" localSheetId="28">#REF!</definedName>
    <definedName name="e" localSheetId="29">#REF!</definedName>
    <definedName name="EC" localSheetId="17">'[3]CARTERA FONDO'!#REF!</definedName>
    <definedName name="EC" localSheetId="29">'[3]CARTERA FONDO'!#REF!</definedName>
    <definedName name="eee" localSheetId="10">#REF!</definedName>
    <definedName name="eee" localSheetId="2">#REF!</definedName>
    <definedName name="eee" localSheetId="5">#REF!</definedName>
    <definedName name="eee" localSheetId="12">#REF!</definedName>
    <definedName name="eee" localSheetId="13">#REF!</definedName>
    <definedName name="eee" localSheetId="16">#REF!</definedName>
    <definedName name="eee" localSheetId="17">#REF!</definedName>
    <definedName name="eee" localSheetId="18">#REF!</definedName>
    <definedName name="eee" localSheetId="19">#REF!</definedName>
    <definedName name="eee" localSheetId="22">#REF!</definedName>
    <definedName name="eee" localSheetId="27">#REF!</definedName>
    <definedName name="eee" localSheetId="28">#REF!</definedName>
    <definedName name="eee" localSheetId="29">#REF!</definedName>
    <definedName name="ESTRUCTU_BONOS_PROVINCIALES_List" localSheetId="10">#REF!</definedName>
    <definedName name="ESTRUCTU_BONOS_PROVINCIALES_List" localSheetId="2">#REF!</definedName>
    <definedName name="ESTRUCTU_BONOS_PROVINCIALES_List" localSheetId="5">#REF!</definedName>
    <definedName name="ESTRUCTU_BONOS_PROVINCIALES_List" localSheetId="12">#REF!</definedName>
    <definedName name="ESTRUCTU_BONOS_PROVINCIALES_List" localSheetId="13">#REF!</definedName>
    <definedName name="ESTRUCTU_BONOS_PROVINCIALES_List" localSheetId="16">#REF!</definedName>
    <definedName name="ESTRUCTU_BONOS_PROVINCIALES_List" localSheetId="17">#REF!</definedName>
    <definedName name="ESTRUCTU_BONOS_PROVINCIALES_List" localSheetId="18">#REF!</definedName>
    <definedName name="ESTRUCTU_BONOS_PROVINCIALES_List" localSheetId="19">#REF!</definedName>
    <definedName name="ESTRUCTU_BONOS_PROVINCIALES_List" localSheetId="22">#REF!</definedName>
    <definedName name="ESTRUCTU_BONOS_PROVINCIALES_List" localSheetId="27">#REF!</definedName>
    <definedName name="ESTRUCTU_BONOS_PROVINCIALES_List" localSheetId="28">#REF!</definedName>
    <definedName name="ESTRUCTU_BONOS_PROVINCIALES_List" localSheetId="29">#REF!</definedName>
    <definedName name="EXCEDENTE_DEL_10__SEGUN_EL_TOPE_ASIGNADO_A__BUENOS_AIRES__LEY_N__23621">[1]C!$B$18:$N$18</definedName>
    <definedName name="FAS" localSheetId="29" hidden="1">{FALSE,FALSE,-1.25,-15.5,484.5,276.75,FALSE,FALSE,TRUE,TRUE,0,12,#N/A,46,#N/A,2.93460490463215,15.35,1,FALSE,FALSE,3,TRUE,1,FALSE,100,"Swvu.PLA1.","ACwvu.PLA1.",#N/A,FALSE,FALSE,0,0,0,0,2,"","",TRUE,TRUE,FALSE,FALSE,1,60,#N/A,#N/A,FALSE,FALSE,FALSE,FALSE,FALSE,FALSE,FALSE,9,65532,65532,FALSE,FALSE,TRUE,TRUE,TRUE}</definedName>
    <definedName name="fdgafgbaf" localSheetId="17">#REF!</definedName>
    <definedName name="fdgafgbaf" localSheetId="29">#REF!</definedName>
    <definedName name="feo" localSheetId="17">#REF!</definedName>
    <definedName name="feo" localSheetId="29">#REF!</definedName>
    <definedName name="FFE" localSheetId="17">'[3]CARTERA FONDO'!#REF!</definedName>
    <definedName name="FFE" localSheetId="29">'[3]CARTERA FONDO'!#REF!</definedName>
    <definedName name="Final">'[8]Amort Títulos'!$K$1</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FX_first_semester_average_2006" localSheetId="17">#REF!</definedName>
    <definedName name="FX_first_semester_average_2006" localSheetId="29">#REF!</definedName>
    <definedName name="gaby" localSheetId="17">#REF!</definedName>
    <definedName name="gaby" localSheetId="29">#REF!</definedName>
    <definedName name="GRÁFICO_10.3.1.">'[6]GRÁFICO DE FONDO POR AFILIADO'!$A$3:$H$35</definedName>
    <definedName name="GRÁFICO_10.3.2">'[6]GRÁFICO DE FONDO POR AFILIADO'!$A$36:$H$68</definedName>
    <definedName name="GRÁFICO_10.3.3">'[6]GRÁFICO DE FONDO POR AFILIADO'!$A$69:$H$101</definedName>
    <definedName name="GRÁFICO_10.3.4.">'[6]GRÁFICO DE FONDO POR AFILIADO'!$A$103:$H$135</definedName>
    <definedName name="GRÁFICO_N_10.2.4." localSheetId="17">#REF!</definedName>
    <definedName name="GRÁFICO_N_10.2.4." localSheetId="29">#REF!</definedName>
    <definedName name="IMPRESION" localSheetId="17">#REF!</definedName>
    <definedName name="IMPRESION" localSheetId="29">#REF!</definedName>
    <definedName name="INVERSIONES_EN_TRAMITE_IRREGULAR" localSheetId="17">'[3]CARTERA FONDO'!#REF!</definedName>
    <definedName name="INVERSIONES_EN_TRAMITE_IRREGULAR" localSheetId="29">'[3]CARTERA FONDO'!#REF!</definedName>
    <definedName name="IR" localSheetId="17">#REF!</definedName>
    <definedName name="IR" localSheetId="29">#REF!</definedName>
    <definedName name="IRR" localSheetId="17">'[3]CARTERA FONDO'!#REF!</definedName>
    <definedName name="IRR" localSheetId="29">'[3]CARTERA FONDO'!#REF!</definedName>
    <definedName name="j" localSheetId="29" hidden="1">{FALSE,FALSE,-1.25,-15.5,484.5,276.75,FALSE,FALSE,TRUE,TRUE,0,12,#N/A,46,#N/A,2.93460490463215,15.35,1,FALSE,FALSE,3,TRUE,1,FALSE,100,"Swvu.PLA1.","ACwvu.PLA1.",#N/A,FALSE,FALSE,0,0,0,0,2,"","",TRUE,TRUE,FALSE,FALSE,1,60,#N/A,#N/A,FALSE,FALSE,FALSE,FALSE,FALSE,FALSE,FALSE,9,65532,65532,FALSE,FALSE,TRUE,TRUE,TRUE}</definedName>
    <definedName name="Kanual">'[9]2005 K'!$A$2:$G$399</definedName>
    <definedName name="Kmens2004">'[10]IV 2004 cap'!$A$3:$E$246</definedName>
    <definedName name="kmens2005" localSheetId="5">'[11]KAPITIV 2005'!$A$4:$E$248</definedName>
    <definedName name="kmens2005" localSheetId="27">'[11]KAPITIV 2005'!$A$4:$E$248</definedName>
    <definedName name="kmens2005" localSheetId="28">'[11]KAPITIV 2005'!$A$4:$E$248</definedName>
    <definedName name="Kmens2006" localSheetId="5">'[11]KAPITA 2006'!$A$4:$N$401</definedName>
    <definedName name="Kmens2006" localSheetId="27">'[11]KAPITA 2006'!$A$4:$N$401</definedName>
    <definedName name="Kmens2006" localSheetId="28">'[11]KAPITA 2006'!$A$4:$N$401</definedName>
    <definedName name="kmens2007" localSheetId="5">'[12]kap. 2007'!$A$3:$N$363</definedName>
    <definedName name="kmens2007" localSheetId="27">'[12]kap. 2007'!$A$3:$N$363</definedName>
    <definedName name="kmens2007" localSheetId="28">'[12]kap. 2007'!$A$3:$N$363</definedName>
    <definedName name="Kmens2008" localSheetId="5">'[13]kap 2008'!$A$4:$N$332</definedName>
    <definedName name="Kmens2008" localSheetId="27">'[13]kap 2008'!$A$4:$N$332</definedName>
    <definedName name="Kmens2008" localSheetId="28">'[13]kap 2008'!$A$4:$N$332</definedName>
    <definedName name="kmens2009">'[14]KAP 2009'!$A$4:$N$305</definedName>
    <definedName name="kmens2010">[14]KAP2010!$A$5:$N$287</definedName>
    <definedName name="Kresto" localSheetId="5">'[11]KAPITAL RESTO'!$A$3:$CH$370</definedName>
    <definedName name="Kresto" localSheetId="27">'[11]KAPITAL RESTO'!$A$3:$CH$370</definedName>
    <definedName name="Kresto" localSheetId="28">'[11]KAPITAL RESTO'!$A$3:$CH$370</definedName>
    <definedName name="L_">#N/A</definedName>
    <definedName name="LL" localSheetId="29" hidden="1">{FALSE,FALSE,-1.25,-15.5,484.5,276.75,FALSE,FALSE,TRUE,TRUE,0,12,#N/A,46,#N/A,2.93460490463215,15.35,1,FALSE,FALSE,3,TRUE,1,FALSE,100,"Swvu.PLA1.","ACwvu.PLA1.",#N/A,FALSE,FALSE,0,0,0,0,2,"","",TRUE,TRUE,FALSE,FALSE,1,60,#N/A,#N/A,FALSE,FALSE,FALSE,FALSE,FALSE,FALSE,FALSE,9,65532,65532,FALSE,FALSE,TRUE,TRUE,TRUE}</definedName>
    <definedName name="MACROS" localSheetId="17">#REF!</definedName>
    <definedName name="MACROS" localSheetId="29">#REF!</definedName>
    <definedName name="mm" localSheetId="29" hidden="1">{FALSE,FALSE,-1.25,-15.5,484.5,276.75,FALSE,FALSE,TRUE,TRUE,0,12,#N/A,46,#N/A,2.93460490463215,15.35,1,FALSE,FALSE,3,TRUE,1,FALSE,100,"Swvu.PLA1.","ACwvu.PLA1.",#N/A,FALSE,FALSE,0,0,0,0,2,"","",TRUE,TRUE,FALSE,FALSE,1,60,#N/A,#N/A,FALSE,FALSE,FALSE,FALSE,FALSE,FALSE,FALSE,9,65532,65532,FALSE,FALSE,TRUE,TRUE,TRUE}</definedName>
    <definedName name="Nominal_Mensual_2001" localSheetId="17">#REF!</definedName>
    <definedName name="Nominal_Mensual_2001" localSheetId="29">#REF!</definedName>
    <definedName name="Nominal_Mensual_2003" localSheetId="17">#REF!</definedName>
    <definedName name="Nominal_Mensual_2003" localSheetId="29">#REF!</definedName>
    <definedName name="Nominal_Trimestral_2001" localSheetId="17">#REF!</definedName>
    <definedName name="Nominal_Trimestral_2001" localSheetId="29">#REF!</definedName>
    <definedName name="Nominal_Trimestral_2003" localSheetId="17">#REF!</definedName>
    <definedName name="O">#N/A</definedName>
    <definedName name="OBRAS_DE_INFRAESTRUCTURA__LEY_N__23966_ART._19">[1]C!$B$23:$N$23</definedName>
    <definedName name="OBRAS_DE_INFRAESTRUCTURA_BASICA_SOCIAL_Y_NECESIDADES_BASICAS_INSATISFECHAS__LEY_N__23621">[1]C!$B$17:$N$17</definedName>
    <definedName name="OCP" localSheetId="17">'[3]CARTERA FONDO'!#REF!</definedName>
    <definedName name="OCP" localSheetId="29">'[3]CARTERA FONDO'!#REF!</definedName>
    <definedName name="OFF" localSheetId="17">'[3]CARTERA FONDO'!#REF!</definedName>
    <definedName name="OFF" localSheetId="29">'[3]CARTERA FONDO'!#REF!</definedName>
    <definedName name="ONC" localSheetId="17">'[3]CARTERA FONDO'!#REF!</definedName>
    <definedName name="ONC" localSheetId="29">'[3]CARTERA FONDO'!#REF!</definedName>
    <definedName name="ONE" localSheetId="17">'[3]CARTERA FONDO'!#REF!</definedName>
    <definedName name="ONE" localSheetId="29">'[3]CARTERA FONDO'!#REF!</definedName>
    <definedName name="ONL" localSheetId="17">'[3]CARTERA FONDO'!#REF!</definedName>
    <definedName name="OPC" localSheetId="17">#REF!</definedName>
    <definedName name="OPC" localSheetId="29">#REF!</definedName>
    <definedName name="ORGANISMOS_DE_VIALIDAD__LEY_N__23966_ART._19">[1]C!$B$24:$N$24</definedName>
    <definedName name="p" localSheetId="1">#REF!</definedName>
    <definedName name="p" localSheetId="10">#REF!</definedName>
    <definedName name="p" localSheetId="2">#REF!</definedName>
    <definedName name="p" localSheetId="5">#REF!</definedName>
    <definedName name="p" localSheetId="12">#REF!</definedName>
    <definedName name="p" localSheetId="13">#REF!</definedName>
    <definedName name="p" localSheetId="16">#REF!</definedName>
    <definedName name="p" localSheetId="17">#REF!</definedName>
    <definedName name="p" localSheetId="18">#REF!</definedName>
    <definedName name="p" localSheetId="19">#REF!</definedName>
    <definedName name="p" localSheetId="21">#REF!</definedName>
    <definedName name="p" localSheetId="22">#REF!</definedName>
    <definedName name="p" localSheetId="26">#REF!</definedName>
    <definedName name="p" localSheetId="27">#REF!</definedName>
    <definedName name="p" localSheetId="28">#REF!</definedName>
    <definedName name="p" localSheetId="29">#REF!</definedName>
    <definedName name="pepe" localSheetId="17">#REF!</definedName>
    <definedName name="PG" localSheetId="5">#REF!</definedName>
    <definedName name="PG" localSheetId="16">#REF!</definedName>
    <definedName name="PG" localSheetId="17">#REF!</definedName>
    <definedName name="PG" localSheetId="18">#REF!</definedName>
    <definedName name="PG" localSheetId="19">#REF!</definedName>
    <definedName name="PG" localSheetId="22">#REF!</definedName>
    <definedName name="PG" localSheetId="27">#REF!</definedName>
    <definedName name="PG" localSheetId="28">#REF!</definedName>
    <definedName name="PG" localSheetId="29">#REF!</definedName>
    <definedName name="PIJIS" localSheetId="17">#REF!</definedName>
    <definedName name="POPO" localSheetId="1">#REF!</definedName>
    <definedName name="POPO" localSheetId="10">#REF!</definedName>
    <definedName name="POPO" localSheetId="2">#REF!</definedName>
    <definedName name="POPO" localSheetId="5">#REF!</definedName>
    <definedName name="POPO" localSheetId="6">#REF!</definedName>
    <definedName name="POPO" localSheetId="12">#REF!</definedName>
    <definedName name="POPO" localSheetId="13">#REF!</definedName>
    <definedName name="POPO" localSheetId="16">#REF!</definedName>
    <definedName name="POPO" localSheetId="17">#REF!</definedName>
    <definedName name="POPO" localSheetId="18">#REF!</definedName>
    <definedName name="POPO" localSheetId="19">#REF!</definedName>
    <definedName name="POPO" localSheetId="21">#REF!</definedName>
    <definedName name="POPO" localSheetId="22">#REF!</definedName>
    <definedName name="POPO" localSheetId="26">#REF!</definedName>
    <definedName name="POPO" localSheetId="27">#REF!</definedName>
    <definedName name="POPO" localSheetId="28">#REF!</definedName>
    <definedName name="POPO" localSheetId="29">#REF!</definedName>
    <definedName name="Print_Area_MI" localSheetId="17">#REF!</definedName>
    <definedName name="PRINT_TITLES_MI" localSheetId="17">#REF!</definedName>
    <definedName name="promgraf" localSheetId="17">[4]GRAFPROM!#REF!</definedName>
    <definedName name="promgraf" localSheetId="29">[4]GRAFPROM!#REF!</definedName>
    <definedName name="puto" localSheetId="17">#REF!</definedName>
    <definedName name="puto" localSheetId="29">#REF!</definedName>
    <definedName name="qwqwqwqwqwqw" localSheetId="17">#REF!</definedName>
    <definedName name="qwqwqwqwqwqw" localSheetId="29">#REF!</definedName>
    <definedName name="Real_Mensual_2001" localSheetId="17">#REF!</definedName>
    <definedName name="Real_Mensual_2001" localSheetId="29">#REF!</definedName>
    <definedName name="Real_Mensual_2002" localSheetId="17">#REF!</definedName>
    <definedName name="Real_Mensual_2003" localSheetId="17">#REF!</definedName>
    <definedName name="Real_Trimestral_2001" localSheetId="17">#REF!</definedName>
    <definedName name="Real_Trimestral_2002" localSheetId="17">#REF!</definedName>
    <definedName name="Real_Trimestral_2003" localSheetId="17">#REF!</definedName>
    <definedName name="recimp2003beta" localSheetId="17">#REF!</definedName>
    <definedName name="recimpb" localSheetId="17">#REF!</definedName>
    <definedName name="RESIDENTES">[15]!RESIDENTES</definedName>
    <definedName name="rrr" localSheetId="1">#REF!</definedName>
    <definedName name="rrr" localSheetId="10">#REF!</definedName>
    <definedName name="rrr" localSheetId="2">#REF!</definedName>
    <definedName name="rrr" localSheetId="5">#REF!</definedName>
    <definedName name="rrr" localSheetId="12">#REF!</definedName>
    <definedName name="rrr" localSheetId="13">#REF!</definedName>
    <definedName name="rrr" localSheetId="16">#REF!</definedName>
    <definedName name="rrr" localSheetId="17">#REF!</definedName>
    <definedName name="rrr" localSheetId="18">#REF!</definedName>
    <definedName name="rrr" localSheetId="19">#REF!</definedName>
    <definedName name="rrr" localSheetId="21">#REF!</definedName>
    <definedName name="rrr" localSheetId="22">#REF!</definedName>
    <definedName name="rrr" localSheetId="26">#REF!</definedName>
    <definedName name="rrr" localSheetId="27">#REF!</definedName>
    <definedName name="rrr" localSheetId="28">#REF!</definedName>
    <definedName name="rrr" localSheetId="29">#REF!</definedName>
    <definedName name="Rwvu.PLA2." localSheetId="17" hidden="1">'[1]COP FED'!#REF!</definedName>
    <definedName name="Rwvu.PLA2." localSheetId="29" hidden="1">'[1]COP FED'!#REF!</definedName>
    <definedName name="SEGURIDAD_SOCIAL___BS._PERS._NO_INCORP._AL_PROCESO_ECONOMICO__LEY_N__23966__ART._30">[1]C!$B$22:$N$22</definedName>
    <definedName name="SEGURIDAD_SOCIAL___IVA__LEY_N__23966_ART._5_PTO._2">[1]C!$B$21:$N$21</definedName>
    <definedName name="SEMANAL" localSheetId="17">#REF!</definedName>
    <definedName name="SEMANAL" localSheetId="29">#REF!</definedName>
    <definedName name="SIGADERD" localSheetId="10">[16]!SIGADERED</definedName>
    <definedName name="SIGADERD" localSheetId="13">[16]!SIGADERED</definedName>
    <definedName name="SIGADERD" localSheetId="16">[16]!SIGADERED</definedName>
    <definedName name="SIGADERD" localSheetId="17">[16]!SIGADERED</definedName>
    <definedName name="SIGADERD" localSheetId="18">[16]!SIGADERED</definedName>
    <definedName name="SIGADERD" localSheetId="19">[16]!SIGADERED</definedName>
    <definedName name="SIGADERD" localSheetId="22">[16]!SIGADERED</definedName>
    <definedName name="SIGADERD" localSheetId="29">[16]!SIGADERED</definedName>
    <definedName name="SOPA" localSheetId="17">#REF!</definedName>
    <definedName name="SOPA" localSheetId="29">#REF!</definedName>
    <definedName name="sopapita" localSheetId="17">#REF!</definedName>
    <definedName name="sopapita" localSheetId="29">#REF!</definedName>
    <definedName name="SUMA_FIJA_FINANCIADA_CON__LA_COPARTICIPACION_FEDERAL_DE_NACION__LEY_N__23621_ART._1">[1]C!$B$19:$N$19</definedName>
    <definedName name="Swvu.PLA1." localSheetId="17" hidden="1">'[1]COP FED'!#REF!</definedName>
    <definedName name="Swvu.PLA1." localSheetId="29" hidden="1">'[1]COP FED'!#REF!</definedName>
    <definedName name="Swvu.PLA2." hidden="1">'[1]COP FED'!$A$1:$N$49</definedName>
    <definedName name="TABLE" localSheetId="1">A.1.1!#REF!</definedName>
    <definedName name="TABLE_2" localSheetId="1">A.1.1!#REF!</definedName>
    <definedName name="TABLE_3" localSheetId="1">A.1.1!#REF!</definedName>
    <definedName name="TDE" localSheetId="17">'[3]CARTERA FONDO'!#REF!</definedName>
    <definedName name="TDE" localSheetId="29">'[3]CARTERA FONDO'!#REF!</definedName>
    <definedName name="TEE" localSheetId="17">'[3]CARTERA FONDO'!#REF!</definedName>
    <definedName name="TEX" localSheetId="17">'[3]CARTERA FONDO'!#REF!</definedName>
    <definedName name="_xlnm.Print_Titles" localSheetId="21">A.3.7!$A:$A,A.3.7!$4:$8</definedName>
    <definedName name="_xlnm.Print_Titles" localSheetId="22">A.3.8!$A:$A,A.3.8!$4:$8</definedName>
    <definedName name="_xlnm.Print_Titles">'[1]Fto. a partir del impuesto'!$A:$A</definedName>
    <definedName name="TOTAL" localSheetId="5">[5]SIGADE!$A$2:$AU$306</definedName>
    <definedName name="TOTAL" localSheetId="27">[5]SIGADE!$A$2:$AU$306</definedName>
    <definedName name="TOTAL" localSheetId="28">[5]SIGADE!$A$2:$AU$306</definedName>
    <definedName name="TRANSFERENCIA_DE_SERVICIOS__LEY_N__24049_Y_COMPLEMENTARIAS">[1]C!$B$14:$N$14</definedName>
    <definedName name="VENCIMIENTOS_DE_LA_DEUDA_EN_SITUACION_DE_PAGO_NORMAL" localSheetId="17">#REF!</definedName>
    <definedName name="VENCIMIENTOS_DE_LA_DEUDA_EN_SITUACION_DE_PAGO_NORMAL" localSheetId="29">#REF!</definedName>
    <definedName name="wrn.BMA." localSheetId="29" hidden="1">{"3",#N/A,FALSE,"BASE MONETARIA";"4",#N/A,FALSE,"BASE MONETARIA"}</definedName>
    <definedName name="wrn.PASMON." localSheetId="29" hidden="1">{"1",#N/A,FALSE,"Pasivos Mon";"2",#N/A,FALSE,"Pasivos Mon"}</definedName>
    <definedName name="wvu.PLA1." localSheetId="29" hidden="1">{FALSE,FALSE,-1.25,-15.5,484.5,276.75,FALSE,FALSE,TRUE,TRUE,0,12,#N/A,46,#N/A,2.93460490463215,15.35,1,FALSE,FALSE,3,TRUE,1,FALSE,100,"Swvu.PLA1.","ACwvu.PLA1.",#N/A,FALSE,FALSE,0,0,0,0,2,"","",TRUE,TRUE,FALSE,FALSE,1,60,#N/A,#N/A,FALSE,FALSE,FALSE,FALSE,FALSE,FALSE,FALSE,9,65532,65532,FALSE,FALSE,TRUE,TRUE,TRUE}</definedName>
    <definedName name="wvu.PLA2." localSheetId="29" hidden="1">{TRUE,TRUE,-1.25,-15.5,484.5,276.75,FALSE,FALSE,TRUE,TRUE,0,15,#N/A,56,#N/A,4.88636363636364,15.35,1,FALSE,FALSE,3,TRUE,1,FALSE,100,"Swvu.PLA2.","ACwvu.PLA2.",#N/A,FALSE,FALSE,0,0,0,0,2,"","",TRUE,TRUE,FALSE,FALSE,1,60,#N/A,#N/A,FALSE,FALSE,"Rwvu.PLA2.",#N/A,FALSE,FALSE,FALSE,9,65532,65532,FALSE,FALSE,TRUE,TRUE,TRUE}</definedName>
    <definedName name="YO" localSheetId="17">[4]GRAFPROM!#REF!</definedName>
    <definedName name="z" localSheetId="17">#REF!</definedName>
    <definedName name="z" localSheetId="29">#REF!</definedName>
    <definedName name="Z_0C2BA18A_21C0_43A0_BA72_AEF5075BA836_.wvu.Cols" hidden="1">'[17]Prog. Fin.'!$E:$E,'[17]Prog. Fin.'!$I:$J,'[17]Prog. Fin.'!$N:$N,'[17]Prog. Fin.'!$R:$S</definedName>
    <definedName name="Z_0C2BA18A_21C0_43A0_BA72_AEF5075BA836_.wvu.Rows" hidden="1">'[17]Prog. Fin.'!$9:$14,'[17]Prog. Fin.'!$17:$26,'[17]Prog. Fin.'!$31:$33,'[17]Prog. Fin.'!$40:$41,'[17]Prog. Fin.'!$44:$46,'[17]Prog. Fin.'!$81:$83,'[17]Prog. Fin.'!$157:$159</definedName>
    <definedName name="Z_AB0CFEEA_4F19_4F6A_9BEA_953016B5C36F_.wvu.Cols" hidden="1">'[17]Prog. Fin.'!$E:$E,'[17]Prog. Fin.'!$I:$J,'[17]Prog. Fin.'!$N:$N,'[17]Prog. Fin.'!$R:$S</definedName>
    <definedName name="Z_AB0CFEEA_4F19_4F6A_9BEA_953016B5C36F_.wvu.Rows" hidden="1">'[17]Prog. Fin.'!$9:$14,'[17]Prog. Fin.'!$17:$26,'[17]Prog. Fin.'!$31:$33,'[17]Prog. Fin.'!$40:$41,'[17]Prog. Fin.'!$44:$46,'[17]Prog. Fin.'!$81:$83,'[17]Prog. Fin.'!$157:$159</definedName>
    <definedName name="Z_AE035438_BA58_480D_90AC_43CF75BC256A_.wvu.Cols" localSheetId="4" hidden="1">A.1.4!#REF!</definedName>
    <definedName name="Z_AE035438_BA58_480D_90AC_43CF75BC256A_.wvu.Cols" localSheetId="8" hidden="1">A.1.8!#REF!,A.1.8!#REF!</definedName>
    <definedName name="Z_AE035438_BA58_480D_90AC_43CF75BC256A_.wvu.PrintArea" localSheetId="1" hidden="1">A.1.1!#REF!</definedName>
    <definedName name="Z_AE035438_BA58_480D_90AC_43CF75BC256A_.wvu.PrintArea" localSheetId="10" hidden="1">A.1.10!#REF!</definedName>
    <definedName name="Z_AE035438_BA58_480D_90AC_43CF75BC256A_.wvu.PrintArea" localSheetId="3" hidden="1">A.1.3!#REF!</definedName>
    <definedName name="Z_AE035438_BA58_480D_90AC_43CF75BC256A_.wvu.PrintArea" localSheetId="4" hidden="1">A.1.4!#REF!</definedName>
    <definedName name="Z_AE035438_BA58_480D_90AC_43CF75BC256A_.wvu.PrintArea" localSheetId="5" hidden="1">A.1.5!#REF!</definedName>
    <definedName name="Z_AE035438_BA58_480D_90AC_43CF75BC256A_.wvu.PrintArea" localSheetId="7" hidden="1">A.1.7!#REF!</definedName>
    <definedName name="Z_AE035438_BA58_480D_90AC_43CF75BC256A_.wvu.PrintArea" localSheetId="8" hidden="1">A.1.8!#REF!</definedName>
    <definedName name="Z_AE035438_BA58_480D_90AC_43CF75BC256A_.wvu.PrintArea" localSheetId="9" hidden="1">A.1.9!#REF!</definedName>
    <definedName name="Z_AE035438_BA58_480D_90AC_43CF75BC256A_.wvu.PrintArea" localSheetId="11" hidden="1">A.2.1!#REF!</definedName>
    <definedName name="Z_AE035438_BA58_480D_90AC_43CF75BC256A_.wvu.PrintArea" localSheetId="12" hidden="1">A.2.2!#REF!</definedName>
    <definedName name="Z_AE035438_BA58_480D_90AC_43CF75BC256A_.wvu.PrintArea" localSheetId="13" hidden="1">A.2.3!#REF!</definedName>
    <definedName name="Z_AE035438_BA58_480D_90AC_43CF75BC256A_.wvu.PrintArea" localSheetId="14" hidden="1">A.2.4!#REF!</definedName>
    <definedName name="Z_AE035438_BA58_480D_90AC_43CF75BC256A_.wvu.PrintArea" localSheetId="15" hidden="1">A.3.1!#REF!</definedName>
    <definedName name="Z_AE035438_BA58_480D_90AC_43CF75BC256A_.wvu.PrintArea" localSheetId="20" hidden="1">A.3.6!#REF!</definedName>
    <definedName name="Z_AE035438_BA58_480D_90AC_43CF75BC256A_.wvu.PrintArea" localSheetId="24" hidden="1">A.4.2!#REF!</definedName>
    <definedName name="Z_AE035438_BA58_480D_90AC_43CF75BC256A_.wvu.PrintArea" localSheetId="25" hidden="1">A.4.3!#REF!</definedName>
    <definedName name="Z_AE035438_BA58_480D_90AC_43CF75BC256A_.wvu.PrintArea" localSheetId="27" hidden="1">A.4.5!#REF!</definedName>
    <definedName name="Z_AE035438_BA58_480D_90AC_43CF75BC256A_.wvu.PrintArea" localSheetId="28" hidden="1">A.4.6!#REF!</definedName>
    <definedName name="Z_AE035438_BA58_480D_90AC_43CF75BC256A_.wvu.Rows" localSheetId="10" hidden="1">A.1.10!#REF!,A.1.10!#REF!,A.1.10!#REF!,A.1.10!#REF!,A.1.10!#REF!</definedName>
    <definedName name="Z_AE035438_BA58_480D_90AC_43CF75BC256A_.wvu.Rows" localSheetId="7" hidden="1">A.1.7!#REF!</definedName>
  </definedNames>
  <calcPr calcId="152511"/>
  <customWorkbookViews>
    <customWorkbookView name="Soledad Tortarolo - Vista personalizada" guid="{AE035438-BA58-480D-90AC-43CF75BC256A}" mergeInterval="0" personalView="1" maximized="1" windowWidth="796" windowHeight="305" tabRatio="924" activeSheetId="1"/>
  </customWorkbookViews>
</workbook>
</file>

<file path=xl/calcChain.xml><?xml version="1.0" encoding="utf-8"?>
<calcChain xmlns="http://schemas.openxmlformats.org/spreadsheetml/2006/main">
  <c r="F22" i="175" l="1"/>
  <c r="H96" i="176" l="1"/>
  <c r="H93" i="176"/>
  <c r="G93" i="176"/>
  <c r="F93" i="176"/>
  <c r="H79" i="176"/>
  <c r="G79" i="176"/>
  <c r="F79" i="176"/>
  <c r="H58" i="176"/>
  <c r="G58" i="176"/>
  <c r="F58" i="176"/>
  <c r="H44" i="176"/>
  <c r="H18" i="176" s="1"/>
  <c r="G44" i="176"/>
  <c r="F44" i="176"/>
  <c r="F20" i="176"/>
  <c r="G20" i="176"/>
  <c r="H20" i="176"/>
  <c r="F18" i="176"/>
  <c r="G58" i="174"/>
  <c r="F58" i="174"/>
  <c r="H66" i="175"/>
  <c r="G66" i="175"/>
  <c r="H63" i="175"/>
  <c r="G63" i="175"/>
  <c r="F63" i="175"/>
  <c r="F53" i="175"/>
  <c r="G53" i="175"/>
  <c r="H53" i="175"/>
  <c r="H47" i="175"/>
  <c r="G47" i="175"/>
  <c r="F47" i="175"/>
  <c r="H38" i="175"/>
  <c r="G38" i="175"/>
  <c r="F38" i="175"/>
  <c r="H22" i="175"/>
  <c r="G22" i="175"/>
  <c r="F19" i="175"/>
  <c r="G19" i="175"/>
  <c r="H19" i="175"/>
  <c r="H58" i="174"/>
  <c r="F43" i="174"/>
  <c r="G43" i="174"/>
  <c r="H43" i="174"/>
  <c r="H18" i="174"/>
  <c r="F18" i="174"/>
  <c r="G18" i="174"/>
  <c r="G23" i="174"/>
  <c r="F23" i="174"/>
  <c r="F96" i="176" l="1"/>
  <c r="G18" i="176"/>
  <c r="H17" i="175"/>
  <c r="G17" i="175"/>
  <c r="F17" i="175"/>
  <c r="F60" i="177"/>
  <c r="F33" i="177"/>
  <c r="F17" i="177"/>
  <c r="E60" i="177"/>
  <c r="E17" i="177"/>
  <c r="E33" i="177"/>
  <c r="F66" i="175" l="1"/>
  <c r="G96" i="176"/>
  <c r="AF39" i="76"/>
  <c r="AE39" i="76"/>
  <c r="AD39" i="76"/>
  <c r="AC39" i="76"/>
  <c r="AB39" i="76"/>
  <c r="AA39" i="76"/>
  <c r="Z39" i="76"/>
  <c r="Y39" i="76"/>
  <c r="X39" i="76"/>
  <c r="W39" i="76"/>
  <c r="V39" i="76"/>
  <c r="U39" i="76"/>
  <c r="T39" i="76"/>
  <c r="S39" i="76"/>
  <c r="R39" i="76"/>
  <c r="Q39" i="76"/>
  <c r="P39" i="76"/>
  <c r="O39" i="76"/>
  <c r="N39" i="76"/>
  <c r="M39" i="76"/>
  <c r="L39" i="76"/>
  <c r="K39" i="76"/>
  <c r="J39" i="76"/>
  <c r="I39" i="76"/>
  <c r="H39" i="76"/>
  <c r="G39" i="76"/>
  <c r="F39" i="76"/>
  <c r="E39" i="76"/>
  <c r="AF38" i="76"/>
  <c r="AE38" i="76"/>
  <c r="AD38" i="76"/>
  <c r="AC38" i="76"/>
  <c r="AB38" i="76"/>
  <c r="AA38" i="76"/>
  <c r="Z38" i="76"/>
  <c r="Y38" i="76"/>
  <c r="X38" i="76"/>
  <c r="W38" i="76"/>
  <c r="V38" i="76"/>
  <c r="U38" i="76"/>
  <c r="T38" i="76"/>
  <c r="S38" i="76"/>
  <c r="R38" i="76"/>
  <c r="Q38" i="76"/>
  <c r="P38" i="76"/>
  <c r="O38" i="76"/>
  <c r="N38" i="76"/>
  <c r="M38" i="76"/>
  <c r="L38" i="76"/>
  <c r="K38" i="76"/>
  <c r="J38" i="76"/>
  <c r="I38" i="76"/>
  <c r="H38" i="76"/>
  <c r="G38" i="76"/>
  <c r="F38" i="76"/>
  <c r="E38" i="76"/>
  <c r="AF37" i="76"/>
  <c r="AE37" i="76"/>
  <c r="AD37" i="76"/>
  <c r="AC37" i="76"/>
  <c r="AB37" i="76"/>
  <c r="AA37" i="76"/>
  <c r="Z37" i="76"/>
  <c r="Y37" i="76"/>
  <c r="X37" i="76"/>
  <c r="W37" i="76"/>
  <c r="V37" i="76"/>
  <c r="U37" i="76"/>
  <c r="T37" i="76"/>
  <c r="S37" i="76"/>
  <c r="R37" i="76"/>
  <c r="Q37" i="76"/>
  <c r="P37" i="76"/>
  <c r="O37" i="76"/>
  <c r="N37" i="76"/>
  <c r="M37" i="76"/>
  <c r="L37" i="76"/>
  <c r="K37" i="76"/>
  <c r="J37" i="76"/>
  <c r="I37" i="76"/>
  <c r="H37" i="76"/>
  <c r="G37" i="76"/>
  <c r="F37" i="76"/>
  <c r="E37" i="76"/>
  <c r="AF36" i="76"/>
  <c r="AE36" i="76"/>
  <c r="AD36" i="76"/>
  <c r="AC36" i="76"/>
  <c r="AB36" i="76"/>
  <c r="AA36" i="76"/>
  <c r="Z36" i="76"/>
  <c r="Y36" i="76"/>
  <c r="X36" i="76"/>
  <c r="W36" i="76"/>
  <c r="V36" i="76"/>
  <c r="U36" i="76"/>
  <c r="T36" i="76"/>
  <c r="S36" i="76"/>
  <c r="R36" i="76"/>
  <c r="Q36" i="76"/>
  <c r="P36" i="76"/>
  <c r="O36" i="76"/>
  <c r="N36" i="76"/>
  <c r="M36" i="76"/>
  <c r="L36" i="76"/>
  <c r="K36" i="76"/>
  <c r="J36" i="76"/>
  <c r="I36" i="76"/>
  <c r="H36" i="76"/>
  <c r="G36" i="76"/>
  <c r="F36" i="76"/>
  <c r="E36" i="76"/>
  <c r="AF35" i="76"/>
  <c r="AE35" i="76"/>
  <c r="AD35" i="76"/>
  <c r="AC35" i="76"/>
  <c r="AB35" i="76"/>
  <c r="AA35" i="76"/>
  <c r="Z35" i="76"/>
  <c r="Y35" i="76"/>
  <c r="X35" i="76"/>
  <c r="W35" i="76"/>
  <c r="V35" i="76"/>
  <c r="U35" i="76"/>
  <c r="T35" i="76"/>
  <c r="S35" i="76"/>
  <c r="R35" i="76"/>
  <c r="Q35" i="76"/>
  <c r="P35" i="76"/>
  <c r="O35" i="76"/>
  <c r="N35" i="76"/>
  <c r="M35" i="76"/>
  <c r="L35" i="76"/>
  <c r="K35" i="76"/>
  <c r="J35" i="76"/>
  <c r="I35" i="76"/>
  <c r="H35" i="76"/>
  <c r="G35" i="76"/>
  <c r="F35" i="76"/>
  <c r="E35" i="76"/>
  <c r="N35" i="170" l="1"/>
  <c r="M35" i="170"/>
  <c r="L35" i="170"/>
  <c r="K35" i="170"/>
  <c r="J35" i="170"/>
  <c r="I35" i="170"/>
  <c r="H35" i="170"/>
  <c r="G35" i="170"/>
  <c r="F35" i="170"/>
  <c r="E35" i="170"/>
  <c r="D35" i="170"/>
  <c r="C35" i="170"/>
  <c r="O35" i="170"/>
  <c r="O116" i="170"/>
  <c r="C33" i="165" l="1"/>
  <c r="C104" i="128" l="1"/>
  <c r="F104" i="128" s="1"/>
  <c r="AE31" i="76"/>
  <c r="AE33" i="76" s="1"/>
  <c r="AE25" i="76"/>
  <c r="AE19" i="76"/>
  <c r="AE27" i="76"/>
  <c r="AE21" i="76"/>
  <c r="G176" i="177" l="1"/>
  <c r="G175" i="177"/>
  <c r="G174" i="177"/>
  <c r="G173" i="177"/>
  <c r="G172" i="177"/>
  <c r="G171" i="177"/>
  <c r="G170" i="177"/>
  <c r="G169" i="177"/>
  <c r="G168" i="177"/>
  <c r="G167" i="177"/>
  <c r="G166" i="177"/>
  <c r="G165" i="177"/>
  <c r="G164" i="177"/>
  <c r="G163" i="177"/>
  <c r="G162" i="177"/>
  <c r="G161" i="177"/>
  <c r="G160" i="177"/>
  <c r="G159" i="177"/>
  <c r="G158" i="177"/>
  <c r="G157" i="177"/>
  <c r="G156" i="177"/>
  <c r="G155" i="177"/>
  <c r="G154" i="177"/>
  <c r="G153" i="177"/>
  <c r="G152" i="177"/>
  <c r="G151" i="177"/>
  <c r="G150" i="177"/>
  <c r="G149" i="177"/>
  <c r="G148" i="177"/>
  <c r="G147" i="177"/>
  <c r="G146" i="177"/>
  <c r="G145" i="177"/>
  <c r="G144" i="177"/>
  <c r="G143" i="177"/>
  <c r="G142" i="177"/>
  <c r="G141" i="177"/>
  <c r="G140" i="177"/>
  <c r="G139" i="177"/>
  <c r="G138" i="177"/>
  <c r="G137" i="177"/>
  <c r="G136" i="177"/>
  <c r="G135" i="177"/>
  <c r="G134" i="177"/>
  <c r="G133" i="177"/>
  <c r="G132" i="177"/>
  <c r="G131" i="177"/>
  <c r="G130" i="177"/>
  <c r="G129" i="177"/>
  <c r="G128" i="177"/>
  <c r="G127" i="177"/>
  <c r="G126" i="177"/>
  <c r="G125" i="177"/>
  <c r="G124" i="177"/>
  <c r="G123" i="177"/>
  <c r="G122" i="177"/>
  <c r="G121" i="177"/>
  <c r="G120" i="177"/>
  <c r="G119" i="177"/>
  <c r="G118" i="177"/>
  <c r="G117" i="177"/>
  <c r="G116" i="177"/>
  <c r="G115" i="177"/>
  <c r="G114" i="177"/>
  <c r="G113" i="177"/>
  <c r="G112" i="177"/>
  <c r="G111" i="177"/>
  <c r="G110" i="177"/>
  <c r="G109" i="177"/>
  <c r="G108" i="177"/>
  <c r="G107" i="177"/>
  <c r="G106" i="177"/>
  <c r="G105" i="177"/>
  <c r="G104" i="177"/>
  <c r="G103" i="177"/>
  <c r="G102" i="177"/>
  <c r="B90" i="177"/>
  <c r="B89" i="177"/>
  <c r="G81" i="177"/>
  <c r="G80" i="177"/>
  <c r="G79" i="177"/>
  <c r="G78" i="177"/>
  <c r="G77" i="177"/>
  <c r="G76" i="177"/>
  <c r="G75" i="177"/>
  <c r="G74" i="177"/>
  <c r="G73" i="177"/>
  <c r="G72" i="177"/>
  <c r="G71" i="177"/>
  <c r="G70" i="177"/>
  <c r="G69" i="177"/>
  <c r="G68" i="177"/>
  <c r="G67" i="177"/>
  <c r="G66" i="177"/>
  <c r="G65" i="177"/>
  <c r="G64" i="177"/>
  <c r="G63" i="177"/>
  <c r="G62" i="177"/>
  <c r="D60" i="177"/>
  <c r="G58" i="177"/>
  <c r="G57" i="177"/>
  <c r="G56" i="177"/>
  <c r="G55" i="177"/>
  <c r="G54" i="177"/>
  <c r="G53" i="177"/>
  <c r="G52" i="177"/>
  <c r="G51" i="177"/>
  <c r="G50" i="177"/>
  <c r="G49" i="177"/>
  <c r="G48" i="177"/>
  <c r="G47" i="177"/>
  <c r="G46" i="177"/>
  <c r="G45" i="177"/>
  <c r="G44" i="177"/>
  <c r="G43" i="177"/>
  <c r="G42" i="177"/>
  <c r="G41" i="177"/>
  <c r="G40" i="177"/>
  <c r="G39" i="177"/>
  <c r="G38" i="177"/>
  <c r="G37" i="177"/>
  <c r="G36" i="177"/>
  <c r="G35" i="177"/>
  <c r="D33" i="177"/>
  <c r="G31" i="177"/>
  <c r="G30" i="177"/>
  <c r="G29" i="177"/>
  <c r="G28" i="177"/>
  <c r="G27" i="177"/>
  <c r="G26" i="177"/>
  <c r="G25" i="177"/>
  <c r="G24" i="177"/>
  <c r="G23" i="177"/>
  <c r="G22" i="177"/>
  <c r="G21" i="177"/>
  <c r="G20" i="177"/>
  <c r="G19" i="177"/>
  <c r="D17" i="177"/>
  <c r="H23" i="174"/>
  <c r="H20" i="174"/>
  <c r="G20" i="174"/>
  <c r="F20" i="174"/>
  <c r="G17" i="177" l="1"/>
  <c r="G60" i="177"/>
  <c r="G33" i="177"/>
  <c r="D178" i="177"/>
  <c r="E178" i="177"/>
  <c r="F178" i="177"/>
  <c r="G178" i="177" l="1"/>
  <c r="AI131" i="173"/>
  <c r="AI130" i="173"/>
  <c r="AI129" i="173"/>
  <c r="AH128" i="173"/>
  <c r="AG128" i="173"/>
  <c r="AF128" i="173"/>
  <c r="AE128" i="173"/>
  <c r="AD128" i="173"/>
  <c r="AC128" i="173"/>
  <c r="AB128" i="173"/>
  <c r="AA128" i="173"/>
  <c r="Z128" i="173"/>
  <c r="Y128" i="173"/>
  <c r="X128" i="173"/>
  <c r="W128" i="173"/>
  <c r="V128" i="173"/>
  <c r="U128" i="173"/>
  <c r="T128" i="173"/>
  <c r="S128" i="173"/>
  <c r="R128" i="173"/>
  <c r="Q128" i="173"/>
  <c r="P128" i="173"/>
  <c r="O128" i="173"/>
  <c r="N128" i="173"/>
  <c r="M128" i="173"/>
  <c r="L128" i="173"/>
  <c r="K128" i="173"/>
  <c r="J128" i="173"/>
  <c r="I128" i="173"/>
  <c r="H128" i="173"/>
  <c r="G128" i="173"/>
  <c r="F128" i="173"/>
  <c r="E128" i="173"/>
  <c r="D128" i="173"/>
  <c r="C128" i="173"/>
  <c r="AI126" i="173"/>
  <c r="AH125" i="173"/>
  <c r="AG125" i="173"/>
  <c r="AF125" i="173"/>
  <c r="AE125" i="173"/>
  <c r="AD125" i="173"/>
  <c r="AC125" i="173"/>
  <c r="AB125" i="173"/>
  <c r="AA125" i="173"/>
  <c r="Z125" i="173"/>
  <c r="Y125" i="173"/>
  <c r="X125" i="173"/>
  <c r="W125" i="173"/>
  <c r="V125" i="173"/>
  <c r="U125" i="173"/>
  <c r="T125" i="173"/>
  <c r="S125" i="173"/>
  <c r="R125" i="173"/>
  <c r="Q125" i="173"/>
  <c r="P125" i="173"/>
  <c r="O125" i="173"/>
  <c r="N125" i="173"/>
  <c r="M125" i="173"/>
  <c r="L125" i="173"/>
  <c r="K125" i="173"/>
  <c r="J125" i="173"/>
  <c r="I125" i="173"/>
  <c r="H125" i="173"/>
  <c r="G125" i="173"/>
  <c r="F125" i="173"/>
  <c r="E125" i="173"/>
  <c r="D125" i="173"/>
  <c r="D119" i="173" s="1"/>
  <c r="C125" i="173"/>
  <c r="AI124" i="173"/>
  <c r="AH123" i="173"/>
  <c r="AG123" i="173"/>
  <c r="AF123" i="173"/>
  <c r="AE123" i="173"/>
  <c r="AD123" i="173"/>
  <c r="AC123" i="173"/>
  <c r="AC120" i="173" s="1"/>
  <c r="AC119" i="173" s="1"/>
  <c r="AB123" i="173"/>
  <c r="AA123" i="173"/>
  <c r="Z123" i="173"/>
  <c r="Y123" i="173"/>
  <c r="Y120" i="173" s="1"/>
  <c r="Y119" i="173" s="1"/>
  <c r="X123" i="173"/>
  <c r="W123" i="173"/>
  <c r="V123" i="173"/>
  <c r="U123" i="173"/>
  <c r="T123" i="173"/>
  <c r="S123" i="173"/>
  <c r="R123" i="173"/>
  <c r="Q123" i="173"/>
  <c r="Q120" i="173" s="1"/>
  <c r="Q119" i="173" s="1"/>
  <c r="P123" i="173"/>
  <c r="O123" i="173"/>
  <c r="N123" i="173"/>
  <c r="M123" i="173"/>
  <c r="M120" i="173" s="1"/>
  <c r="M119" i="173" s="1"/>
  <c r="L123" i="173"/>
  <c r="K123" i="173"/>
  <c r="J123" i="173"/>
  <c r="I123" i="173"/>
  <c r="I120" i="173" s="1"/>
  <c r="I119" i="173" s="1"/>
  <c r="H123" i="173"/>
  <c r="G123" i="173"/>
  <c r="F123" i="173"/>
  <c r="E123" i="173"/>
  <c r="E120" i="173" s="1"/>
  <c r="E119" i="173" s="1"/>
  <c r="D123" i="173"/>
  <c r="C123" i="173"/>
  <c r="AI122" i="173"/>
  <c r="AH121" i="173"/>
  <c r="AH120" i="173" s="1"/>
  <c r="AH119" i="173" s="1"/>
  <c r="AG121" i="173"/>
  <c r="AF121" i="173"/>
  <c r="AE121" i="173"/>
  <c r="AE120" i="173" s="1"/>
  <c r="AE119" i="173" s="1"/>
  <c r="AD121" i="173"/>
  <c r="AD120" i="173" s="1"/>
  <c r="AD119" i="173" s="1"/>
  <c r="AC121" i="173"/>
  <c r="AB121" i="173"/>
  <c r="AA121" i="173"/>
  <c r="AA120" i="173" s="1"/>
  <c r="AA119" i="173" s="1"/>
  <c r="Z121" i="173"/>
  <c r="Z120" i="173" s="1"/>
  <c r="Z119" i="173" s="1"/>
  <c r="Y121" i="173"/>
  <c r="X121" i="173"/>
  <c r="W121" i="173"/>
  <c r="W120" i="173" s="1"/>
  <c r="W119" i="173" s="1"/>
  <c r="V121" i="173"/>
  <c r="V120" i="173" s="1"/>
  <c r="V119" i="173" s="1"/>
  <c r="U121" i="173"/>
  <c r="T121" i="173"/>
  <c r="S121" i="173"/>
  <c r="S120" i="173" s="1"/>
  <c r="S119" i="173" s="1"/>
  <c r="R121" i="173"/>
  <c r="R120" i="173" s="1"/>
  <c r="R119" i="173" s="1"/>
  <c r="Q121" i="173"/>
  <c r="P121" i="173"/>
  <c r="P120" i="173" s="1"/>
  <c r="O121" i="173"/>
  <c r="O120" i="173" s="1"/>
  <c r="O119" i="173" s="1"/>
  <c r="N121" i="173"/>
  <c r="N120" i="173" s="1"/>
  <c r="N119" i="173" s="1"/>
  <c r="M121" i="173"/>
  <c r="L121" i="173"/>
  <c r="L120" i="173" s="1"/>
  <c r="K121" i="173"/>
  <c r="J121" i="173"/>
  <c r="J120" i="173" s="1"/>
  <c r="J119" i="173" s="1"/>
  <c r="I121" i="173"/>
  <c r="H121" i="173"/>
  <c r="H120" i="173" s="1"/>
  <c r="G121" i="173"/>
  <c r="G120" i="173" s="1"/>
  <c r="G119" i="173" s="1"/>
  <c r="F121" i="173"/>
  <c r="F120" i="173" s="1"/>
  <c r="F119" i="173" s="1"/>
  <c r="E121" i="173"/>
  <c r="D121" i="173"/>
  <c r="D120" i="173" s="1"/>
  <c r="C121" i="173"/>
  <c r="AG120" i="173"/>
  <c r="AG119" i="173" s="1"/>
  <c r="U120" i="173"/>
  <c r="U119" i="173" s="1"/>
  <c r="K120" i="173"/>
  <c r="K119" i="173" s="1"/>
  <c r="C120" i="173"/>
  <c r="C119" i="173" s="1"/>
  <c r="L119" i="173"/>
  <c r="AI118" i="173"/>
  <c r="AI117" i="173"/>
  <c r="AH116" i="173"/>
  <c r="AG116" i="173"/>
  <c r="AF116" i="173"/>
  <c r="AE116" i="173"/>
  <c r="AD116" i="173"/>
  <c r="AC116" i="173"/>
  <c r="AB116" i="173"/>
  <c r="AA116" i="173"/>
  <c r="Z116" i="173"/>
  <c r="Y116" i="173"/>
  <c r="X116" i="173"/>
  <c r="W116" i="173"/>
  <c r="V116" i="173"/>
  <c r="U116" i="173"/>
  <c r="T116" i="173"/>
  <c r="S116" i="173"/>
  <c r="R116" i="173"/>
  <c r="Q116" i="173"/>
  <c r="P116" i="173"/>
  <c r="O116" i="173"/>
  <c r="N116" i="173"/>
  <c r="M116" i="173"/>
  <c r="L116" i="173"/>
  <c r="K116" i="173"/>
  <c r="J116" i="173"/>
  <c r="I116" i="173"/>
  <c r="H116" i="173"/>
  <c r="G116" i="173"/>
  <c r="F116" i="173"/>
  <c r="E116" i="173"/>
  <c r="D116" i="173"/>
  <c r="C116" i="173"/>
  <c r="AI115" i="173"/>
  <c r="AI114" i="173"/>
  <c r="AI113" i="173"/>
  <c r="AI112" i="173"/>
  <c r="AI111" i="173"/>
  <c r="AI110" i="173"/>
  <c r="AI109" i="173"/>
  <c r="AI108" i="173"/>
  <c r="AI107" i="173"/>
  <c r="AI106" i="173"/>
  <c r="AI105" i="173"/>
  <c r="AI104" i="173"/>
  <c r="AI103" i="173"/>
  <c r="AI102" i="173"/>
  <c r="AI101" i="173"/>
  <c r="AI100" i="173"/>
  <c r="AI99" i="173"/>
  <c r="AI98" i="173"/>
  <c r="AI97" i="173"/>
  <c r="AI96" i="173"/>
  <c r="AI95" i="173"/>
  <c r="AI94" i="173"/>
  <c r="AI93" i="173"/>
  <c r="AI92" i="173"/>
  <c r="AI91" i="173"/>
  <c r="AI90" i="173"/>
  <c r="AI89" i="173"/>
  <c r="AI88" i="173"/>
  <c r="AI87" i="173"/>
  <c r="AI86" i="173"/>
  <c r="AI85" i="173"/>
  <c r="AI84" i="173"/>
  <c r="AI83" i="173"/>
  <c r="AI82" i="173"/>
  <c r="AI81" i="173"/>
  <c r="AI80" i="173"/>
  <c r="AI79" i="173"/>
  <c r="AI78" i="173"/>
  <c r="AI77" i="173"/>
  <c r="AI76" i="173"/>
  <c r="AI75" i="173"/>
  <c r="AI74" i="173"/>
  <c r="AI73" i="173"/>
  <c r="AI72" i="173"/>
  <c r="AI71" i="173"/>
  <c r="AI70" i="173"/>
  <c r="AI69" i="173"/>
  <c r="AI68" i="173"/>
  <c r="AI67" i="173"/>
  <c r="AI66" i="173"/>
  <c r="AI65" i="173"/>
  <c r="AI64" i="173"/>
  <c r="AI63" i="173"/>
  <c r="AI62" i="173"/>
  <c r="AH61" i="173"/>
  <c r="AG61" i="173"/>
  <c r="AF61" i="173"/>
  <c r="AE61" i="173"/>
  <c r="AD61" i="173"/>
  <c r="AC61" i="173"/>
  <c r="AB61" i="173"/>
  <c r="AA61" i="173"/>
  <c r="Z61" i="173"/>
  <c r="Y61" i="173"/>
  <c r="X61" i="173"/>
  <c r="W61" i="173"/>
  <c r="V61" i="173"/>
  <c r="U61" i="173"/>
  <c r="T61" i="173"/>
  <c r="S61" i="173"/>
  <c r="R61" i="173"/>
  <c r="Q61" i="173"/>
  <c r="P61" i="173"/>
  <c r="O61" i="173"/>
  <c r="N61" i="173"/>
  <c r="M61" i="173"/>
  <c r="L61" i="173"/>
  <c r="K61" i="173"/>
  <c r="J61" i="173"/>
  <c r="I61" i="173"/>
  <c r="H61" i="173"/>
  <c r="G61" i="173"/>
  <c r="F61" i="173"/>
  <c r="E61" i="173"/>
  <c r="D61" i="173"/>
  <c r="C61" i="173"/>
  <c r="AI60" i="173"/>
  <c r="AH59" i="173"/>
  <c r="AG59" i="173"/>
  <c r="AF59" i="173"/>
  <c r="AE59" i="173"/>
  <c r="AD59" i="173"/>
  <c r="AC59" i="173"/>
  <c r="AC56" i="173" s="1"/>
  <c r="AC52" i="173" s="1"/>
  <c r="AB59" i="173"/>
  <c r="AA59" i="173"/>
  <c r="Z59" i="173"/>
  <c r="Y59" i="173"/>
  <c r="X59" i="173"/>
  <c r="W59" i="173"/>
  <c r="V59" i="173"/>
  <c r="U59" i="173"/>
  <c r="U56" i="173" s="1"/>
  <c r="T59" i="173"/>
  <c r="S59" i="173"/>
  <c r="R59" i="173"/>
  <c r="Q59" i="173"/>
  <c r="P59" i="173"/>
  <c r="O59" i="173"/>
  <c r="N59" i="173"/>
  <c r="M59" i="173"/>
  <c r="M56" i="173" s="1"/>
  <c r="M52" i="173" s="1"/>
  <c r="L59" i="173"/>
  <c r="K59" i="173"/>
  <c r="J59" i="173"/>
  <c r="I59" i="173"/>
  <c r="H59" i="173"/>
  <c r="G59" i="173"/>
  <c r="F59" i="173"/>
  <c r="E59" i="173"/>
  <c r="E56" i="173" s="1"/>
  <c r="E52" i="173" s="1"/>
  <c r="D59" i="173"/>
  <c r="C59" i="173"/>
  <c r="AI58" i="173"/>
  <c r="AH57" i="173"/>
  <c r="AH56" i="173" s="1"/>
  <c r="AG57" i="173"/>
  <c r="AF57" i="173"/>
  <c r="AF56" i="173" s="1"/>
  <c r="AE57" i="173"/>
  <c r="AD57" i="173"/>
  <c r="AD56" i="173" s="1"/>
  <c r="AC57" i="173"/>
  <c r="AB57" i="173"/>
  <c r="AB56" i="173" s="1"/>
  <c r="AA57" i="173"/>
  <c r="Z57" i="173"/>
  <c r="Z56" i="173" s="1"/>
  <c r="Y57" i="173"/>
  <c r="X57" i="173"/>
  <c r="X56" i="173" s="1"/>
  <c r="W57" i="173"/>
  <c r="W56" i="173" s="1"/>
  <c r="V57" i="173"/>
  <c r="V56" i="173" s="1"/>
  <c r="U57" i="173"/>
  <c r="T57" i="173"/>
  <c r="T56" i="173" s="1"/>
  <c r="S57" i="173"/>
  <c r="R57" i="173"/>
  <c r="R56" i="173" s="1"/>
  <c r="Q57" i="173"/>
  <c r="P57" i="173"/>
  <c r="P56" i="173" s="1"/>
  <c r="O57" i="173"/>
  <c r="N57" i="173"/>
  <c r="N56" i="173" s="1"/>
  <c r="M57" i="173"/>
  <c r="L57" i="173"/>
  <c r="L56" i="173" s="1"/>
  <c r="K57" i="173"/>
  <c r="J57" i="173"/>
  <c r="J56" i="173" s="1"/>
  <c r="I57" i="173"/>
  <c r="H57" i="173"/>
  <c r="H56" i="173" s="1"/>
  <c r="G57" i="173"/>
  <c r="G56" i="173" s="1"/>
  <c r="F57" i="173"/>
  <c r="F56" i="173" s="1"/>
  <c r="E57" i="173"/>
  <c r="D57" i="173"/>
  <c r="D56" i="173" s="1"/>
  <c r="C57" i="173"/>
  <c r="AE56" i="173"/>
  <c r="O56" i="173"/>
  <c r="AI55" i="173"/>
  <c r="AI54" i="173"/>
  <c r="AH53" i="173"/>
  <c r="AG53" i="173"/>
  <c r="AF53" i="173"/>
  <c r="AE53" i="173"/>
  <c r="AD53" i="173"/>
  <c r="AC53" i="173"/>
  <c r="AB53" i="173"/>
  <c r="AA53" i="173"/>
  <c r="Z53" i="173"/>
  <c r="Y53" i="173"/>
  <c r="X53" i="173"/>
  <c r="W53" i="173"/>
  <c r="V53" i="173"/>
  <c r="U53" i="173"/>
  <c r="U52" i="173" s="1"/>
  <c r="T53" i="173"/>
  <c r="S53" i="173"/>
  <c r="R53" i="173"/>
  <c r="Q53" i="173"/>
  <c r="P53" i="173"/>
  <c r="O53" i="173"/>
  <c r="N53" i="173"/>
  <c r="M53" i="173"/>
  <c r="L53" i="173"/>
  <c r="K53" i="173"/>
  <c r="J53" i="173"/>
  <c r="I53" i="173"/>
  <c r="H53" i="173"/>
  <c r="G53" i="173"/>
  <c r="F53" i="173"/>
  <c r="E53" i="173"/>
  <c r="D53" i="173"/>
  <c r="C53" i="173"/>
  <c r="AI51" i="173"/>
  <c r="AI50" i="173"/>
  <c r="AH49" i="173"/>
  <c r="AG49" i="173"/>
  <c r="AF49" i="173"/>
  <c r="AE49" i="173"/>
  <c r="AD49" i="173"/>
  <c r="AC49" i="173"/>
  <c r="AB49" i="173"/>
  <c r="AA49" i="173"/>
  <c r="Z49" i="173"/>
  <c r="Y49" i="173"/>
  <c r="X49" i="173"/>
  <c r="W49" i="173"/>
  <c r="V49" i="173"/>
  <c r="U49" i="173"/>
  <c r="T49" i="173"/>
  <c r="S49" i="173"/>
  <c r="R49" i="173"/>
  <c r="Q49" i="173"/>
  <c r="P49" i="173"/>
  <c r="O49" i="173"/>
  <c r="N49" i="173"/>
  <c r="M49" i="173"/>
  <c r="L49" i="173"/>
  <c r="K49" i="173"/>
  <c r="J49" i="173"/>
  <c r="I49" i="173"/>
  <c r="H49" i="173"/>
  <c r="G49" i="173"/>
  <c r="F49" i="173"/>
  <c r="E49" i="173"/>
  <c r="D49" i="173"/>
  <c r="C49" i="173"/>
  <c r="AI48" i="173"/>
  <c r="AH47" i="173"/>
  <c r="AG47" i="173"/>
  <c r="AF47" i="173"/>
  <c r="AE47" i="173"/>
  <c r="AD47" i="173"/>
  <c r="AC47" i="173"/>
  <c r="AB47" i="173"/>
  <c r="AA47" i="173"/>
  <c r="Z47" i="173"/>
  <c r="Y47" i="173"/>
  <c r="X47" i="173"/>
  <c r="W47" i="173"/>
  <c r="V47" i="173"/>
  <c r="U47" i="173"/>
  <c r="T47" i="173"/>
  <c r="S47" i="173"/>
  <c r="R47" i="173"/>
  <c r="Q47" i="173"/>
  <c r="P47" i="173"/>
  <c r="O47" i="173"/>
  <c r="N47" i="173"/>
  <c r="M47" i="173"/>
  <c r="L47" i="173"/>
  <c r="K47" i="173"/>
  <c r="J47" i="173"/>
  <c r="I47" i="173"/>
  <c r="H47" i="173"/>
  <c r="G47" i="173"/>
  <c r="F47" i="173"/>
  <c r="E47" i="173"/>
  <c r="D47" i="173"/>
  <c r="C47" i="173"/>
  <c r="AI46" i="173"/>
  <c r="AI45" i="173"/>
  <c r="AH44" i="173"/>
  <c r="AG44" i="173"/>
  <c r="AF44" i="173"/>
  <c r="AE44" i="173"/>
  <c r="AD44" i="173"/>
  <c r="AC44" i="173"/>
  <c r="AB44" i="173"/>
  <c r="AA44" i="173"/>
  <c r="Z44" i="173"/>
  <c r="Y44" i="173"/>
  <c r="X44" i="173"/>
  <c r="W44" i="173"/>
  <c r="V44" i="173"/>
  <c r="U44" i="173"/>
  <c r="T44" i="173"/>
  <c r="S44" i="173"/>
  <c r="R44" i="173"/>
  <c r="Q44" i="173"/>
  <c r="P44" i="173"/>
  <c r="O44" i="173"/>
  <c r="N44" i="173"/>
  <c r="M44" i="173"/>
  <c r="L44" i="173"/>
  <c r="K44" i="173"/>
  <c r="J44" i="173"/>
  <c r="I44" i="173"/>
  <c r="H44" i="173"/>
  <c r="G44" i="173"/>
  <c r="F44" i="173"/>
  <c r="E44" i="173"/>
  <c r="D44" i="173"/>
  <c r="C44" i="173"/>
  <c r="AI44" i="173" s="1"/>
  <c r="AI43" i="173"/>
  <c r="AH42" i="173"/>
  <c r="AG42" i="173"/>
  <c r="AG41" i="173" s="1"/>
  <c r="AF42" i="173"/>
  <c r="AF41" i="173" s="1"/>
  <c r="AF37" i="173" s="1"/>
  <c r="AE42" i="173"/>
  <c r="AD42" i="173"/>
  <c r="AC42" i="173"/>
  <c r="AC41" i="173" s="1"/>
  <c r="AB42" i="173"/>
  <c r="AB41" i="173" s="1"/>
  <c r="AA42" i="173"/>
  <c r="Z42" i="173"/>
  <c r="Y42" i="173"/>
  <c r="Y41" i="173" s="1"/>
  <c r="X42" i="173"/>
  <c r="X41" i="173" s="1"/>
  <c r="W42" i="173"/>
  <c r="V42" i="173"/>
  <c r="U42" i="173"/>
  <c r="U41" i="173" s="1"/>
  <c r="T42" i="173"/>
  <c r="T41" i="173" s="1"/>
  <c r="S42" i="173"/>
  <c r="R42" i="173"/>
  <c r="Q42" i="173"/>
  <c r="Q41" i="173" s="1"/>
  <c r="P42" i="173"/>
  <c r="P41" i="173" s="1"/>
  <c r="P37" i="173" s="1"/>
  <c r="O42" i="173"/>
  <c r="N42" i="173"/>
  <c r="M42" i="173"/>
  <c r="M41" i="173" s="1"/>
  <c r="L42" i="173"/>
  <c r="L41" i="173" s="1"/>
  <c r="K42" i="173"/>
  <c r="J42" i="173"/>
  <c r="I42" i="173"/>
  <c r="I41" i="173" s="1"/>
  <c r="H42" i="173"/>
  <c r="G42" i="173"/>
  <c r="F42" i="173"/>
  <c r="E42" i="173"/>
  <c r="E41" i="173" s="1"/>
  <c r="D42" i="173"/>
  <c r="D41" i="173" s="1"/>
  <c r="C42" i="173"/>
  <c r="AH41" i="173"/>
  <c r="AD41" i="173"/>
  <c r="Z41" i="173"/>
  <c r="V41" i="173"/>
  <c r="R41" i="173"/>
  <c r="N41" i="173"/>
  <c r="J41" i="173"/>
  <c r="H41" i="173"/>
  <c r="F41" i="173"/>
  <c r="AI40" i="173"/>
  <c r="AI39" i="173"/>
  <c r="AH38" i="173"/>
  <c r="AG38" i="173"/>
  <c r="AF38" i="173"/>
  <c r="AE38" i="173"/>
  <c r="AD38" i="173"/>
  <c r="AC38" i="173"/>
  <c r="AB38" i="173"/>
  <c r="AA38" i="173"/>
  <c r="Z38" i="173"/>
  <c r="Y38" i="173"/>
  <c r="X38" i="173"/>
  <c r="W38" i="173"/>
  <c r="V38" i="173"/>
  <c r="U38" i="173"/>
  <c r="T38" i="173"/>
  <c r="S38" i="173"/>
  <c r="R38" i="173"/>
  <c r="Q38" i="173"/>
  <c r="P38" i="173"/>
  <c r="O38" i="173"/>
  <c r="N38" i="173"/>
  <c r="M38" i="173"/>
  <c r="L38" i="173"/>
  <c r="K38" i="173"/>
  <c r="J38" i="173"/>
  <c r="I38" i="173"/>
  <c r="H38" i="173"/>
  <c r="H37" i="173" s="1"/>
  <c r="G38" i="173"/>
  <c r="F38" i="173"/>
  <c r="E38" i="173"/>
  <c r="D38" i="173"/>
  <c r="C38" i="173"/>
  <c r="AI34" i="173"/>
  <c r="AI33" i="173"/>
  <c r="AH32" i="173"/>
  <c r="AG32" i="173"/>
  <c r="AF32" i="173"/>
  <c r="AE32" i="173"/>
  <c r="AD32" i="173"/>
  <c r="AC32" i="173"/>
  <c r="AB32" i="173"/>
  <c r="AA32" i="173"/>
  <c r="Z32" i="173"/>
  <c r="Y32" i="173"/>
  <c r="X32" i="173"/>
  <c r="W32" i="173"/>
  <c r="V32" i="173"/>
  <c r="U32" i="173"/>
  <c r="T32" i="173"/>
  <c r="S32" i="173"/>
  <c r="R32" i="173"/>
  <c r="Q32" i="173"/>
  <c r="P32" i="173"/>
  <c r="O32" i="173"/>
  <c r="N32" i="173"/>
  <c r="M32" i="173"/>
  <c r="L32" i="173"/>
  <c r="K32" i="173"/>
  <c r="J32" i="173"/>
  <c r="I32" i="173"/>
  <c r="H32" i="173"/>
  <c r="G32" i="173"/>
  <c r="F32" i="173"/>
  <c r="E32" i="173"/>
  <c r="D32" i="173"/>
  <c r="C32" i="173"/>
  <c r="AI31" i="173"/>
  <c r="AH30" i="173"/>
  <c r="AH29" i="173" s="1"/>
  <c r="AG30" i="173"/>
  <c r="AF30" i="173"/>
  <c r="AF29" i="173" s="1"/>
  <c r="AE30" i="173"/>
  <c r="AE29" i="173" s="1"/>
  <c r="AD30" i="173"/>
  <c r="AD29" i="173" s="1"/>
  <c r="AC30" i="173"/>
  <c r="AC29" i="173" s="1"/>
  <c r="AB30" i="173"/>
  <c r="AB29" i="173" s="1"/>
  <c r="AA30" i="173"/>
  <c r="AA29" i="173" s="1"/>
  <c r="Z30" i="173"/>
  <c r="Z29" i="173" s="1"/>
  <c r="Y30" i="173"/>
  <c r="X30" i="173"/>
  <c r="X29" i="173" s="1"/>
  <c r="W30" i="173"/>
  <c r="W29" i="173" s="1"/>
  <c r="V30" i="173"/>
  <c r="V29" i="173" s="1"/>
  <c r="U30" i="173"/>
  <c r="U29" i="173" s="1"/>
  <c r="T30" i="173"/>
  <c r="T29" i="173" s="1"/>
  <c r="S30" i="173"/>
  <c r="S29" i="173" s="1"/>
  <c r="R30" i="173"/>
  <c r="R29" i="173" s="1"/>
  <c r="Q30" i="173"/>
  <c r="P30" i="173"/>
  <c r="P29" i="173" s="1"/>
  <c r="O30" i="173"/>
  <c r="N30" i="173"/>
  <c r="N29" i="173" s="1"/>
  <c r="M30" i="173"/>
  <c r="M29" i="173" s="1"/>
  <c r="L30" i="173"/>
  <c r="L29" i="173" s="1"/>
  <c r="K30" i="173"/>
  <c r="K29" i="173" s="1"/>
  <c r="J30" i="173"/>
  <c r="J29" i="173" s="1"/>
  <c r="I30" i="173"/>
  <c r="H30" i="173"/>
  <c r="H29" i="173" s="1"/>
  <c r="G30" i="173"/>
  <c r="G29" i="173" s="1"/>
  <c r="F30" i="173"/>
  <c r="F29" i="173" s="1"/>
  <c r="E30" i="173"/>
  <c r="E29" i="173" s="1"/>
  <c r="D30" i="173"/>
  <c r="D29" i="173" s="1"/>
  <c r="C30" i="173"/>
  <c r="AG29" i="173"/>
  <c r="Y29" i="173"/>
  <c r="Q29" i="173"/>
  <c r="O29" i="173"/>
  <c r="I29" i="173"/>
  <c r="C29" i="173"/>
  <c r="AI28" i="173"/>
  <c r="AI27" i="173"/>
  <c r="AI26" i="173"/>
  <c r="AH25" i="173"/>
  <c r="AG25" i="173"/>
  <c r="AF25" i="173"/>
  <c r="AE25" i="173"/>
  <c r="AD25" i="173"/>
  <c r="AC25" i="173"/>
  <c r="AB25" i="173"/>
  <c r="AA25" i="173"/>
  <c r="Z25" i="173"/>
  <c r="Y25" i="173"/>
  <c r="X25" i="173"/>
  <c r="W25" i="173"/>
  <c r="V25" i="173"/>
  <c r="U25" i="173"/>
  <c r="T25" i="173"/>
  <c r="S25" i="173"/>
  <c r="R25" i="173"/>
  <c r="Q25" i="173"/>
  <c r="P25" i="173"/>
  <c r="O25" i="173"/>
  <c r="N25" i="173"/>
  <c r="M25" i="173"/>
  <c r="L25" i="173"/>
  <c r="K25" i="173"/>
  <c r="J25" i="173"/>
  <c r="I25" i="173"/>
  <c r="H25" i="173"/>
  <c r="G25" i="173"/>
  <c r="F25" i="173"/>
  <c r="E25" i="173"/>
  <c r="D25" i="173"/>
  <c r="C25" i="173"/>
  <c r="AI24" i="173"/>
  <c r="AH23" i="173"/>
  <c r="AG23" i="173"/>
  <c r="AF23" i="173"/>
  <c r="AE23" i="173"/>
  <c r="AD23" i="173"/>
  <c r="AC23" i="173"/>
  <c r="AB23" i="173"/>
  <c r="AA23" i="173"/>
  <c r="Z23" i="173"/>
  <c r="Y23" i="173"/>
  <c r="X23" i="173"/>
  <c r="W23" i="173"/>
  <c r="V23" i="173"/>
  <c r="U23" i="173"/>
  <c r="T23" i="173"/>
  <c r="S23" i="173"/>
  <c r="R23" i="173"/>
  <c r="Q23" i="173"/>
  <c r="P23" i="173"/>
  <c r="O23" i="173"/>
  <c r="N23" i="173"/>
  <c r="M23" i="173"/>
  <c r="L23" i="173"/>
  <c r="K23" i="173"/>
  <c r="J23" i="173"/>
  <c r="I23" i="173"/>
  <c r="H23" i="173"/>
  <c r="G23" i="173"/>
  <c r="F23" i="173"/>
  <c r="E23" i="173"/>
  <c r="D23" i="173"/>
  <c r="C23" i="173"/>
  <c r="AI22" i="173"/>
  <c r="AI21" i="173"/>
  <c r="AI20" i="173"/>
  <c r="AI19" i="173"/>
  <c r="AH18" i="173"/>
  <c r="AG18" i="173"/>
  <c r="AF18" i="173"/>
  <c r="AE18" i="173"/>
  <c r="AE17" i="173" s="1"/>
  <c r="AD18" i="173"/>
  <c r="AC18" i="173"/>
  <c r="AB18" i="173"/>
  <c r="AA18" i="173"/>
  <c r="AA17" i="173" s="1"/>
  <c r="Z18" i="173"/>
  <c r="Y18" i="173"/>
  <c r="X18" i="173"/>
  <c r="W18" i="173"/>
  <c r="V18" i="173"/>
  <c r="U18" i="173"/>
  <c r="T18" i="173"/>
  <c r="S18" i="173"/>
  <c r="S17" i="173" s="1"/>
  <c r="R18" i="173"/>
  <c r="Q18" i="173"/>
  <c r="P18" i="173"/>
  <c r="O18" i="173"/>
  <c r="N18" i="173"/>
  <c r="M18" i="173"/>
  <c r="L18" i="173"/>
  <c r="K18" i="173"/>
  <c r="K17" i="173" s="1"/>
  <c r="J18" i="173"/>
  <c r="I18" i="173"/>
  <c r="H18" i="173"/>
  <c r="G18" i="173"/>
  <c r="F18" i="173"/>
  <c r="E18" i="173"/>
  <c r="D18" i="173"/>
  <c r="C18" i="173"/>
  <c r="C17" i="173" s="1"/>
  <c r="O17" i="173"/>
  <c r="AI15" i="173"/>
  <c r="AI14" i="173"/>
  <c r="AH13" i="173"/>
  <c r="AG13" i="173"/>
  <c r="AF13" i="173"/>
  <c r="AE13" i="173"/>
  <c r="AD13" i="173"/>
  <c r="AC13" i="173"/>
  <c r="AB13" i="173"/>
  <c r="AA13" i="173"/>
  <c r="Z13" i="173"/>
  <c r="Y13" i="173"/>
  <c r="X13" i="173"/>
  <c r="W13" i="173"/>
  <c r="V13" i="173"/>
  <c r="U13" i="173"/>
  <c r="T13" i="173"/>
  <c r="S13" i="173"/>
  <c r="R13" i="173"/>
  <c r="Q13" i="173"/>
  <c r="P13" i="173"/>
  <c r="O13" i="173"/>
  <c r="N13" i="173"/>
  <c r="M13" i="173"/>
  <c r="L13" i="173"/>
  <c r="K13" i="173"/>
  <c r="J13" i="173"/>
  <c r="I13" i="173"/>
  <c r="H13" i="173"/>
  <c r="G13" i="173"/>
  <c r="F13" i="173"/>
  <c r="E13" i="173"/>
  <c r="D13" i="173"/>
  <c r="C13" i="173"/>
  <c r="AI142" i="172"/>
  <c r="AI141" i="172"/>
  <c r="AI140" i="172"/>
  <c r="AH139" i="172"/>
  <c r="AG139" i="172"/>
  <c r="AF139" i="172"/>
  <c r="AE139" i="172"/>
  <c r="AD139" i="172"/>
  <c r="AC139" i="172"/>
  <c r="AB139" i="172"/>
  <c r="AA139" i="172"/>
  <c r="Z139" i="172"/>
  <c r="Y139" i="172"/>
  <c r="X139" i="172"/>
  <c r="W139" i="172"/>
  <c r="V139" i="172"/>
  <c r="U139" i="172"/>
  <c r="T139" i="172"/>
  <c r="S139" i="172"/>
  <c r="R139" i="172"/>
  <c r="Q139" i="172"/>
  <c r="P139" i="172"/>
  <c r="O139" i="172"/>
  <c r="N139" i="172"/>
  <c r="M139" i="172"/>
  <c r="L139" i="172"/>
  <c r="K139" i="172"/>
  <c r="J139" i="172"/>
  <c r="I139" i="172"/>
  <c r="H139" i="172"/>
  <c r="G139" i="172"/>
  <c r="F139" i="172"/>
  <c r="E139" i="172"/>
  <c r="D139" i="172"/>
  <c r="C139" i="172"/>
  <c r="AI137" i="172"/>
  <c r="AI136" i="172"/>
  <c r="AH135" i="172"/>
  <c r="AG135" i="172"/>
  <c r="AF135" i="172"/>
  <c r="AE135" i="172"/>
  <c r="AD135" i="172"/>
  <c r="AC135" i="172"/>
  <c r="AB135" i="172"/>
  <c r="AA135" i="172"/>
  <c r="Z135" i="172"/>
  <c r="Y135" i="172"/>
  <c r="X135" i="172"/>
  <c r="W135" i="172"/>
  <c r="V135" i="172"/>
  <c r="U135" i="172"/>
  <c r="T135" i="172"/>
  <c r="S135" i="172"/>
  <c r="R135" i="172"/>
  <c r="Q135" i="172"/>
  <c r="P135" i="172"/>
  <c r="O135" i="172"/>
  <c r="N135" i="172"/>
  <c r="M135" i="172"/>
  <c r="L135" i="172"/>
  <c r="K135" i="172"/>
  <c r="J135" i="172"/>
  <c r="I135" i="172"/>
  <c r="H135" i="172"/>
  <c r="G135" i="172"/>
  <c r="F135" i="172"/>
  <c r="E135" i="172"/>
  <c r="D135" i="172"/>
  <c r="C135" i="172"/>
  <c r="AI134" i="172"/>
  <c r="AI133" i="172"/>
  <c r="AH132" i="172"/>
  <c r="AH128" i="172" s="1"/>
  <c r="AH127" i="172" s="1"/>
  <c r="AG132" i="172"/>
  <c r="AF132" i="172"/>
  <c r="AE132" i="172"/>
  <c r="AD132" i="172"/>
  <c r="AC132" i="172"/>
  <c r="AB132" i="172"/>
  <c r="AA132" i="172"/>
  <c r="Z132" i="172"/>
  <c r="Y132" i="172"/>
  <c r="X132" i="172"/>
  <c r="W132" i="172"/>
  <c r="V132" i="172"/>
  <c r="U132" i="172"/>
  <c r="T132" i="172"/>
  <c r="S132" i="172"/>
  <c r="R132" i="172"/>
  <c r="Q132" i="172"/>
  <c r="P132" i="172"/>
  <c r="O132" i="172"/>
  <c r="N132" i="172"/>
  <c r="M132" i="172"/>
  <c r="L132" i="172"/>
  <c r="K132" i="172"/>
  <c r="J132" i="172"/>
  <c r="I132" i="172"/>
  <c r="H132" i="172"/>
  <c r="G132" i="172"/>
  <c r="F132" i="172"/>
  <c r="E132" i="172"/>
  <c r="D132" i="172"/>
  <c r="C132" i="172"/>
  <c r="AI131" i="172"/>
  <c r="AI130" i="172"/>
  <c r="AH129" i="172"/>
  <c r="AG129" i="172"/>
  <c r="AF129" i="172"/>
  <c r="AE129" i="172"/>
  <c r="AE128" i="172" s="1"/>
  <c r="AE127" i="172" s="1"/>
  <c r="AD129" i="172"/>
  <c r="AC129" i="172"/>
  <c r="AB129" i="172"/>
  <c r="AA129" i="172"/>
  <c r="AA128" i="172" s="1"/>
  <c r="Z129" i="172"/>
  <c r="Y129" i="172"/>
  <c r="X129" i="172"/>
  <c r="W129" i="172"/>
  <c r="W128" i="172" s="1"/>
  <c r="W127" i="172" s="1"/>
  <c r="V129" i="172"/>
  <c r="U129" i="172"/>
  <c r="T129" i="172"/>
  <c r="S129" i="172"/>
  <c r="S128" i="172" s="1"/>
  <c r="R129" i="172"/>
  <c r="Q129" i="172"/>
  <c r="P129" i="172"/>
  <c r="O129" i="172"/>
  <c r="O128" i="172" s="1"/>
  <c r="O127" i="172" s="1"/>
  <c r="N129" i="172"/>
  <c r="M129" i="172"/>
  <c r="L129" i="172"/>
  <c r="L128" i="172" s="1"/>
  <c r="L127" i="172" s="1"/>
  <c r="K129" i="172"/>
  <c r="K128" i="172" s="1"/>
  <c r="J129" i="172"/>
  <c r="I129" i="172"/>
  <c r="H129" i="172"/>
  <c r="G129" i="172"/>
  <c r="G128" i="172" s="1"/>
  <c r="G127" i="172" s="1"/>
  <c r="F129" i="172"/>
  <c r="E129" i="172"/>
  <c r="D129" i="172"/>
  <c r="D128" i="172" s="1"/>
  <c r="D127" i="172" s="1"/>
  <c r="C129" i="172"/>
  <c r="C128" i="172" s="1"/>
  <c r="AI126" i="172"/>
  <c r="AI125" i="172"/>
  <c r="AH124" i="172"/>
  <c r="AG124" i="172"/>
  <c r="AF124" i="172"/>
  <c r="AE124" i="172"/>
  <c r="AD124" i="172"/>
  <c r="AC124" i="172"/>
  <c r="AB124" i="172"/>
  <c r="AA124" i="172"/>
  <c r="Z124" i="172"/>
  <c r="Y124" i="172"/>
  <c r="X124" i="172"/>
  <c r="W124" i="172"/>
  <c r="V124" i="172"/>
  <c r="U124" i="172"/>
  <c r="T124" i="172"/>
  <c r="S124" i="172"/>
  <c r="R124" i="172"/>
  <c r="Q124" i="172"/>
  <c r="P124" i="172"/>
  <c r="O124" i="172"/>
  <c r="N124" i="172"/>
  <c r="M124" i="172"/>
  <c r="L124" i="172"/>
  <c r="K124" i="172"/>
  <c r="J124" i="172"/>
  <c r="I124" i="172"/>
  <c r="H124" i="172"/>
  <c r="G124" i="172"/>
  <c r="F124" i="172"/>
  <c r="E124" i="172"/>
  <c r="D124" i="172"/>
  <c r="C124" i="172"/>
  <c r="AI123" i="172"/>
  <c r="AI122" i="172"/>
  <c r="AI121" i="172"/>
  <c r="AI120" i="172"/>
  <c r="AI119" i="172"/>
  <c r="AI118" i="172"/>
  <c r="AI117" i="172"/>
  <c r="AI116" i="172"/>
  <c r="AI115" i="172"/>
  <c r="AI114" i="172"/>
  <c r="AI113" i="172"/>
  <c r="AI112" i="172"/>
  <c r="AI111" i="172"/>
  <c r="AI110" i="172"/>
  <c r="AI109" i="172"/>
  <c r="AI108" i="172"/>
  <c r="AI107" i="172"/>
  <c r="AI106" i="172"/>
  <c r="AI105" i="172"/>
  <c r="AI104" i="172"/>
  <c r="AI103" i="172"/>
  <c r="AI102" i="172"/>
  <c r="AI101" i="172"/>
  <c r="AI100" i="172"/>
  <c r="AI99" i="172"/>
  <c r="AI98" i="172"/>
  <c r="AI97" i="172"/>
  <c r="AI96" i="172"/>
  <c r="AI95" i="172"/>
  <c r="AI94" i="172"/>
  <c r="AI93" i="172"/>
  <c r="AI92" i="172"/>
  <c r="AI91" i="172"/>
  <c r="AI90" i="172"/>
  <c r="AI89" i="172"/>
  <c r="AI88" i="172"/>
  <c r="AI87" i="172"/>
  <c r="AI86" i="172"/>
  <c r="AI85" i="172"/>
  <c r="AI84" i="172"/>
  <c r="AI83" i="172"/>
  <c r="AI82" i="172"/>
  <c r="AI81" i="172"/>
  <c r="AI80" i="172"/>
  <c r="AI79" i="172"/>
  <c r="AI78" i="172"/>
  <c r="AI77" i="172"/>
  <c r="AI76" i="172"/>
  <c r="AI75" i="172"/>
  <c r="AI74" i="172"/>
  <c r="AI73" i="172"/>
  <c r="AI72" i="172"/>
  <c r="AI71" i="172"/>
  <c r="AI70" i="172"/>
  <c r="AI69" i="172"/>
  <c r="AH68" i="172"/>
  <c r="AG68" i="172"/>
  <c r="AF68" i="172"/>
  <c r="AE68" i="172"/>
  <c r="AD68" i="172"/>
  <c r="AC68" i="172"/>
  <c r="AB68" i="172"/>
  <c r="AA68" i="172"/>
  <c r="Z68" i="172"/>
  <c r="Y68" i="172"/>
  <c r="X68" i="172"/>
  <c r="W68" i="172"/>
  <c r="V68" i="172"/>
  <c r="U68" i="172"/>
  <c r="T68" i="172"/>
  <c r="S68" i="172"/>
  <c r="R68" i="172"/>
  <c r="Q68" i="172"/>
  <c r="P68" i="172"/>
  <c r="O68" i="172"/>
  <c r="N68" i="172"/>
  <c r="M68" i="172"/>
  <c r="L68" i="172"/>
  <c r="K68" i="172"/>
  <c r="J68" i="172"/>
  <c r="I68" i="172"/>
  <c r="H68" i="172"/>
  <c r="G68" i="172"/>
  <c r="F68" i="172"/>
  <c r="E68" i="172"/>
  <c r="D68" i="172"/>
  <c r="C68" i="172"/>
  <c r="AI67" i="172"/>
  <c r="AH66" i="172"/>
  <c r="AH63" i="172" s="1"/>
  <c r="AG66" i="172"/>
  <c r="AF66" i="172"/>
  <c r="AF63" i="172" s="1"/>
  <c r="AE66" i="172"/>
  <c r="AD66" i="172"/>
  <c r="AD63" i="172" s="1"/>
  <c r="AC66" i="172"/>
  <c r="AC63" i="172" s="1"/>
  <c r="AB66" i="172"/>
  <c r="AB63" i="172" s="1"/>
  <c r="AA66" i="172"/>
  <c r="AA63" i="172" s="1"/>
  <c r="Z66" i="172"/>
  <c r="Z63" i="172" s="1"/>
  <c r="Y66" i="172"/>
  <c r="X66" i="172"/>
  <c r="X63" i="172" s="1"/>
  <c r="W66" i="172"/>
  <c r="W63" i="172" s="1"/>
  <c r="V66" i="172"/>
  <c r="V63" i="172" s="1"/>
  <c r="U66" i="172"/>
  <c r="U63" i="172" s="1"/>
  <c r="T66" i="172"/>
  <c r="T63" i="172" s="1"/>
  <c r="S66" i="172"/>
  <c r="R66" i="172"/>
  <c r="R63" i="172" s="1"/>
  <c r="Q66" i="172"/>
  <c r="Q63" i="172" s="1"/>
  <c r="P66" i="172"/>
  <c r="P63" i="172" s="1"/>
  <c r="O66" i="172"/>
  <c r="N66" i="172"/>
  <c r="N63" i="172" s="1"/>
  <c r="M66" i="172"/>
  <c r="M63" i="172" s="1"/>
  <c r="L66" i="172"/>
  <c r="L63" i="172" s="1"/>
  <c r="K66" i="172"/>
  <c r="K63" i="172" s="1"/>
  <c r="J66" i="172"/>
  <c r="J63" i="172" s="1"/>
  <c r="I66" i="172"/>
  <c r="I63" i="172" s="1"/>
  <c r="H66" i="172"/>
  <c r="H63" i="172" s="1"/>
  <c r="G66" i="172"/>
  <c r="G63" i="172" s="1"/>
  <c r="F66" i="172"/>
  <c r="F63" i="172" s="1"/>
  <c r="E66" i="172"/>
  <c r="E63" i="172" s="1"/>
  <c r="D66" i="172"/>
  <c r="D63" i="172" s="1"/>
  <c r="C66" i="172"/>
  <c r="C63" i="172" s="1"/>
  <c r="AI65" i="172"/>
  <c r="AI64" i="172"/>
  <c r="AG63" i="172"/>
  <c r="AE63" i="172"/>
  <c r="Y63" i="172"/>
  <c r="S63" i="172"/>
  <c r="O63" i="172"/>
  <c r="AI62" i="172"/>
  <c r="AI61" i="172"/>
  <c r="AH60" i="172"/>
  <c r="AG60" i="172"/>
  <c r="AF60" i="172"/>
  <c r="AE60" i="172"/>
  <c r="AD60" i="172"/>
  <c r="AC60" i="172"/>
  <c r="AB60" i="172"/>
  <c r="AA60" i="172"/>
  <c r="Z60" i="172"/>
  <c r="Y60" i="172"/>
  <c r="X60" i="172"/>
  <c r="W60" i="172"/>
  <c r="V60" i="172"/>
  <c r="U60" i="172"/>
  <c r="T60" i="172"/>
  <c r="S60" i="172"/>
  <c r="R60" i="172"/>
  <c r="Q60" i="172"/>
  <c r="P60" i="172"/>
  <c r="O60" i="172"/>
  <c r="N60" i="172"/>
  <c r="M60" i="172"/>
  <c r="L60" i="172"/>
  <c r="K60" i="172"/>
  <c r="J60" i="172"/>
  <c r="I60" i="172"/>
  <c r="H60" i="172"/>
  <c r="G60" i="172"/>
  <c r="F60" i="172"/>
  <c r="E60" i="172"/>
  <c r="D60" i="172"/>
  <c r="C60" i="172"/>
  <c r="AI58" i="172"/>
  <c r="AI57" i="172"/>
  <c r="AH56" i="172"/>
  <c r="AG56" i="172"/>
  <c r="AF56" i="172"/>
  <c r="AE56" i="172"/>
  <c r="AD56" i="172"/>
  <c r="AC56" i="172"/>
  <c r="AB56" i="172"/>
  <c r="AA56" i="172"/>
  <c r="Z56" i="172"/>
  <c r="Y56" i="172"/>
  <c r="X56" i="172"/>
  <c r="W56" i="172"/>
  <c r="V56" i="172"/>
  <c r="U56" i="172"/>
  <c r="T56" i="172"/>
  <c r="S56" i="172"/>
  <c r="R56" i="172"/>
  <c r="Q56" i="172"/>
  <c r="P56" i="172"/>
  <c r="O56" i="172"/>
  <c r="N56" i="172"/>
  <c r="M56" i="172"/>
  <c r="L56" i="172"/>
  <c r="K56" i="172"/>
  <c r="J56" i="172"/>
  <c r="I56" i="172"/>
  <c r="H56" i="172"/>
  <c r="G56" i="172"/>
  <c r="F56" i="172"/>
  <c r="E56" i="172"/>
  <c r="D56" i="172"/>
  <c r="C56" i="172"/>
  <c r="AI55" i="172"/>
  <c r="AH54" i="172"/>
  <c r="AG54" i="172"/>
  <c r="AF54" i="172"/>
  <c r="AE54" i="172"/>
  <c r="AD54" i="172"/>
  <c r="AC54" i="172"/>
  <c r="AB54" i="172"/>
  <c r="AA54" i="172"/>
  <c r="Z54" i="172"/>
  <c r="Y54" i="172"/>
  <c r="X54" i="172"/>
  <c r="W54" i="172"/>
  <c r="V54" i="172"/>
  <c r="U54" i="172"/>
  <c r="T54" i="172"/>
  <c r="S54" i="172"/>
  <c r="R54" i="172"/>
  <c r="Q54" i="172"/>
  <c r="P54" i="172"/>
  <c r="O54" i="172"/>
  <c r="N54" i="172"/>
  <c r="M54" i="172"/>
  <c r="L54" i="172"/>
  <c r="K54" i="172"/>
  <c r="J54" i="172"/>
  <c r="I54" i="172"/>
  <c r="H54" i="172"/>
  <c r="G54" i="172"/>
  <c r="F54" i="172"/>
  <c r="E54" i="172"/>
  <c r="D54" i="172"/>
  <c r="C54" i="172"/>
  <c r="AI53" i="172"/>
  <c r="AI52" i="172"/>
  <c r="AH51" i="172"/>
  <c r="AH48" i="172" s="1"/>
  <c r="AG51" i="172"/>
  <c r="AG48" i="172" s="1"/>
  <c r="AF51" i="172"/>
  <c r="AE51" i="172"/>
  <c r="AE48" i="172" s="1"/>
  <c r="AD51" i="172"/>
  <c r="AD48" i="172" s="1"/>
  <c r="AC51" i="172"/>
  <c r="AC48" i="172" s="1"/>
  <c r="AB51" i="172"/>
  <c r="AB48" i="172" s="1"/>
  <c r="AA51" i="172"/>
  <c r="AA48" i="172" s="1"/>
  <c r="Z51" i="172"/>
  <c r="Z48" i="172" s="1"/>
  <c r="Y51" i="172"/>
  <c r="Y48" i="172" s="1"/>
  <c r="X51" i="172"/>
  <c r="X48" i="172" s="1"/>
  <c r="W51" i="172"/>
  <c r="W48" i="172" s="1"/>
  <c r="V51" i="172"/>
  <c r="V48" i="172" s="1"/>
  <c r="U51" i="172"/>
  <c r="U48" i="172" s="1"/>
  <c r="T51" i="172"/>
  <c r="T48" i="172" s="1"/>
  <c r="S51" i="172"/>
  <c r="S48" i="172" s="1"/>
  <c r="R51" i="172"/>
  <c r="R48" i="172" s="1"/>
  <c r="Q51" i="172"/>
  <c r="Q48" i="172" s="1"/>
  <c r="P51" i="172"/>
  <c r="P48" i="172" s="1"/>
  <c r="O51" i="172"/>
  <c r="O48" i="172" s="1"/>
  <c r="N51" i="172"/>
  <c r="N48" i="172" s="1"/>
  <c r="M51" i="172"/>
  <c r="M48" i="172" s="1"/>
  <c r="L51" i="172"/>
  <c r="L48" i="172" s="1"/>
  <c r="K51" i="172"/>
  <c r="K48" i="172" s="1"/>
  <c r="J51" i="172"/>
  <c r="J48" i="172" s="1"/>
  <c r="I51" i="172"/>
  <c r="I48" i="172" s="1"/>
  <c r="H51" i="172"/>
  <c r="H48" i="172" s="1"/>
  <c r="G51" i="172"/>
  <c r="G48" i="172" s="1"/>
  <c r="F51" i="172"/>
  <c r="E51" i="172"/>
  <c r="E48" i="172" s="1"/>
  <c r="D51" i="172"/>
  <c r="D48" i="172" s="1"/>
  <c r="C51" i="172"/>
  <c r="C48" i="172" s="1"/>
  <c r="AI50" i="172"/>
  <c r="AI49" i="172"/>
  <c r="AF48" i="172"/>
  <c r="F48" i="172"/>
  <c r="AI47" i="172"/>
  <c r="AI46" i="172"/>
  <c r="AH45" i="172"/>
  <c r="AG45" i="172"/>
  <c r="AF45" i="172"/>
  <c r="AE45" i="172"/>
  <c r="AD45" i="172"/>
  <c r="AC45" i="172"/>
  <c r="AB45" i="172"/>
  <c r="AA45" i="172"/>
  <c r="Z45" i="172"/>
  <c r="Y45" i="172"/>
  <c r="X45" i="172"/>
  <c r="W45" i="172"/>
  <c r="V45" i="172"/>
  <c r="U45" i="172"/>
  <c r="T45" i="172"/>
  <c r="S45" i="172"/>
  <c r="R45" i="172"/>
  <c r="Q45" i="172"/>
  <c r="P45" i="172"/>
  <c r="O45" i="172"/>
  <c r="N45" i="172"/>
  <c r="M45" i="172"/>
  <c r="L45" i="172"/>
  <c r="K45" i="172"/>
  <c r="J45" i="172"/>
  <c r="I45" i="172"/>
  <c r="H45" i="172"/>
  <c r="G45" i="172"/>
  <c r="F45" i="172"/>
  <c r="E45" i="172"/>
  <c r="D45" i="172"/>
  <c r="C45" i="172"/>
  <c r="AI41" i="172"/>
  <c r="AI39" i="172"/>
  <c r="AI38" i="172"/>
  <c r="AH37" i="172"/>
  <c r="AG37" i="172"/>
  <c r="AF37" i="172"/>
  <c r="AE37" i="172"/>
  <c r="AD37" i="172"/>
  <c r="AC37" i="172"/>
  <c r="AB37" i="172"/>
  <c r="AA37" i="172"/>
  <c r="Z37" i="172"/>
  <c r="Y37" i="172"/>
  <c r="X37" i="172"/>
  <c r="W37" i="172"/>
  <c r="V37" i="172"/>
  <c r="U37" i="172"/>
  <c r="T37" i="172"/>
  <c r="S37" i="172"/>
  <c r="R37" i="172"/>
  <c r="Q37" i="172"/>
  <c r="P37" i="172"/>
  <c r="O37" i="172"/>
  <c r="N37" i="172"/>
  <c r="M37" i="172"/>
  <c r="L37" i="172"/>
  <c r="K37" i="172"/>
  <c r="J37" i="172"/>
  <c r="I37" i="172"/>
  <c r="H37" i="172"/>
  <c r="G37" i="172"/>
  <c r="F37" i="172"/>
  <c r="E37" i="172"/>
  <c r="D37" i="172"/>
  <c r="C37" i="172"/>
  <c r="AI36" i="172"/>
  <c r="AH35" i="172"/>
  <c r="AH32" i="172" s="1"/>
  <c r="AG35" i="172"/>
  <c r="AF35" i="172"/>
  <c r="AE35" i="172"/>
  <c r="AD35" i="172"/>
  <c r="AC35" i="172"/>
  <c r="AB35" i="172"/>
  <c r="AA35" i="172"/>
  <c r="Z35" i="172"/>
  <c r="Y35" i="172"/>
  <c r="X35" i="172"/>
  <c r="W35" i="172"/>
  <c r="V35" i="172"/>
  <c r="U35" i="172"/>
  <c r="T35" i="172"/>
  <c r="S35" i="172"/>
  <c r="R35" i="172"/>
  <c r="Q35" i="172"/>
  <c r="P35" i="172"/>
  <c r="O35" i="172"/>
  <c r="N35" i="172"/>
  <c r="M35" i="172"/>
  <c r="L35" i="172"/>
  <c r="K35" i="172"/>
  <c r="J35" i="172"/>
  <c r="I35" i="172"/>
  <c r="H35" i="172"/>
  <c r="G35" i="172"/>
  <c r="F35" i="172"/>
  <c r="E35" i="172"/>
  <c r="D35" i="172"/>
  <c r="C35" i="172"/>
  <c r="AI34" i="172"/>
  <c r="AH33" i="172"/>
  <c r="AG33" i="172"/>
  <c r="AF33" i="172"/>
  <c r="AF32" i="172" s="1"/>
  <c r="AE33" i="172"/>
  <c r="AD33" i="172"/>
  <c r="AC33" i="172"/>
  <c r="AB33" i="172"/>
  <c r="AB32" i="172" s="1"/>
  <c r="AA33" i="172"/>
  <c r="Z33" i="172"/>
  <c r="Y33" i="172"/>
  <c r="X33" i="172"/>
  <c r="X32" i="172" s="1"/>
  <c r="W33" i="172"/>
  <c r="V33" i="172"/>
  <c r="U33" i="172"/>
  <c r="T33" i="172"/>
  <c r="S33" i="172"/>
  <c r="R33" i="172"/>
  <c r="Q33" i="172"/>
  <c r="P33" i="172"/>
  <c r="P32" i="172" s="1"/>
  <c r="O33" i="172"/>
  <c r="N33" i="172"/>
  <c r="M33" i="172"/>
  <c r="L33" i="172"/>
  <c r="L32" i="172" s="1"/>
  <c r="K33" i="172"/>
  <c r="J33" i="172"/>
  <c r="I33" i="172"/>
  <c r="H33" i="172"/>
  <c r="H32" i="172" s="1"/>
  <c r="G33" i="172"/>
  <c r="F33" i="172"/>
  <c r="E33" i="172"/>
  <c r="D33" i="172"/>
  <c r="D32" i="172" s="1"/>
  <c r="C33" i="172"/>
  <c r="T32" i="172"/>
  <c r="AI31" i="172"/>
  <c r="AI30" i="172"/>
  <c r="AH29" i="172"/>
  <c r="AG29" i="172"/>
  <c r="AF29" i="172"/>
  <c r="AE29" i="172"/>
  <c r="AD29" i="172"/>
  <c r="AC29" i="172"/>
  <c r="AB29" i="172"/>
  <c r="AA29" i="172"/>
  <c r="Z29" i="172"/>
  <c r="Y29" i="172"/>
  <c r="X29" i="172"/>
  <c r="W29" i="172"/>
  <c r="V29" i="172"/>
  <c r="U29" i="172"/>
  <c r="T29" i="172"/>
  <c r="S29" i="172"/>
  <c r="R29" i="172"/>
  <c r="Q29" i="172"/>
  <c r="P29" i="172"/>
  <c r="O29" i="172"/>
  <c r="N29" i="172"/>
  <c r="M29" i="172"/>
  <c r="L29" i="172"/>
  <c r="K29" i="172"/>
  <c r="J29" i="172"/>
  <c r="I29" i="172"/>
  <c r="H29" i="172"/>
  <c r="G29" i="172"/>
  <c r="F29" i="172"/>
  <c r="E29" i="172"/>
  <c r="D29" i="172"/>
  <c r="C29" i="172"/>
  <c r="AI28" i="172"/>
  <c r="AI27" i="172"/>
  <c r="AH26" i="172"/>
  <c r="AH25" i="172" s="1"/>
  <c r="AG26" i="172"/>
  <c r="AG25" i="172" s="1"/>
  <c r="AF26" i="172"/>
  <c r="AE26" i="172"/>
  <c r="AD26" i="172"/>
  <c r="AD25" i="172" s="1"/>
  <c r="AC26" i="172"/>
  <c r="AC25" i="172" s="1"/>
  <c r="AB26" i="172"/>
  <c r="AA26" i="172"/>
  <c r="Z26" i="172"/>
  <c r="Z25" i="172" s="1"/>
  <c r="Y26" i="172"/>
  <c r="Y25" i="172" s="1"/>
  <c r="X26" i="172"/>
  <c r="W26" i="172"/>
  <c r="V26" i="172"/>
  <c r="V25" i="172" s="1"/>
  <c r="U26" i="172"/>
  <c r="U25" i="172" s="1"/>
  <c r="T26" i="172"/>
  <c r="S26" i="172"/>
  <c r="R26" i="172"/>
  <c r="R25" i="172" s="1"/>
  <c r="Q26" i="172"/>
  <c r="Q25" i="172" s="1"/>
  <c r="P26" i="172"/>
  <c r="O26" i="172"/>
  <c r="N26" i="172"/>
  <c r="N25" i="172" s="1"/>
  <c r="M26" i="172"/>
  <c r="M25" i="172" s="1"/>
  <c r="L26" i="172"/>
  <c r="K26" i="172"/>
  <c r="J26" i="172"/>
  <c r="J25" i="172" s="1"/>
  <c r="I26" i="172"/>
  <c r="I25" i="172" s="1"/>
  <c r="H26" i="172"/>
  <c r="G26" i="172"/>
  <c r="F26" i="172"/>
  <c r="F25" i="172" s="1"/>
  <c r="E26" i="172"/>
  <c r="E25" i="172" s="1"/>
  <c r="D26" i="172"/>
  <c r="C26" i="172"/>
  <c r="W25" i="172"/>
  <c r="AI24" i="172"/>
  <c r="AH23" i="172"/>
  <c r="AG23" i="172"/>
  <c r="AF23" i="172"/>
  <c r="AE23" i="172"/>
  <c r="AD23" i="172"/>
  <c r="AC23" i="172"/>
  <c r="AB23" i="172"/>
  <c r="AA23" i="172"/>
  <c r="Z23" i="172"/>
  <c r="Y23" i="172"/>
  <c r="X23" i="172"/>
  <c r="W23" i="172"/>
  <c r="V23" i="172"/>
  <c r="U23" i="172"/>
  <c r="T23" i="172"/>
  <c r="S23" i="172"/>
  <c r="R23" i="172"/>
  <c r="Q23" i="172"/>
  <c r="P23" i="172"/>
  <c r="O23" i="172"/>
  <c r="N23" i="172"/>
  <c r="M23" i="172"/>
  <c r="L23" i="172"/>
  <c r="K23" i="172"/>
  <c r="J23" i="172"/>
  <c r="I23" i="172"/>
  <c r="H23" i="172"/>
  <c r="G23" i="172"/>
  <c r="F23" i="172"/>
  <c r="E23" i="172"/>
  <c r="D23" i="172"/>
  <c r="C23" i="172"/>
  <c r="AI22" i="172"/>
  <c r="AI21" i="172"/>
  <c r="AI20" i="172"/>
  <c r="AI19" i="172"/>
  <c r="AH18" i="172"/>
  <c r="AG18" i="172"/>
  <c r="AF18" i="172"/>
  <c r="AE18" i="172"/>
  <c r="AD18" i="172"/>
  <c r="AC18" i="172"/>
  <c r="AB18" i="172"/>
  <c r="AA18" i="172"/>
  <c r="Z18" i="172"/>
  <c r="Y18" i="172"/>
  <c r="X18" i="172"/>
  <c r="W18" i="172"/>
  <c r="V18" i="172"/>
  <c r="U18" i="172"/>
  <c r="T18" i="172"/>
  <c r="S18" i="172"/>
  <c r="R18" i="172"/>
  <c r="Q18" i="172"/>
  <c r="P18" i="172"/>
  <c r="O18" i="172"/>
  <c r="N18" i="172"/>
  <c r="M18" i="172"/>
  <c r="L18" i="172"/>
  <c r="K18" i="172"/>
  <c r="J18" i="172"/>
  <c r="I18" i="172"/>
  <c r="H18" i="172"/>
  <c r="G18" i="172"/>
  <c r="F18" i="172"/>
  <c r="E18" i="172"/>
  <c r="D18" i="172"/>
  <c r="C18" i="172"/>
  <c r="AI15" i="172"/>
  <c r="AI14" i="172"/>
  <c r="AH13" i="172"/>
  <c r="AG13" i="172"/>
  <c r="AF13" i="172"/>
  <c r="AE13" i="172"/>
  <c r="AD13" i="172"/>
  <c r="AC13" i="172"/>
  <c r="AB13" i="172"/>
  <c r="AA13" i="172"/>
  <c r="Z13" i="172"/>
  <c r="Y13" i="172"/>
  <c r="X13" i="172"/>
  <c r="W13" i="172"/>
  <c r="V13" i="172"/>
  <c r="U13" i="172"/>
  <c r="T13" i="172"/>
  <c r="S13" i="172"/>
  <c r="R13" i="172"/>
  <c r="Q13" i="172"/>
  <c r="P13" i="172"/>
  <c r="O13" i="172"/>
  <c r="N13" i="172"/>
  <c r="M13" i="172"/>
  <c r="L13" i="172"/>
  <c r="K13" i="172"/>
  <c r="J13" i="172"/>
  <c r="I13" i="172"/>
  <c r="H13" i="172"/>
  <c r="G13" i="172"/>
  <c r="F13" i="172"/>
  <c r="E13" i="172"/>
  <c r="D13" i="172"/>
  <c r="C13" i="172"/>
  <c r="N67" i="171"/>
  <c r="N66" i="171"/>
  <c r="M64" i="171"/>
  <c r="L64" i="171"/>
  <c r="K64" i="171"/>
  <c r="J64" i="171"/>
  <c r="I64" i="171"/>
  <c r="H64" i="171"/>
  <c r="G64" i="171"/>
  <c r="F64" i="171"/>
  <c r="E64" i="171"/>
  <c r="D64" i="171"/>
  <c r="C64" i="171"/>
  <c r="N61" i="171"/>
  <c r="N60" i="171"/>
  <c r="M59" i="171"/>
  <c r="L59" i="171"/>
  <c r="K59" i="171"/>
  <c r="J59" i="171"/>
  <c r="I59" i="171"/>
  <c r="H59" i="171"/>
  <c r="G59" i="171"/>
  <c r="F59" i="171"/>
  <c r="E59" i="171"/>
  <c r="D59" i="171"/>
  <c r="C59" i="171"/>
  <c r="N56" i="171"/>
  <c r="N55" i="171"/>
  <c r="N54" i="171" s="1"/>
  <c r="M54" i="171"/>
  <c r="L54" i="171"/>
  <c r="K54" i="171"/>
  <c r="J54" i="171"/>
  <c r="I54" i="171"/>
  <c r="H54" i="171"/>
  <c r="G54" i="171"/>
  <c r="F54" i="171"/>
  <c r="E54" i="171"/>
  <c r="D54" i="171"/>
  <c r="C54" i="171"/>
  <c r="N51" i="171"/>
  <c r="N50" i="171"/>
  <c r="M49" i="171"/>
  <c r="L49" i="171"/>
  <c r="K49" i="171"/>
  <c r="J49" i="171"/>
  <c r="I49" i="171"/>
  <c r="H49" i="171"/>
  <c r="G49" i="171"/>
  <c r="F49" i="171"/>
  <c r="E49" i="171"/>
  <c r="D49" i="171"/>
  <c r="C49" i="171"/>
  <c r="N46" i="171"/>
  <c r="N45" i="171"/>
  <c r="N44" i="171" s="1"/>
  <c r="M44" i="171"/>
  <c r="L44" i="171"/>
  <c r="K44" i="171"/>
  <c r="J44" i="171"/>
  <c r="I44" i="171"/>
  <c r="H44" i="171"/>
  <c r="G44" i="171"/>
  <c r="F44" i="171"/>
  <c r="E44" i="171"/>
  <c r="D44" i="171"/>
  <c r="C44" i="171"/>
  <c r="N41" i="171"/>
  <c r="N40" i="171"/>
  <c r="M39" i="171"/>
  <c r="L39" i="171"/>
  <c r="K39" i="171"/>
  <c r="J39" i="171"/>
  <c r="I39" i="171"/>
  <c r="H39" i="171"/>
  <c r="G39" i="171"/>
  <c r="F39" i="171"/>
  <c r="E39" i="171"/>
  <c r="D39" i="171"/>
  <c r="C39" i="171"/>
  <c r="N36" i="171"/>
  <c r="N35" i="171"/>
  <c r="N34" i="171" s="1"/>
  <c r="M34" i="171"/>
  <c r="L34" i="171"/>
  <c r="K34" i="171"/>
  <c r="J34" i="171"/>
  <c r="I34" i="171"/>
  <c r="H34" i="171"/>
  <c r="G34" i="171"/>
  <c r="F34" i="171"/>
  <c r="E34" i="171"/>
  <c r="D34" i="171"/>
  <c r="C34" i="171"/>
  <c r="M31" i="171"/>
  <c r="M73" i="171" s="1"/>
  <c r="L31" i="171"/>
  <c r="L73" i="171" s="1"/>
  <c r="K31" i="171"/>
  <c r="K73" i="171" s="1"/>
  <c r="J31" i="171"/>
  <c r="J73" i="171" s="1"/>
  <c r="I31" i="171"/>
  <c r="I73" i="171" s="1"/>
  <c r="H31" i="171"/>
  <c r="H73" i="171" s="1"/>
  <c r="G31" i="171"/>
  <c r="F31" i="171"/>
  <c r="E31" i="171"/>
  <c r="E73" i="171" s="1"/>
  <c r="D31" i="171"/>
  <c r="C31" i="171"/>
  <c r="C73" i="171" s="1"/>
  <c r="M30" i="171"/>
  <c r="M72" i="171" s="1"/>
  <c r="L30" i="171"/>
  <c r="L72" i="171" s="1"/>
  <c r="K30" i="171"/>
  <c r="K72" i="171" s="1"/>
  <c r="J30" i="171"/>
  <c r="I30" i="171"/>
  <c r="I72" i="171" s="1"/>
  <c r="H30" i="171"/>
  <c r="H72" i="171" s="1"/>
  <c r="G30" i="171"/>
  <c r="G72" i="171" s="1"/>
  <c r="F30" i="171"/>
  <c r="E30" i="171"/>
  <c r="E72" i="171" s="1"/>
  <c r="D30" i="171"/>
  <c r="D72" i="171" s="1"/>
  <c r="C30" i="171"/>
  <c r="C72" i="171" s="1"/>
  <c r="E28" i="171"/>
  <c r="D28" i="171"/>
  <c r="N26" i="171"/>
  <c r="N25" i="171"/>
  <c r="N23" i="171"/>
  <c r="M23" i="171"/>
  <c r="L23" i="171"/>
  <c r="K23" i="171"/>
  <c r="J23" i="171"/>
  <c r="I23" i="171"/>
  <c r="H23" i="171"/>
  <c r="G23" i="171"/>
  <c r="F23" i="171"/>
  <c r="E23" i="171"/>
  <c r="D23" i="171"/>
  <c r="C23" i="171"/>
  <c r="N21" i="171"/>
  <c r="N20" i="171"/>
  <c r="M18" i="171"/>
  <c r="L18" i="171"/>
  <c r="K18" i="171"/>
  <c r="J18" i="171"/>
  <c r="I18" i="171"/>
  <c r="H18" i="171"/>
  <c r="G18" i="171"/>
  <c r="F18" i="171"/>
  <c r="E18" i="171"/>
  <c r="D18" i="171"/>
  <c r="C18" i="171"/>
  <c r="N16" i="171"/>
  <c r="N15" i="171"/>
  <c r="N13" i="171"/>
  <c r="M13" i="171"/>
  <c r="L13" i="171"/>
  <c r="K13" i="171"/>
  <c r="J13" i="171"/>
  <c r="I13" i="171"/>
  <c r="H13" i="171"/>
  <c r="G13" i="171"/>
  <c r="F13" i="171"/>
  <c r="E13" i="171"/>
  <c r="D13" i="171"/>
  <c r="C13" i="171"/>
  <c r="O129" i="170"/>
  <c r="O128" i="170"/>
  <c r="O127" i="170"/>
  <c r="N126" i="170"/>
  <c r="M126" i="170"/>
  <c r="L126" i="170"/>
  <c r="K126" i="170"/>
  <c r="J126" i="170"/>
  <c r="I126" i="170"/>
  <c r="H126" i="170"/>
  <c r="G126" i="170"/>
  <c r="F126" i="170"/>
  <c r="E126" i="170"/>
  <c r="D126" i="170"/>
  <c r="C126" i="170"/>
  <c r="O124" i="170"/>
  <c r="N123" i="170"/>
  <c r="M123" i="170"/>
  <c r="L123" i="170"/>
  <c r="K123" i="170"/>
  <c r="J123" i="170"/>
  <c r="I123" i="170"/>
  <c r="H123" i="170"/>
  <c r="G123" i="170"/>
  <c r="F123" i="170"/>
  <c r="E123" i="170"/>
  <c r="D123" i="170"/>
  <c r="C123" i="170"/>
  <c r="O122" i="170"/>
  <c r="N121" i="170"/>
  <c r="M121" i="170"/>
  <c r="L121" i="170"/>
  <c r="K121" i="170"/>
  <c r="J121" i="170"/>
  <c r="I121" i="170"/>
  <c r="H121" i="170"/>
  <c r="G121" i="170"/>
  <c r="F121" i="170"/>
  <c r="E121" i="170"/>
  <c r="D121" i="170"/>
  <c r="C121" i="170"/>
  <c r="O120" i="170"/>
  <c r="N119" i="170"/>
  <c r="N118" i="170" s="1"/>
  <c r="N117" i="170" s="1"/>
  <c r="M119" i="170"/>
  <c r="M118" i="170" s="1"/>
  <c r="M117" i="170" s="1"/>
  <c r="L119" i="170"/>
  <c r="K119" i="170"/>
  <c r="K118" i="170" s="1"/>
  <c r="J119" i="170"/>
  <c r="J118" i="170" s="1"/>
  <c r="J117" i="170" s="1"/>
  <c r="I119" i="170"/>
  <c r="I118" i="170" s="1"/>
  <c r="I117" i="170" s="1"/>
  <c r="H119" i="170"/>
  <c r="G119" i="170"/>
  <c r="F119" i="170"/>
  <c r="F118" i="170" s="1"/>
  <c r="F117" i="170" s="1"/>
  <c r="E119" i="170"/>
  <c r="E118" i="170" s="1"/>
  <c r="E117" i="170" s="1"/>
  <c r="D119" i="170"/>
  <c r="C119" i="170"/>
  <c r="C118" i="170" s="1"/>
  <c r="G118" i="170"/>
  <c r="G117" i="170" s="1"/>
  <c r="N115" i="170"/>
  <c r="M115" i="170"/>
  <c r="L115" i="170"/>
  <c r="K115" i="170"/>
  <c r="J115" i="170"/>
  <c r="I115" i="170"/>
  <c r="H115" i="170"/>
  <c r="G115" i="170"/>
  <c r="F115" i="170"/>
  <c r="E115" i="170"/>
  <c r="D115" i="170"/>
  <c r="C115" i="170"/>
  <c r="O114" i="170"/>
  <c r="O113" i="170"/>
  <c r="O112" i="170"/>
  <c r="O111" i="170"/>
  <c r="O110" i="170"/>
  <c r="O109" i="170"/>
  <c r="O108" i="170"/>
  <c r="O107" i="170"/>
  <c r="O106" i="170"/>
  <c r="O105" i="170"/>
  <c r="O104" i="170"/>
  <c r="O103" i="170"/>
  <c r="O102" i="170"/>
  <c r="O101" i="170"/>
  <c r="O100" i="170"/>
  <c r="O99" i="170"/>
  <c r="O98" i="170"/>
  <c r="O97" i="170"/>
  <c r="O96" i="170"/>
  <c r="O95" i="170"/>
  <c r="O94" i="170"/>
  <c r="O93" i="170"/>
  <c r="O92" i="170"/>
  <c r="O91" i="170"/>
  <c r="O90" i="170"/>
  <c r="O89" i="170"/>
  <c r="O88" i="170"/>
  <c r="O87" i="170"/>
  <c r="O86" i="170"/>
  <c r="O85" i="170"/>
  <c r="O84" i="170"/>
  <c r="O83" i="170"/>
  <c r="O82" i="170"/>
  <c r="O81" i="170"/>
  <c r="O80" i="170"/>
  <c r="O79" i="170"/>
  <c r="O78" i="170"/>
  <c r="O77" i="170"/>
  <c r="O76" i="170"/>
  <c r="O75" i="170"/>
  <c r="O74" i="170"/>
  <c r="O73" i="170"/>
  <c r="O72" i="170"/>
  <c r="O71" i="170"/>
  <c r="O70" i="170"/>
  <c r="O69" i="170"/>
  <c r="O68" i="170"/>
  <c r="O67" i="170"/>
  <c r="O66" i="170"/>
  <c r="O65" i="170"/>
  <c r="O64" i="170"/>
  <c r="O63" i="170"/>
  <c r="O62" i="170"/>
  <c r="N61" i="170"/>
  <c r="M61" i="170"/>
  <c r="L61" i="170"/>
  <c r="K61" i="170"/>
  <c r="J61" i="170"/>
  <c r="I61" i="170"/>
  <c r="H61" i="170"/>
  <c r="G61" i="170"/>
  <c r="F61" i="170"/>
  <c r="E61" i="170"/>
  <c r="D61" i="170"/>
  <c r="C61" i="170"/>
  <c r="O60" i="170"/>
  <c r="O59" i="170" s="1"/>
  <c r="N59" i="170"/>
  <c r="M59" i="170"/>
  <c r="L59" i="170"/>
  <c r="K59" i="170"/>
  <c r="J59" i="170"/>
  <c r="I59" i="170"/>
  <c r="H59" i="170"/>
  <c r="G59" i="170"/>
  <c r="F59" i="170"/>
  <c r="E59" i="170"/>
  <c r="D59" i="170"/>
  <c r="C59" i="170"/>
  <c r="O58" i="170"/>
  <c r="O57" i="170"/>
  <c r="N56" i="170"/>
  <c r="M56" i="170"/>
  <c r="M55" i="170" s="1"/>
  <c r="L56" i="170"/>
  <c r="K56" i="170"/>
  <c r="J56" i="170"/>
  <c r="I56" i="170"/>
  <c r="I55" i="170" s="1"/>
  <c r="H56" i="170"/>
  <c r="H55" i="170" s="1"/>
  <c r="G56" i="170"/>
  <c r="F56" i="170"/>
  <c r="E56" i="170"/>
  <c r="E55" i="170" s="1"/>
  <c r="D56" i="170"/>
  <c r="C56" i="170"/>
  <c r="O54" i="170"/>
  <c r="O53" i="170"/>
  <c r="N52" i="170"/>
  <c r="M52" i="170"/>
  <c r="L52" i="170"/>
  <c r="K52" i="170"/>
  <c r="J52" i="170"/>
  <c r="I52" i="170"/>
  <c r="H52" i="170"/>
  <c r="G52" i="170"/>
  <c r="F52" i="170"/>
  <c r="E52" i="170"/>
  <c r="D52" i="170"/>
  <c r="C52" i="170"/>
  <c r="O50" i="170"/>
  <c r="O49" i="170"/>
  <c r="N48" i="170"/>
  <c r="M48" i="170"/>
  <c r="L48" i="170"/>
  <c r="K48" i="170"/>
  <c r="J48" i="170"/>
  <c r="I48" i="170"/>
  <c r="H48" i="170"/>
  <c r="G48" i="170"/>
  <c r="F48" i="170"/>
  <c r="E48" i="170"/>
  <c r="D48" i="170"/>
  <c r="C48" i="170"/>
  <c r="O47" i="170"/>
  <c r="O46" i="170" s="1"/>
  <c r="N46" i="170"/>
  <c r="M46" i="170"/>
  <c r="L46" i="170"/>
  <c r="K46" i="170"/>
  <c r="J46" i="170"/>
  <c r="I46" i="170"/>
  <c r="H46" i="170"/>
  <c r="G46" i="170"/>
  <c r="F46" i="170"/>
  <c r="E46" i="170"/>
  <c r="D46" i="170"/>
  <c r="C46" i="170"/>
  <c r="O45" i="170"/>
  <c r="O44" i="170"/>
  <c r="N43" i="170"/>
  <c r="M43" i="170"/>
  <c r="L43" i="170"/>
  <c r="K43" i="170"/>
  <c r="J43" i="170"/>
  <c r="I43" i="170"/>
  <c r="H43" i="170"/>
  <c r="G43" i="170"/>
  <c r="F43" i="170"/>
  <c r="E43" i="170"/>
  <c r="D43" i="170"/>
  <c r="C43" i="170"/>
  <c r="O42" i="170"/>
  <c r="O41" i="170" s="1"/>
  <c r="N41" i="170"/>
  <c r="M41" i="170"/>
  <c r="M40" i="170" s="1"/>
  <c r="L41" i="170"/>
  <c r="K41" i="170"/>
  <c r="K40" i="170" s="1"/>
  <c r="J41" i="170"/>
  <c r="I41" i="170"/>
  <c r="H41" i="170"/>
  <c r="G41" i="170"/>
  <c r="F41" i="170"/>
  <c r="E41" i="170"/>
  <c r="E40" i="170" s="1"/>
  <c r="D41" i="170"/>
  <c r="C41" i="170"/>
  <c r="C40" i="170" s="1"/>
  <c r="I40" i="170"/>
  <c r="I36" i="170" s="1"/>
  <c r="G40" i="170"/>
  <c r="O39" i="170"/>
  <c r="O38" i="170"/>
  <c r="N37" i="170"/>
  <c r="M37" i="170"/>
  <c r="L37" i="170"/>
  <c r="K37" i="170"/>
  <c r="J37" i="170"/>
  <c r="I37" i="170"/>
  <c r="H37" i="170"/>
  <c r="G37" i="170"/>
  <c r="F37" i="170"/>
  <c r="E37" i="170"/>
  <c r="D37" i="170"/>
  <c r="C37" i="170"/>
  <c r="O37" i="170" s="1"/>
  <c r="O33" i="170"/>
  <c r="O32" i="170"/>
  <c r="N31" i="170"/>
  <c r="M31" i="170"/>
  <c r="L31" i="170"/>
  <c r="K31" i="170"/>
  <c r="J31" i="170"/>
  <c r="I31" i="170"/>
  <c r="H31" i="170"/>
  <c r="G31" i="170"/>
  <c r="F31" i="170"/>
  <c r="E31" i="170"/>
  <c r="D31" i="170"/>
  <c r="C31" i="170"/>
  <c r="O30" i="170"/>
  <c r="N29" i="170"/>
  <c r="M29" i="170"/>
  <c r="M28" i="170" s="1"/>
  <c r="L29" i="170"/>
  <c r="L28" i="170" s="1"/>
  <c r="K29" i="170"/>
  <c r="K28" i="170" s="1"/>
  <c r="J29" i="170"/>
  <c r="J28" i="170" s="1"/>
  <c r="I29" i="170"/>
  <c r="I28" i="170" s="1"/>
  <c r="H29" i="170"/>
  <c r="G29" i="170"/>
  <c r="G28" i="170" s="1"/>
  <c r="F29" i="170"/>
  <c r="F28" i="170" s="1"/>
  <c r="E29" i="170"/>
  <c r="E28" i="170" s="1"/>
  <c r="D29" i="170"/>
  <c r="D28" i="170" s="1"/>
  <c r="C29" i="170"/>
  <c r="C28" i="170" s="1"/>
  <c r="N28" i="170"/>
  <c r="H28" i="170"/>
  <c r="O27" i="170"/>
  <c r="O26" i="170"/>
  <c r="N25" i="170"/>
  <c r="M25" i="170"/>
  <c r="L25" i="170"/>
  <c r="K25" i="170"/>
  <c r="J25" i="170"/>
  <c r="I25" i="170"/>
  <c r="H25" i="170"/>
  <c r="G25" i="170"/>
  <c r="F25" i="170"/>
  <c r="E25" i="170"/>
  <c r="D25" i="170"/>
  <c r="C25" i="170"/>
  <c r="O24" i="170"/>
  <c r="N23" i="170"/>
  <c r="M23" i="170"/>
  <c r="L23" i="170"/>
  <c r="K23" i="170"/>
  <c r="J23" i="170"/>
  <c r="I23" i="170"/>
  <c r="H23" i="170"/>
  <c r="G23" i="170"/>
  <c r="F23" i="170"/>
  <c r="E23" i="170"/>
  <c r="D23" i="170"/>
  <c r="C23" i="170"/>
  <c r="O22" i="170"/>
  <c r="O21" i="170"/>
  <c r="O20" i="170"/>
  <c r="O19" i="170"/>
  <c r="N18" i="170"/>
  <c r="M18" i="170"/>
  <c r="L18" i="170"/>
  <c r="K18" i="170"/>
  <c r="J18" i="170"/>
  <c r="I18" i="170"/>
  <c r="H18" i="170"/>
  <c r="G18" i="170"/>
  <c r="F18" i="170"/>
  <c r="E18" i="170"/>
  <c r="D18" i="170"/>
  <c r="C18" i="170"/>
  <c r="O15" i="170"/>
  <c r="O14" i="170"/>
  <c r="N13" i="170"/>
  <c r="M13" i="170"/>
  <c r="L13" i="170"/>
  <c r="K13" i="170"/>
  <c r="J13" i="170"/>
  <c r="I13" i="170"/>
  <c r="H13" i="170"/>
  <c r="G13" i="170"/>
  <c r="F13" i="170"/>
  <c r="E13" i="170"/>
  <c r="D13" i="170"/>
  <c r="C13" i="170"/>
  <c r="O65" i="169"/>
  <c r="O64" i="169"/>
  <c r="O63" i="169"/>
  <c r="N62" i="169"/>
  <c r="M62" i="169"/>
  <c r="L62" i="169"/>
  <c r="K62" i="169"/>
  <c r="J62" i="169"/>
  <c r="I62" i="169"/>
  <c r="H62" i="169"/>
  <c r="G62" i="169"/>
  <c r="F62" i="169"/>
  <c r="E62" i="169"/>
  <c r="D62" i="169"/>
  <c r="C62" i="169"/>
  <c r="O60" i="169"/>
  <c r="O59" i="169"/>
  <c r="N58" i="169"/>
  <c r="M58" i="169"/>
  <c r="L58" i="169"/>
  <c r="K58" i="169"/>
  <c r="J58" i="169"/>
  <c r="I58" i="169"/>
  <c r="H58" i="169"/>
  <c r="H55" i="169" s="1"/>
  <c r="H54" i="169" s="1"/>
  <c r="G58" i="169"/>
  <c r="F58" i="169"/>
  <c r="E58" i="169"/>
  <c r="D58" i="169"/>
  <c r="D55" i="169" s="1"/>
  <c r="D54" i="169" s="1"/>
  <c r="D35" i="169" s="1"/>
  <c r="C58" i="169"/>
  <c r="O57" i="169"/>
  <c r="N56" i="169"/>
  <c r="M56" i="169"/>
  <c r="L56" i="169"/>
  <c r="K56" i="169"/>
  <c r="J56" i="169"/>
  <c r="J55" i="169" s="1"/>
  <c r="J54" i="169" s="1"/>
  <c r="J35" i="169" s="1"/>
  <c r="I56" i="169"/>
  <c r="H56" i="169"/>
  <c r="G56" i="169"/>
  <c r="F56" i="169"/>
  <c r="F55" i="169" s="1"/>
  <c r="F54" i="169" s="1"/>
  <c r="E56" i="169"/>
  <c r="D56" i="169"/>
  <c r="C56" i="169"/>
  <c r="N55" i="169"/>
  <c r="N54" i="169" s="1"/>
  <c r="L55" i="169"/>
  <c r="L54" i="169" s="1"/>
  <c r="O53" i="169"/>
  <c r="O52" i="169"/>
  <c r="N51" i="169"/>
  <c r="M51" i="169"/>
  <c r="L51" i="169"/>
  <c r="K51" i="169"/>
  <c r="J51" i="169"/>
  <c r="I51" i="169"/>
  <c r="H51" i="169"/>
  <c r="G51" i="169"/>
  <c r="F51" i="169"/>
  <c r="E51" i="169"/>
  <c r="D51" i="169"/>
  <c r="C51" i="169"/>
  <c r="O50" i="169"/>
  <c r="O49" i="169"/>
  <c r="O48" i="169"/>
  <c r="O47" i="169"/>
  <c r="O46" i="169"/>
  <c r="O45" i="169"/>
  <c r="O44" i="169"/>
  <c r="O43" i="169"/>
  <c r="O42" i="169"/>
  <c r="O41" i="169"/>
  <c r="O40" i="169"/>
  <c r="O39" i="169"/>
  <c r="O38" i="169"/>
  <c r="O37" i="169"/>
  <c r="O36" i="169"/>
  <c r="O33" i="169"/>
  <c r="O31" i="169"/>
  <c r="O30" i="169"/>
  <c r="N29" i="169"/>
  <c r="M29" i="169"/>
  <c r="L29" i="169"/>
  <c r="K29" i="169"/>
  <c r="J29" i="169"/>
  <c r="I29" i="169"/>
  <c r="H29" i="169"/>
  <c r="G29" i="169"/>
  <c r="F29" i="169"/>
  <c r="E29" i="169"/>
  <c r="D29" i="169"/>
  <c r="C29" i="169"/>
  <c r="O28" i="169"/>
  <c r="O27" i="169" s="1"/>
  <c r="N27" i="169"/>
  <c r="N26" i="169" s="1"/>
  <c r="M27" i="169"/>
  <c r="M26" i="169" s="1"/>
  <c r="L27" i="169"/>
  <c r="L26" i="169" s="1"/>
  <c r="K27" i="169"/>
  <c r="K26" i="169" s="1"/>
  <c r="J27" i="169"/>
  <c r="J26" i="169" s="1"/>
  <c r="I27" i="169"/>
  <c r="I26" i="169" s="1"/>
  <c r="H27" i="169"/>
  <c r="H26" i="169" s="1"/>
  <c r="G27" i="169"/>
  <c r="G26" i="169" s="1"/>
  <c r="F27" i="169"/>
  <c r="F26" i="169" s="1"/>
  <c r="E27" i="169"/>
  <c r="E26" i="169" s="1"/>
  <c r="D27" i="169"/>
  <c r="D26" i="169" s="1"/>
  <c r="C27" i="169"/>
  <c r="C26" i="169" s="1"/>
  <c r="O25" i="169"/>
  <c r="O24" i="169"/>
  <c r="N23" i="169"/>
  <c r="M23" i="169"/>
  <c r="L23" i="169"/>
  <c r="K23" i="169"/>
  <c r="J23" i="169"/>
  <c r="I23" i="169"/>
  <c r="H23" i="169"/>
  <c r="G23" i="169"/>
  <c r="F23" i="169"/>
  <c r="E23" i="169"/>
  <c r="D23" i="169"/>
  <c r="C23" i="169"/>
  <c r="O22" i="169"/>
  <c r="O21" i="169"/>
  <c r="O20" i="169"/>
  <c r="O18" i="169" s="1"/>
  <c r="O19" i="169"/>
  <c r="N18" i="169"/>
  <c r="M18" i="169"/>
  <c r="L18" i="169"/>
  <c r="L17" i="169" s="1"/>
  <c r="K18" i="169"/>
  <c r="J18" i="169"/>
  <c r="I18" i="169"/>
  <c r="H18" i="169"/>
  <c r="G18" i="169"/>
  <c r="F18" i="169"/>
  <c r="E18" i="169"/>
  <c r="D18" i="169"/>
  <c r="C18" i="169"/>
  <c r="O15" i="169"/>
  <c r="O14" i="169"/>
  <c r="N13" i="169"/>
  <c r="M13" i="169"/>
  <c r="L13" i="169"/>
  <c r="K13" i="169"/>
  <c r="J13" i="169"/>
  <c r="I13" i="169"/>
  <c r="H13" i="169"/>
  <c r="G13" i="169"/>
  <c r="F13" i="169"/>
  <c r="E13" i="169"/>
  <c r="D13" i="169"/>
  <c r="C13" i="169"/>
  <c r="F109" i="168"/>
  <c r="F108" i="168"/>
  <c r="F107" i="168"/>
  <c r="E106" i="168"/>
  <c r="D106" i="168"/>
  <c r="C106" i="168"/>
  <c r="F104" i="168"/>
  <c r="E103" i="168"/>
  <c r="D103" i="168"/>
  <c r="C103" i="168"/>
  <c r="F102" i="168"/>
  <c r="E101" i="168"/>
  <c r="D101" i="168"/>
  <c r="C101" i="168"/>
  <c r="F100" i="168"/>
  <c r="E99" i="168"/>
  <c r="E98" i="168" s="1"/>
  <c r="E97" i="168" s="1"/>
  <c r="D99" i="168"/>
  <c r="C99" i="168"/>
  <c r="F96" i="168"/>
  <c r="F95" i="168"/>
  <c r="E94" i="168"/>
  <c r="D94" i="168"/>
  <c r="C94" i="168"/>
  <c r="F93" i="168"/>
  <c r="F92" i="168"/>
  <c r="F91" i="168"/>
  <c r="F90" i="168"/>
  <c r="F89" i="168"/>
  <c r="F88" i="168"/>
  <c r="F87" i="168"/>
  <c r="F86" i="168"/>
  <c r="F85" i="168"/>
  <c r="F84" i="168"/>
  <c r="F83" i="168"/>
  <c r="F82" i="168"/>
  <c r="F81" i="168"/>
  <c r="F80" i="168"/>
  <c r="F79" i="168"/>
  <c r="F78" i="168"/>
  <c r="F77" i="168"/>
  <c r="F76" i="168"/>
  <c r="F75" i="168"/>
  <c r="F74"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5" i="168"/>
  <c r="F44" i="168"/>
  <c r="F43" i="168"/>
  <c r="F42" i="168"/>
  <c r="F41" i="168"/>
  <c r="E40" i="168"/>
  <c r="D40" i="168"/>
  <c r="C40" i="168"/>
  <c r="F39" i="168"/>
  <c r="F38" i="168"/>
  <c r="E37" i="168"/>
  <c r="D37" i="168"/>
  <c r="C37" i="168"/>
  <c r="F33" i="168"/>
  <c r="F32" i="168"/>
  <c r="E31" i="168"/>
  <c r="D31" i="168"/>
  <c r="C31" i="168"/>
  <c r="F30" i="168"/>
  <c r="F29" i="168"/>
  <c r="E28" i="168"/>
  <c r="D28" i="168"/>
  <c r="C28" i="168"/>
  <c r="F27" i="168"/>
  <c r="E26" i="168"/>
  <c r="E25" i="168" s="1"/>
  <c r="D26" i="168"/>
  <c r="C26" i="168"/>
  <c r="F24" i="168"/>
  <c r="E23" i="168"/>
  <c r="D23" i="168"/>
  <c r="C23" i="168"/>
  <c r="F22" i="168"/>
  <c r="F21" i="168"/>
  <c r="F20" i="168"/>
  <c r="F19" i="168"/>
  <c r="E18" i="168"/>
  <c r="D18" i="168"/>
  <c r="C18" i="168"/>
  <c r="F18" i="168" s="1"/>
  <c r="F15" i="168"/>
  <c r="F13" i="168" s="1"/>
  <c r="F14" i="168"/>
  <c r="E13" i="168"/>
  <c r="D13" i="168"/>
  <c r="C13" i="168"/>
  <c r="F62" i="167"/>
  <c r="F61" i="167"/>
  <c r="F60" i="167"/>
  <c r="E59" i="167"/>
  <c r="D59" i="167"/>
  <c r="C59" i="167"/>
  <c r="F57" i="167"/>
  <c r="F56" i="167"/>
  <c r="E55" i="167"/>
  <c r="D55" i="167"/>
  <c r="C55" i="167"/>
  <c r="F54" i="167"/>
  <c r="E53" i="167"/>
  <c r="E49" i="167" s="1"/>
  <c r="D53" i="167"/>
  <c r="C53" i="167"/>
  <c r="F52" i="167"/>
  <c r="F51" i="167"/>
  <c r="E50" i="167"/>
  <c r="D50" i="167"/>
  <c r="C50" i="167"/>
  <c r="C49" i="167" s="1"/>
  <c r="D49" i="167"/>
  <c r="F47" i="167"/>
  <c r="F46" i="167"/>
  <c r="E45" i="167"/>
  <c r="D45" i="167"/>
  <c r="C45" i="167"/>
  <c r="F44" i="167"/>
  <c r="F43" i="167"/>
  <c r="F42" i="167"/>
  <c r="F41" i="167"/>
  <c r="F40" i="167"/>
  <c r="F39" i="167"/>
  <c r="F36" i="167"/>
  <c r="F34" i="167"/>
  <c r="F33" i="167"/>
  <c r="E32" i="167"/>
  <c r="D32" i="167"/>
  <c r="C32" i="167"/>
  <c r="F31" i="167"/>
  <c r="E30" i="167"/>
  <c r="E29" i="167" s="1"/>
  <c r="D30" i="167"/>
  <c r="D29" i="167" s="1"/>
  <c r="C30" i="167"/>
  <c r="C29" i="167"/>
  <c r="F28" i="167"/>
  <c r="F27" i="167"/>
  <c r="E26" i="167"/>
  <c r="D26" i="167"/>
  <c r="F26" i="167" s="1"/>
  <c r="C26" i="167"/>
  <c r="F25" i="167"/>
  <c r="F24" i="167"/>
  <c r="F23" i="167"/>
  <c r="E23" i="167"/>
  <c r="D23" i="167"/>
  <c r="C23" i="167"/>
  <c r="C22" i="167"/>
  <c r="F21" i="167"/>
  <c r="F20" i="167"/>
  <c r="F19" i="167"/>
  <c r="E18" i="167"/>
  <c r="D18" i="167"/>
  <c r="C18" i="167"/>
  <c r="F15" i="167"/>
  <c r="F14" i="167"/>
  <c r="E13" i="167"/>
  <c r="D13" i="167"/>
  <c r="C13" i="167"/>
  <c r="E17" i="168" l="1"/>
  <c r="F37" i="168"/>
  <c r="C36" i="168"/>
  <c r="F13" i="167"/>
  <c r="AI128" i="173"/>
  <c r="AI29" i="172"/>
  <c r="G25" i="172"/>
  <c r="K25" i="172"/>
  <c r="O25" i="172"/>
  <c r="S25" i="172"/>
  <c r="AA25" i="172"/>
  <c r="AE25" i="172"/>
  <c r="F32" i="172"/>
  <c r="J32" i="172"/>
  <c r="N32" i="172"/>
  <c r="R32" i="172"/>
  <c r="R17" i="172" s="1"/>
  <c r="V32" i="172"/>
  <c r="Z32" i="172"/>
  <c r="AD32" i="172"/>
  <c r="O59" i="172"/>
  <c r="K59" i="172"/>
  <c r="W59" i="172"/>
  <c r="D59" i="172"/>
  <c r="H59" i="172"/>
  <c r="L59" i="172"/>
  <c r="P59" i="172"/>
  <c r="T59" i="172"/>
  <c r="X59" i="172"/>
  <c r="AB59" i="172"/>
  <c r="AF59" i="172"/>
  <c r="AH44" i="172"/>
  <c r="F128" i="172"/>
  <c r="F127" i="172" s="1"/>
  <c r="J128" i="172"/>
  <c r="J127" i="172" s="1"/>
  <c r="N128" i="172"/>
  <c r="N127" i="172" s="1"/>
  <c r="R128" i="172"/>
  <c r="R127" i="172" s="1"/>
  <c r="V128" i="172"/>
  <c r="V127" i="172" s="1"/>
  <c r="V43" i="172" s="1"/>
  <c r="Z128" i="172"/>
  <c r="Z127" i="172" s="1"/>
  <c r="AD128" i="172"/>
  <c r="AD127" i="172" s="1"/>
  <c r="H128" i="172"/>
  <c r="H127" i="172" s="1"/>
  <c r="P128" i="172"/>
  <c r="P127" i="172" s="1"/>
  <c r="X128" i="172"/>
  <c r="X127" i="172" s="1"/>
  <c r="AB128" i="172"/>
  <c r="AB127" i="172" s="1"/>
  <c r="AF128" i="172"/>
  <c r="AF127" i="172" s="1"/>
  <c r="G73" i="171"/>
  <c r="D73" i="171"/>
  <c r="AI135" i="172"/>
  <c r="F31" i="168"/>
  <c r="F40" i="168"/>
  <c r="F36" i="168" s="1"/>
  <c r="H17" i="169"/>
  <c r="F35" i="169"/>
  <c r="N35" i="169"/>
  <c r="K17" i="170"/>
  <c r="C36" i="170"/>
  <c r="K36" i="170"/>
  <c r="D55" i="170"/>
  <c r="L55" i="170"/>
  <c r="C117" i="170"/>
  <c r="O117" i="170" s="1"/>
  <c r="O115" i="170" s="1"/>
  <c r="K117" i="170"/>
  <c r="C70" i="171"/>
  <c r="K70" i="171"/>
  <c r="N39" i="171"/>
  <c r="F44" i="172"/>
  <c r="J44" i="172"/>
  <c r="R44" i="172"/>
  <c r="Z44" i="172"/>
  <c r="AG59" i="172"/>
  <c r="G59" i="172"/>
  <c r="AA59" i="172"/>
  <c r="AE59" i="172"/>
  <c r="T128" i="172"/>
  <c r="T127" i="172" s="1"/>
  <c r="E17" i="173"/>
  <c r="M17" i="173"/>
  <c r="U17" i="173"/>
  <c r="AC17" i="173"/>
  <c r="X37" i="173"/>
  <c r="AI59" i="173"/>
  <c r="K56" i="173"/>
  <c r="K52" i="173" s="1"/>
  <c r="S56" i="173"/>
  <c r="S52" i="173" s="1"/>
  <c r="AA56" i="173"/>
  <c r="AA52" i="173" s="1"/>
  <c r="F29" i="167"/>
  <c r="L35" i="169"/>
  <c r="AB44" i="172"/>
  <c r="AB43" i="172" s="1"/>
  <c r="G17" i="173"/>
  <c r="W17" i="173"/>
  <c r="F53" i="167"/>
  <c r="O13" i="169"/>
  <c r="O126" i="170"/>
  <c r="I28" i="171"/>
  <c r="N49" i="171"/>
  <c r="P44" i="172"/>
  <c r="P43" i="172" s="1"/>
  <c r="F30" i="167"/>
  <c r="F23" i="168"/>
  <c r="F106" i="168"/>
  <c r="G17" i="169"/>
  <c r="O51" i="169"/>
  <c r="H17" i="170"/>
  <c r="O25" i="170"/>
  <c r="G36" i="170"/>
  <c r="D40" i="170"/>
  <c r="D36" i="170" s="1"/>
  <c r="H40" i="170"/>
  <c r="H36" i="170" s="1"/>
  <c r="L40" i="170"/>
  <c r="N18" i="171"/>
  <c r="N64" i="171"/>
  <c r="N44" i="172"/>
  <c r="AI56" i="172"/>
  <c r="I59" i="172"/>
  <c r="Q59" i="172"/>
  <c r="F17" i="173"/>
  <c r="J17" i="173"/>
  <c r="N17" i="173"/>
  <c r="R17" i="173"/>
  <c r="V17" i="173"/>
  <c r="Z17" i="173"/>
  <c r="AD17" i="173"/>
  <c r="AH17" i="173"/>
  <c r="I56" i="173"/>
  <c r="I52" i="173" s="1"/>
  <c r="Q56" i="173"/>
  <c r="Q52" i="173" s="1"/>
  <c r="Y56" i="173"/>
  <c r="Y52" i="173" s="1"/>
  <c r="AG56" i="173"/>
  <c r="AG52" i="173" s="1"/>
  <c r="V44" i="172"/>
  <c r="AD44" i="172"/>
  <c r="E22" i="167"/>
  <c r="E17" i="167" s="1"/>
  <c r="F50" i="167"/>
  <c r="F26" i="168"/>
  <c r="K17" i="169"/>
  <c r="J17" i="169"/>
  <c r="N17" i="169"/>
  <c r="C17" i="170"/>
  <c r="O31" i="170"/>
  <c r="O48" i="170"/>
  <c r="H51" i="170"/>
  <c r="D51" i="170"/>
  <c r="O61" i="170"/>
  <c r="F18" i="167"/>
  <c r="F45" i="167"/>
  <c r="D25" i="168"/>
  <c r="D17" i="168" s="1"/>
  <c r="F99" i="168"/>
  <c r="F103" i="168"/>
  <c r="H35" i="169"/>
  <c r="O58" i="169"/>
  <c r="F17" i="170"/>
  <c r="J17" i="170"/>
  <c r="N17" i="170"/>
  <c r="E17" i="170"/>
  <c r="M17" i="170"/>
  <c r="I17" i="170"/>
  <c r="C55" i="170"/>
  <c r="C51" i="170" s="1"/>
  <c r="G55" i="170"/>
  <c r="G51" i="170" s="1"/>
  <c r="K55" i="170"/>
  <c r="D118" i="170"/>
  <c r="D117" i="170" s="1"/>
  <c r="H118" i="170"/>
  <c r="H117" i="170" s="1"/>
  <c r="L118" i="170"/>
  <c r="L117" i="170" s="1"/>
  <c r="O121" i="170"/>
  <c r="G28" i="171"/>
  <c r="L28" i="171"/>
  <c r="E70" i="171"/>
  <c r="I70" i="171"/>
  <c r="M70" i="171"/>
  <c r="N59" i="171"/>
  <c r="C25" i="172"/>
  <c r="L44" i="172"/>
  <c r="L43" i="172" s="1"/>
  <c r="AF44" i="172"/>
  <c r="AF43" i="172" s="1"/>
  <c r="F49" i="167"/>
  <c r="F94" i="168"/>
  <c r="D98" i="168"/>
  <c r="D97" i="168" s="1"/>
  <c r="I17" i="169"/>
  <c r="D17" i="169"/>
  <c r="O29" i="169"/>
  <c r="E55" i="169"/>
  <c r="E54" i="169" s="1"/>
  <c r="E35" i="169" s="1"/>
  <c r="I55" i="169"/>
  <c r="I54" i="169" s="1"/>
  <c r="I35" i="169" s="1"/>
  <c r="M55" i="169"/>
  <c r="M54" i="169" s="1"/>
  <c r="M35" i="169" s="1"/>
  <c r="O13" i="170"/>
  <c r="O23" i="170"/>
  <c r="F40" i="170"/>
  <c r="J40" i="170"/>
  <c r="N40" i="170"/>
  <c r="N36" i="170" s="1"/>
  <c r="E36" i="170"/>
  <c r="M36" i="170"/>
  <c r="F55" i="170"/>
  <c r="F51" i="170" s="1"/>
  <c r="J55" i="170"/>
  <c r="J51" i="170" s="1"/>
  <c r="N55" i="170"/>
  <c r="N51" i="170" s="1"/>
  <c r="C28" i="171"/>
  <c r="H28" i="171"/>
  <c r="M28" i="171"/>
  <c r="N30" i="171"/>
  <c r="D25" i="172"/>
  <c r="D17" i="172" s="1"/>
  <c r="H25" i="172"/>
  <c r="H17" i="172" s="1"/>
  <c r="L25" i="172"/>
  <c r="L17" i="172" s="1"/>
  <c r="P25" i="172"/>
  <c r="T25" i="172"/>
  <c r="T17" i="172" s="1"/>
  <c r="X25" i="172"/>
  <c r="X17" i="172" s="1"/>
  <c r="AB25" i="172"/>
  <c r="AB17" i="172" s="1"/>
  <c r="AF25" i="172"/>
  <c r="AI35" i="172"/>
  <c r="D44" i="172"/>
  <c r="D43" i="172" s="1"/>
  <c r="X44" i="172"/>
  <c r="S59" i="172"/>
  <c r="K127" i="172"/>
  <c r="E36" i="168"/>
  <c r="E35" i="168" s="1"/>
  <c r="C17" i="169"/>
  <c r="F17" i="169"/>
  <c r="G17" i="170"/>
  <c r="O43" i="170"/>
  <c r="L51" i="170"/>
  <c r="K28" i="171"/>
  <c r="H70" i="171"/>
  <c r="L70" i="171"/>
  <c r="AI18" i="172"/>
  <c r="H44" i="172"/>
  <c r="T44" i="172"/>
  <c r="T43" i="172" s="1"/>
  <c r="AI63" i="172"/>
  <c r="C59" i="172"/>
  <c r="Y59" i="172"/>
  <c r="E59" i="172"/>
  <c r="M59" i="172"/>
  <c r="U59" i="172"/>
  <c r="AC59" i="172"/>
  <c r="E32" i="172"/>
  <c r="E17" i="172" s="1"/>
  <c r="I32" i="172"/>
  <c r="I17" i="172" s="1"/>
  <c r="M32" i="172"/>
  <c r="M17" i="172" s="1"/>
  <c r="Q32" i="172"/>
  <c r="Q17" i="172" s="1"/>
  <c r="U32" i="172"/>
  <c r="U17" i="172" s="1"/>
  <c r="Y32" i="172"/>
  <c r="Y17" i="172" s="1"/>
  <c r="AC32" i="172"/>
  <c r="AC17" i="172" s="1"/>
  <c r="AG32" i="172"/>
  <c r="AG17" i="172" s="1"/>
  <c r="AI37" i="172"/>
  <c r="AI66" i="172"/>
  <c r="AI124" i="172"/>
  <c r="E128" i="172"/>
  <c r="I128" i="172"/>
  <c r="I127" i="172" s="1"/>
  <c r="M128" i="172"/>
  <c r="M127" i="172" s="1"/>
  <c r="Q128" i="172"/>
  <c r="Q127" i="172" s="1"/>
  <c r="U128" i="172"/>
  <c r="Y128" i="172"/>
  <c r="Y127" i="172" s="1"/>
  <c r="AC128" i="172"/>
  <c r="AC127" i="172" s="1"/>
  <c r="AG128" i="172"/>
  <c r="AG127" i="172" s="1"/>
  <c r="AI132" i="172"/>
  <c r="E127" i="172"/>
  <c r="U127" i="172"/>
  <c r="D17" i="173"/>
  <c r="H17" i="173"/>
  <c r="L17" i="173"/>
  <c r="P17" i="173"/>
  <c r="T17" i="173"/>
  <c r="X17" i="173"/>
  <c r="AB17" i="173"/>
  <c r="AF17" i="173"/>
  <c r="AI25" i="173"/>
  <c r="E37" i="173"/>
  <c r="E36" i="173" s="1"/>
  <c r="I37" i="173"/>
  <c r="I36" i="173" s="1"/>
  <c r="M37" i="173"/>
  <c r="M36" i="173" s="1"/>
  <c r="Q37" i="173"/>
  <c r="Q36" i="173" s="1"/>
  <c r="U37" i="173"/>
  <c r="U36" i="173" s="1"/>
  <c r="Y37" i="173"/>
  <c r="Y36" i="173" s="1"/>
  <c r="AC37" i="173"/>
  <c r="AC36" i="173" s="1"/>
  <c r="AG37" i="173"/>
  <c r="C56" i="173"/>
  <c r="AI116" i="173"/>
  <c r="AI13" i="173"/>
  <c r="F37" i="173"/>
  <c r="N37" i="173"/>
  <c r="V37" i="173"/>
  <c r="AD37" i="173"/>
  <c r="D37" i="173"/>
  <c r="L37" i="173"/>
  <c r="T37" i="173"/>
  <c r="AB37" i="173"/>
  <c r="H119" i="173"/>
  <c r="P119" i="173"/>
  <c r="S127" i="172"/>
  <c r="AA127" i="172"/>
  <c r="I17" i="173"/>
  <c r="Q17" i="173"/>
  <c r="Y17" i="173"/>
  <c r="AG17" i="173"/>
  <c r="AI53" i="173"/>
  <c r="G52" i="173"/>
  <c r="O52" i="173"/>
  <c r="W52" i="173"/>
  <c r="AE52" i="173"/>
  <c r="AI23" i="173"/>
  <c r="AI29" i="173"/>
  <c r="AI30" i="173"/>
  <c r="J37" i="173"/>
  <c r="R37" i="173"/>
  <c r="Z37" i="173"/>
  <c r="AH37" i="173"/>
  <c r="AI47" i="173"/>
  <c r="T120" i="173"/>
  <c r="T119" i="173" s="1"/>
  <c r="X120" i="173"/>
  <c r="X119" i="173" s="1"/>
  <c r="AB120" i="173"/>
  <c r="AB119" i="173" s="1"/>
  <c r="AF120" i="173"/>
  <c r="AF119" i="173" s="1"/>
  <c r="AI123" i="173"/>
  <c r="J72" i="171"/>
  <c r="J70" i="171" s="1"/>
  <c r="J28" i="171"/>
  <c r="F73" i="171"/>
  <c r="N31" i="171"/>
  <c r="E48" i="167"/>
  <c r="E38" i="167" s="1"/>
  <c r="F59" i="167"/>
  <c r="F28" i="168"/>
  <c r="D36" i="168"/>
  <c r="D35" i="168" s="1"/>
  <c r="E17" i="169"/>
  <c r="M17" i="169"/>
  <c r="D17" i="170"/>
  <c r="L17" i="170"/>
  <c r="F72" i="171"/>
  <c r="F28" i="171"/>
  <c r="C48" i="167"/>
  <c r="F55" i="167"/>
  <c r="D70" i="171"/>
  <c r="O26" i="169"/>
  <c r="D22" i="167"/>
  <c r="C17" i="167"/>
  <c r="F32" i="167"/>
  <c r="D48" i="167"/>
  <c r="D38" i="167" s="1"/>
  <c r="C25" i="168"/>
  <c r="F101" i="168"/>
  <c r="O56" i="170"/>
  <c r="C55" i="169"/>
  <c r="G55" i="169"/>
  <c r="G54" i="169" s="1"/>
  <c r="G35" i="169" s="1"/>
  <c r="K55" i="169"/>
  <c r="K54" i="169" s="1"/>
  <c r="K35" i="169" s="1"/>
  <c r="O56" i="169"/>
  <c r="O28" i="170"/>
  <c r="O29" i="170"/>
  <c r="AI23" i="172"/>
  <c r="C32" i="172"/>
  <c r="C17" i="172" s="1"/>
  <c r="G32" i="172"/>
  <c r="G17" i="172" s="1"/>
  <c r="K32" i="172"/>
  <c r="O32" i="172"/>
  <c r="O17" i="172" s="1"/>
  <c r="S32" i="172"/>
  <c r="S17" i="172" s="1"/>
  <c r="W32" i="172"/>
  <c r="W17" i="172" s="1"/>
  <c r="AA32" i="172"/>
  <c r="AA17" i="172" s="1"/>
  <c r="AE32" i="172"/>
  <c r="AI33" i="172"/>
  <c r="F59" i="172"/>
  <c r="J59" i="172"/>
  <c r="N59" i="172"/>
  <c r="R59" i="172"/>
  <c r="R43" i="172" s="1"/>
  <c r="V59" i="172"/>
  <c r="Z59" i="172"/>
  <c r="Z43" i="172" s="1"/>
  <c r="AD59" i="172"/>
  <c r="AD43" i="172" s="1"/>
  <c r="AH59" i="172"/>
  <c r="AH43" i="172" s="1"/>
  <c r="C127" i="172"/>
  <c r="AI38" i="173"/>
  <c r="C98" i="168"/>
  <c r="O23" i="169"/>
  <c r="L36" i="170"/>
  <c r="E51" i="170"/>
  <c r="I51" i="170"/>
  <c r="M51" i="170"/>
  <c r="O123" i="170"/>
  <c r="F17" i="172"/>
  <c r="J17" i="172"/>
  <c r="N17" i="172"/>
  <c r="V17" i="172"/>
  <c r="Z17" i="172"/>
  <c r="AD17" i="172"/>
  <c r="AH17" i="172"/>
  <c r="AI26" i="172"/>
  <c r="E44" i="172"/>
  <c r="I44" i="172"/>
  <c r="M44" i="172"/>
  <c r="Q44" i="172"/>
  <c r="U44" i="172"/>
  <c r="Y44" i="172"/>
  <c r="AC44" i="172"/>
  <c r="AG44" i="172"/>
  <c r="AI68" i="172"/>
  <c r="C41" i="173"/>
  <c r="C37" i="173" s="1"/>
  <c r="G41" i="173"/>
  <c r="G37" i="173" s="1"/>
  <c r="G36" i="173" s="1"/>
  <c r="K41" i="173"/>
  <c r="K37" i="173" s="1"/>
  <c r="K36" i="173" s="1"/>
  <c r="O41" i="173"/>
  <c r="O37" i="173" s="1"/>
  <c r="S41" i="173"/>
  <c r="S37" i="173" s="1"/>
  <c r="S36" i="173" s="1"/>
  <c r="W41" i="173"/>
  <c r="W37" i="173" s="1"/>
  <c r="W36" i="173" s="1"/>
  <c r="AA41" i="173"/>
  <c r="AA37" i="173" s="1"/>
  <c r="AA36" i="173" s="1"/>
  <c r="AE41" i="173"/>
  <c r="AE37" i="173" s="1"/>
  <c r="AI42" i="173"/>
  <c r="C52" i="173"/>
  <c r="F52" i="173"/>
  <c r="F36" i="173" s="1"/>
  <c r="J52" i="173"/>
  <c r="N52" i="173"/>
  <c r="R52" i="173"/>
  <c r="R36" i="173" s="1"/>
  <c r="V52" i="173"/>
  <c r="V36" i="173" s="1"/>
  <c r="Z52" i="173"/>
  <c r="AD52" i="173"/>
  <c r="AD36" i="173" s="1"/>
  <c r="AH52" i="173"/>
  <c r="AH36" i="173" s="1"/>
  <c r="AI57" i="173"/>
  <c r="AI121" i="173"/>
  <c r="F43" i="172"/>
  <c r="AI48" i="172"/>
  <c r="AI51" i="172"/>
  <c r="AI120" i="173"/>
  <c r="O62" i="169"/>
  <c r="O18" i="170"/>
  <c r="F36" i="170"/>
  <c r="J36" i="170"/>
  <c r="K51" i="170"/>
  <c r="O52" i="170"/>
  <c r="O119" i="170"/>
  <c r="O118" i="170" s="1"/>
  <c r="AI13" i="172"/>
  <c r="P17" i="172"/>
  <c r="AF17" i="172"/>
  <c r="C44" i="172"/>
  <c r="G44" i="172"/>
  <c r="K44" i="172"/>
  <c r="O44" i="172"/>
  <c r="O43" i="172" s="1"/>
  <c r="S44" i="172"/>
  <c r="W44" i="172"/>
  <c r="W43" i="172" s="1"/>
  <c r="AA44" i="172"/>
  <c r="AE44" i="172"/>
  <c r="AE43" i="172" s="1"/>
  <c r="AI45" i="172"/>
  <c r="AI54" i="172"/>
  <c r="AI60" i="172"/>
  <c r="AI129" i="172"/>
  <c r="AI139" i="172"/>
  <c r="AI18" i="173"/>
  <c r="AI32" i="173"/>
  <c r="AI49" i="173"/>
  <c r="D52" i="173"/>
  <c r="H52" i="173"/>
  <c r="H36" i="173" s="1"/>
  <c r="L52" i="173"/>
  <c r="L36" i="173" s="1"/>
  <c r="P52" i="173"/>
  <c r="P36" i="173" s="1"/>
  <c r="T52" i="173"/>
  <c r="X52" i="173"/>
  <c r="AB52" i="173"/>
  <c r="AB36" i="173" s="1"/>
  <c r="AF52" i="173"/>
  <c r="AI61" i="173"/>
  <c r="AI125" i="173"/>
  <c r="AI17" i="173" l="1"/>
  <c r="S43" i="172"/>
  <c r="AE17" i="172"/>
  <c r="H43" i="172"/>
  <c r="K43" i="172"/>
  <c r="K17" i="172"/>
  <c r="X43" i="172"/>
  <c r="N43" i="172"/>
  <c r="N73" i="171"/>
  <c r="G70" i="171"/>
  <c r="N28" i="171"/>
  <c r="AG43" i="172"/>
  <c r="AI128" i="172"/>
  <c r="O55" i="170"/>
  <c r="O51" i="170" s="1"/>
  <c r="AI56" i="173"/>
  <c r="J43" i="172"/>
  <c r="O40" i="170"/>
  <c r="O17" i="169"/>
  <c r="AG36" i="173"/>
  <c r="Q43" i="172"/>
  <c r="X36" i="173"/>
  <c r="AA43" i="172"/>
  <c r="N36" i="173"/>
  <c r="F70" i="171"/>
  <c r="T36" i="173"/>
  <c r="D36" i="173"/>
  <c r="G43" i="172"/>
  <c r="Z36" i="173"/>
  <c r="J36" i="173"/>
  <c r="AE36" i="173"/>
  <c r="O36" i="173"/>
  <c r="U43" i="172"/>
  <c r="E43" i="172"/>
  <c r="AI119" i="173"/>
  <c r="AF36" i="173"/>
  <c r="AC43" i="172"/>
  <c r="M43" i="172"/>
  <c r="AI127" i="172"/>
  <c r="Y43" i="172"/>
  <c r="I43" i="172"/>
  <c r="O17" i="170"/>
  <c r="AI25" i="172"/>
  <c r="C38" i="167"/>
  <c r="F38" i="167" s="1"/>
  <c r="F48" i="167"/>
  <c r="AI44" i="172"/>
  <c r="C43" i="172"/>
  <c r="O55" i="169"/>
  <c r="C54" i="169"/>
  <c r="F25" i="168"/>
  <c r="C17" i="168"/>
  <c r="F17" i="168" s="1"/>
  <c r="D17" i="167"/>
  <c r="F17" i="167" s="1"/>
  <c r="F22" i="167"/>
  <c r="AI41" i="173"/>
  <c r="AI32" i="172"/>
  <c r="AI59" i="172"/>
  <c r="AI52" i="173"/>
  <c r="AI37" i="173"/>
  <c r="C36" i="173"/>
  <c r="F98" i="168"/>
  <c r="C97" i="168"/>
  <c r="AI17" i="172"/>
  <c r="N72" i="171"/>
  <c r="N70" i="171" s="1"/>
  <c r="O36" i="170"/>
  <c r="J29" i="171" l="1"/>
  <c r="N29" i="171"/>
  <c r="F71" i="171"/>
  <c r="AI36" i="173"/>
  <c r="F29" i="171"/>
  <c r="D71" i="171"/>
  <c r="AI43" i="172"/>
  <c r="F97" i="168"/>
  <c r="F35" i="168" s="1"/>
  <c r="C35" i="168"/>
  <c r="N71" i="171"/>
  <c r="F24" i="171"/>
  <c r="F19" i="171"/>
  <c r="F14" i="171"/>
  <c r="N24" i="171"/>
  <c r="N19" i="171"/>
  <c r="N14" i="171"/>
  <c r="L29" i="171"/>
  <c r="N65" i="171"/>
  <c r="D19" i="171"/>
  <c r="H24" i="171"/>
  <c r="F65" i="171"/>
  <c r="L71" i="171"/>
  <c r="L65" i="171"/>
  <c r="E19" i="171"/>
  <c r="I24" i="171"/>
  <c r="M29" i="171"/>
  <c r="C65" i="171"/>
  <c r="G14" i="171"/>
  <c r="K19" i="171"/>
  <c r="C29" i="171"/>
  <c r="I71" i="171"/>
  <c r="M65" i="171"/>
  <c r="J19" i="171"/>
  <c r="L14" i="171"/>
  <c r="D24" i="171"/>
  <c r="H71" i="171"/>
  <c r="H65" i="171"/>
  <c r="M14" i="171"/>
  <c r="E24" i="171"/>
  <c r="I29" i="171"/>
  <c r="K71" i="171"/>
  <c r="H14" i="171"/>
  <c r="L19" i="171"/>
  <c r="D29" i="171"/>
  <c r="J24" i="171"/>
  <c r="H29" i="171"/>
  <c r="D65" i="171"/>
  <c r="I14" i="171"/>
  <c r="M19" i="171"/>
  <c r="E29" i="171"/>
  <c r="G71" i="171"/>
  <c r="K65" i="171"/>
  <c r="C19" i="171"/>
  <c r="G24" i="171"/>
  <c r="K29" i="171"/>
  <c r="E65" i="171"/>
  <c r="D14" i="171"/>
  <c r="H19" i="171"/>
  <c r="L24" i="171"/>
  <c r="J14" i="171"/>
  <c r="J65" i="171"/>
  <c r="E14" i="171"/>
  <c r="I19" i="171"/>
  <c r="M24" i="171"/>
  <c r="C71" i="171"/>
  <c r="G65" i="171"/>
  <c r="K14" i="171"/>
  <c r="C24" i="171"/>
  <c r="G29" i="171"/>
  <c r="M71" i="171"/>
  <c r="C14" i="171"/>
  <c r="G19" i="171"/>
  <c r="K24" i="171"/>
  <c r="E71" i="171"/>
  <c r="I65" i="171"/>
  <c r="C35" i="169"/>
  <c r="O35" i="169" s="1"/>
  <c r="O54" i="169"/>
  <c r="J71" i="171"/>
  <c r="G74" i="166" l="1"/>
  <c r="F74" i="166"/>
  <c r="E74" i="166"/>
  <c r="D74" i="166"/>
  <c r="C74" i="166"/>
  <c r="G66" i="166"/>
  <c r="F66" i="166"/>
  <c r="E66" i="166"/>
  <c r="D66" i="166"/>
  <c r="C66" i="166"/>
  <c r="G61" i="166"/>
  <c r="F61" i="166"/>
  <c r="E61" i="166"/>
  <c r="D61" i="166"/>
  <c r="C61" i="166"/>
  <c r="G53" i="166"/>
  <c r="F53" i="166"/>
  <c r="E53" i="166"/>
  <c r="D53" i="166"/>
  <c r="C53" i="166"/>
  <c r="G32" i="166"/>
  <c r="F32" i="166"/>
  <c r="F28" i="166" s="1"/>
  <c r="E32" i="166"/>
  <c r="D32" i="166"/>
  <c r="D28" i="166" s="1"/>
  <c r="C32" i="166"/>
  <c r="C28" i="166" s="1"/>
  <c r="C20" i="166" s="1"/>
  <c r="G28" i="166"/>
  <c r="G20" i="166" s="1"/>
  <c r="E28" i="166"/>
  <c r="G22" i="166"/>
  <c r="F22" i="166"/>
  <c r="E22" i="166"/>
  <c r="D22" i="166"/>
  <c r="C22" i="166"/>
  <c r="G51" i="165"/>
  <c r="G50" i="165" s="1"/>
  <c r="E50" i="165"/>
  <c r="C50" i="165"/>
  <c r="G48" i="165"/>
  <c r="G47" i="165"/>
  <c r="E47" i="165"/>
  <c r="C47" i="165"/>
  <c r="G45" i="165"/>
  <c r="G44" i="165"/>
  <c r="E44" i="165"/>
  <c r="C44" i="165"/>
  <c r="G42" i="165"/>
  <c r="G41" i="165"/>
  <c r="E40" i="165"/>
  <c r="C40" i="165"/>
  <c r="G39" i="165"/>
  <c r="G38" i="165"/>
  <c r="C37" i="165"/>
  <c r="G35" i="165"/>
  <c r="G34" i="165"/>
  <c r="E33" i="165"/>
  <c r="C30" i="165"/>
  <c r="G32" i="165"/>
  <c r="G31" i="165"/>
  <c r="G26" i="165"/>
  <c r="G25" i="165"/>
  <c r="E24" i="165"/>
  <c r="C24" i="165"/>
  <c r="G22" i="165"/>
  <c r="G21" i="165"/>
  <c r="G20" i="165"/>
  <c r="E19" i="165"/>
  <c r="C19" i="165"/>
  <c r="C72" i="164"/>
  <c r="C65" i="164" s="1"/>
  <c r="C67" i="164"/>
  <c r="C59" i="164"/>
  <c r="C55" i="164"/>
  <c r="C48" i="164"/>
  <c r="C41" i="164"/>
  <c r="C36" i="164"/>
  <c r="C28" i="164"/>
  <c r="C46" i="163"/>
  <c r="C40" i="163"/>
  <c r="C35" i="163"/>
  <c r="C29" i="163"/>
  <c r="C18" i="163"/>
  <c r="D77" i="162"/>
  <c r="C77" i="162"/>
  <c r="D72" i="162"/>
  <c r="C72" i="162"/>
  <c r="D67" i="162"/>
  <c r="C67" i="162"/>
  <c r="D60" i="162"/>
  <c r="C60" i="162"/>
  <c r="D54" i="162"/>
  <c r="C54" i="162"/>
  <c r="D33" i="162"/>
  <c r="D29" i="162" s="1"/>
  <c r="C33" i="162"/>
  <c r="C29" i="162" s="1"/>
  <c r="D23" i="162"/>
  <c r="C23" i="162"/>
  <c r="C21" i="162" s="1"/>
  <c r="C19" i="162" s="1"/>
  <c r="F20" i="166" l="1"/>
  <c r="C17" i="166"/>
  <c r="C14" i="166" s="1"/>
  <c r="E37" i="165"/>
  <c r="E30" i="165"/>
  <c r="C28" i="165"/>
  <c r="G24" i="165"/>
  <c r="G19" i="165"/>
  <c r="D65" i="162"/>
  <c r="C65" i="162"/>
  <c r="D74" i="164"/>
  <c r="D69" i="164"/>
  <c r="D21" i="162"/>
  <c r="D19" i="162" s="1"/>
  <c r="D16" i="162" s="1"/>
  <c r="G17" i="166"/>
  <c r="F17" i="166"/>
  <c r="F14" i="166" s="1"/>
  <c r="C23" i="164"/>
  <c r="C17" i="165"/>
  <c r="G33" i="165"/>
  <c r="E20" i="166"/>
  <c r="E17" i="166" s="1"/>
  <c r="E14" i="166" s="1"/>
  <c r="C19" i="164"/>
  <c r="E17" i="165"/>
  <c r="D20" i="166"/>
  <c r="D17" i="166" s="1"/>
  <c r="D14" i="166" s="1"/>
  <c r="C26" i="164"/>
  <c r="C21" i="164"/>
  <c r="C17" i="164" s="1"/>
  <c r="C16" i="163"/>
  <c r="C46" i="164"/>
  <c r="D76" i="164"/>
  <c r="D75" i="164"/>
  <c r="D72" i="164" s="1"/>
  <c r="D70" i="164"/>
  <c r="D67" i="164" s="1"/>
  <c r="G40" i="165"/>
  <c r="K61" i="152"/>
  <c r="J61" i="152"/>
  <c r="I61" i="152"/>
  <c r="K60" i="152"/>
  <c r="J60" i="152"/>
  <c r="I60" i="152"/>
  <c r="I59" i="152" s="1"/>
  <c r="H60" i="152"/>
  <c r="C60" i="152"/>
  <c r="O54" i="152"/>
  <c r="N54" i="152"/>
  <c r="M54" i="152"/>
  <c r="L54" i="152"/>
  <c r="K54" i="152"/>
  <c r="J54" i="152"/>
  <c r="I54" i="152"/>
  <c r="H54" i="152"/>
  <c r="G54" i="152"/>
  <c r="E54" i="152"/>
  <c r="D54" i="152"/>
  <c r="C54" i="152"/>
  <c r="O49" i="152"/>
  <c r="N49" i="152"/>
  <c r="M49" i="152"/>
  <c r="L49" i="152"/>
  <c r="K49" i="152"/>
  <c r="J49" i="152"/>
  <c r="I49" i="152"/>
  <c r="H49" i="152"/>
  <c r="G49" i="152"/>
  <c r="E49" i="152"/>
  <c r="D49" i="152"/>
  <c r="C49" i="152"/>
  <c r="O44" i="152"/>
  <c r="N44" i="152"/>
  <c r="M44" i="152"/>
  <c r="L44" i="152"/>
  <c r="K44" i="152"/>
  <c r="J44" i="152"/>
  <c r="I44" i="152"/>
  <c r="H44" i="152"/>
  <c r="G44" i="152"/>
  <c r="E44" i="152"/>
  <c r="D44" i="152"/>
  <c r="C44" i="152"/>
  <c r="O39" i="152"/>
  <c r="N39" i="152"/>
  <c r="M39" i="152"/>
  <c r="L39" i="152"/>
  <c r="K39" i="152"/>
  <c r="J39" i="152"/>
  <c r="I39" i="152"/>
  <c r="H39" i="152"/>
  <c r="G39" i="152"/>
  <c r="E39" i="152"/>
  <c r="D39" i="152"/>
  <c r="C39" i="152"/>
  <c r="O34" i="152"/>
  <c r="N34" i="152"/>
  <c r="M34" i="152"/>
  <c r="L34" i="152"/>
  <c r="K34" i="152"/>
  <c r="J34" i="152"/>
  <c r="I34" i="152"/>
  <c r="H34" i="152"/>
  <c r="G34" i="152"/>
  <c r="E34" i="152"/>
  <c r="D34" i="152"/>
  <c r="C34" i="152"/>
  <c r="O29" i="152"/>
  <c r="N29" i="152"/>
  <c r="M29" i="152"/>
  <c r="L29" i="152"/>
  <c r="K29" i="152"/>
  <c r="J29" i="152"/>
  <c r="I29" i="152"/>
  <c r="H29" i="152"/>
  <c r="G29" i="152"/>
  <c r="E29" i="152"/>
  <c r="D29" i="152"/>
  <c r="C29" i="152"/>
  <c r="O24" i="152"/>
  <c r="N24" i="152"/>
  <c r="M24" i="152"/>
  <c r="L24" i="152"/>
  <c r="K24" i="152"/>
  <c r="J24" i="152"/>
  <c r="I24" i="152"/>
  <c r="H24" i="152"/>
  <c r="G24" i="152"/>
  <c r="E24" i="152"/>
  <c r="D24" i="152"/>
  <c r="C24" i="152"/>
  <c r="O19" i="152"/>
  <c r="N19" i="152"/>
  <c r="M19" i="152"/>
  <c r="L19" i="152"/>
  <c r="K19" i="152"/>
  <c r="J19" i="152"/>
  <c r="I19" i="152"/>
  <c r="H19" i="152"/>
  <c r="G19" i="152"/>
  <c r="E19" i="152"/>
  <c r="D19" i="152"/>
  <c r="C19" i="152"/>
  <c r="O14" i="152"/>
  <c r="N14" i="152"/>
  <c r="M14" i="152"/>
  <c r="L14" i="152"/>
  <c r="K14" i="152"/>
  <c r="J14" i="152"/>
  <c r="I14" i="152"/>
  <c r="H14" i="152"/>
  <c r="G14" i="152"/>
  <c r="E14" i="152"/>
  <c r="D14" i="152"/>
  <c r="C14" i="152"/>
  <c r="P16" i="152"/>
  <c r="F56" i="152"/>
  <c r="F55" i="152"/>
  <c r="F54" i="152" s="1"/>
  <c r="F51" i="152"/>
  <c r="F50" i="152"/>
  <c r="F49" i="152" s="1"/>
  <c r="F46" i="152"/>
  <c r="F45" i="152"/>
  <c r="F44" i="152" s="1"/>
  <c r="F41" i="152"/>
  <c r="F40" i="152"/>
  <c r="F39" i="152" s="1"/>
  <c r="F36" i="152"/>
  <c r="F35" i="152"/>
  <c r="F34" i="152" s="1"/>
  <c r="F31" i="152"/>
  <c r="F30" i="152"/>
  <c r="F29" i="152" s="1"/>
  <c r="F26" i="152"/>
  <c r="F25" i="152"/>
  <c r="F24" i="152" s="1"/>
  <c r="F21" i="152"/>
  <c r="F20" i="152"/>
  <c r="F19" i="152" s="1"/>
  <c r="F16" i="152"/>
  <c r="F15" i="152"/>
  <c r="F14" i="152" s="1"/>
  <c r="E87" i="159"/>
  <c r="E86" i="159"/>
  <c r="E85" i="159"/>
  <c r="E84" i="159"/>
  <c r="E83" i="159"/>
  <c r="E82" i="159"/>
  <c r="E81" i="159"/>
  <c r="G14" i="166" l="1"/>
  <c r="G37" i="165"/>
  <c r="E28" i="165"/>
  <c r="G30" i="165"/>
  <c r="C15" i="165"/>
  <c r="G17" i="165"/>
  <c r="C13" i="163"/>
  <c r="C16" i="162"/>
  <c r="D88" i="162"/>
  <c r="D13" i="162"/>
  <c r="D65" i="164"/>
  <c r="D23" i="164"/>
  <c r="D59" i="164"/>
  <c r="D36" i="164"/>
  <c r="D41" i="164"/>
  <c r="K59" i="152"/>
  <c r="D61" i="164"/>
  <c r="D57" i="164"/>
  <c r="D53" i="164"/>
  <c r="D49" i="164"/>
  <c r="D37" i="164"/>
  <c r="D33" i="164"/>
  <c r="D29" i="164"/>
  <c r="D60" i="164"/>
  <c r="D56" i="164"/>
  <c r="D52" i="164"/>
  <c r="D44" i="164"/>
  <c r="D32" i="164"/>
  <c r="C14" i="164"/>
  <c r="D34" i="164"/>
  <c r="D62" i="164"/>
  <c r="D31" i="164"/>
  <c r="D51" i="164"/>
  <c r="D43" i="164"/>
  <c r="D38" i="164"/>
  <c r="D30" i="164"/>
  <c r="D50" i="164"/>
  <c r="D42" i="164"/>
  <c r="D39" i="164"/>
  <c r="D21" i="164"/>
  <c r="D48" i="164"/>
  <c r="D28" i="164"/>
  <c r="D26" i="164" s="1"/>
  <c r="D55" i="164"/>
  <c r="D19" i="164"/>
  <c r="D17" i="164" s="1"/>
  <c r="J59" i="152"/>
  <c r="E89" i="159"/>
  <c r="C105" i="128"/>
  <c r="F105" i="128" s="1"/>
  <c r="E15" i="165" l="1"/>
  <c r="G28" i="165"/>
  <c r="G15" i="165" s="1"/>
  <c r="C88" i="162"/>
  <c r="C13" i="162"/>
  <c r="D46" i="164"/>
  <c r="F35" i="165" l="1"/>
  <c r="F31" i="165"/>
  <c r="F32" i="165"/>
  <c r="D45" i="165"/>
  <c r="F22" i="165"/>
  <c r="F25" i="165"/>
  <c r="D34" i="165"/>
  <c r="F26" i="165"/>
  <c r="D35" i="165"/>
  <c r="F42" i="165"/>
  <c r="D41" i="165"/>
  <c r="F21" i="165"/>
  <c r="F38" i="165"/>
  <c r="F20" i="165"/>
  <c r="D32" i="165"/>
  <c r="D22" i="165"/>
  <c r="D38" i="165"/>
  <c r="D42" i="165"/>
  <c r="F48" i="165"/>
  <c r="F39" i="165"/>
  <c r="D20" i="165"/>
  <c r="D25" i="165"/>
  <c r="F34" i="165"/>
  <c r="D26" i="165"/>
  <c r="D31" i="165"/>
  <c r="F41" i="165"/>
  <c r="D39" i="165"/>
  <c r="F45" i="165"/>
  <c r="D21" i="165"/>
  <c r="F51" i="165"/>
  <c r="D51" i="165"/>
  <c r="D48" i="165"/>
  <c r="H32" i="165"/>
  <c r="H35" i="165"/>
  <c r="H38" i="165" l="1"/>
  <c r="F33" i="165"/>
  <c r="F30" i="165" s="1"/>
  <c r="H26" i="165"/>
  <c r="D33" i="165"/>
  <c r="H25" i="165"/>
  <c r="D19" i="165"/>
  <c r="D44" i="165"/>
  <c r="D24" i="165"/>
  <c r="H34" i="165"/>
  <c r="F24" i="165"/>
  <c r="H39" i="165"/>
  <c r="H22" i="165"/>
  <c r="H41" i="165"/>
  <c r="H31" i="165"/>
  <c r="F40" i="165"/>
  <c r="H42" i="165"/>
  <c r="F19" i="165"/>
  <c r="H20" i="165"/>
  <c r="F47" i="165"/>
  <c r="D40" i="165"/>
  <c r="H21" i="165"/>
  <c r="D50" i="165"/>
  <c r="H51" i="165"/>
  <c r="F50" i="165"/>
  <c r="H48" i="165"/>
  <c r="D47" i="165"/>
  <c r="F44" i="165"/>
  <c r="H45" i="165"/>
  <c r="D30" i="165"/>
  <c r="D57" i="160"/>
  <c r="D67" i="160" s="1"/>
  <c r="C57" i="160"/>
  <c r="C67" i="160" s="1"/>
  <c r="C50" i="160"/>
  <c r="D30" i="160"/>
  <c r="C30" i="160"/>
  <c r="D20" i="160"/>
  <c r="C20" i="160"/>
  <c r="D16" i="160"/>
  <c r="C16" i="160"/>
  <c r="D89" i="159"/>
  <c r="C89" i="159"/>
  <c r="D55" i="159"/>
  <c r="C55" i="159"/>
  <c r="C65" i="159" s="1"/>
  <c r="D48" i="159"/>
  <c r="C48" i="159"/>
  <c r="D30" i="159"/>
  <c r="C30" i="159"/>
  <c r="D20" i="159"/>
  <c r="C20" i="159"/>
  <c r="H24" i="165" l="1"/>
  <c r="F17" i="165"/>
  <c r="H33" i="165"/>
  <c r="D17" i="165"/>
  <c r="H40" i="165"/>
  <c r="F37" i="165"/>
  <c r="D37" i="165"/>
  <c r="H19" i="165"/>
  <c r="H50" i="165"/>
  <c r="H44" i="165"/>
  <c r="H47" i="165"/>
  <c r="C44" i="160"/>
  <c r="C63" i="160" s="1"/>
  <c r="C65" i="160" s="1"/>
  <c r="D44" i="160"/>
  <c r="C42" i="159"/>
  <c r="C61" i="159" s="1"/>
  <c r="D42" i="159"/>
  <c r="D65" i="159"/>
  <c r="D61" i="159"/>
  <c r="O61" i="152"/>
  <c r="N61" i="152"/>
  <c r="M61" i="152"/>
  <c r="L61" i="152"/>
  <c r="H61" i="152"/>
  <c r="H59" i="152" s="1"/>
  <c r="G61" i="152"/>
  <c r="E61" i="152"/>
  <c r="D61" i="152"/>
  <c r="C61" i="152"/>
  <c r="C59" i="152" s="1"/>
  <c r="O60" i="152"/>
  <c r="O59" i="152" s="1"/>
  <c r="N60" i="152"/>
  <c r="N59" i="152" s="1"/>
  <c r="M60" i="152"/>
  <c r="L60" i="152"/>
  <c r="G60" i="152"/>
  <c r="G59" i="152" s="1"/>
  <c r="E60" i="152"/>
  <c r="E59" i="152" s="1"/>
  <c r="D60" i="152"/>
  <c r="D59" i="152" s="1"/>
  <c r="P56" i="152"/>
  <c r="P55" i="152"/>
  <c r="P51" i="152"/>
  <c r="Q51" i="152" s="1"/>
  <c r="P50" i="152"/>
  <c r="P46" i="152"/>
  <c r="P45" i="152"/>
  <c r="P41" i="152"/>
  <c r="P40" i="152"/>
  <c r="P36" i="152"/>
  <c r="Q36" i="152" s="1"/>
  <c r="P35" i="152"/>
  <c r="P31" i="152"/>
  <c r="P30" i="152"/>
  <c r="P26" i="152"/>
  <c r="P25" i="152"/>
  <c r="Q25" i="152"/>
  <c r="P21" i="152"/>
  <c r="Q21" i="152" s="1"/>
  <c r="P20" i="152"/>
  <c r="Q16" i="152"/>
  <c r="P15" i="152"/>
  <c r="C63" i="159" l="1"/>
  <c r="D28" i="165"/>
  <c r="F28" i="165"/>
  <c r="H30" i="165"/>
  <c r="H37" i="165"/>
  <c r="H17" i="165"/>
  <c r="L59" i="152"/>
  <c r="P29" i="152"/>
  <c r="P39" i="152"/>
  <c r="P49" i="152"/>
  <c r="M59" i="152"/>
  <c r="P14" i="152"/>
  <c r="Q15" i="152"/>
  <c r="Q14" i="152" s="1"/>
  <c r="Q20" i="152"/>
  <c r="Q19" i="152" s="1"/>
  <c r="P19" i="152"/>
  <c r="P24" i="152"/>
  <c r="P34" i="152"/>
  <c r="P44" i="152"/>
  <c r="P54" i="152"/>
  <c r="Q40" i="152"/>
  <c r="Q35" i="152"/>
  <c r="Q34" i="152" s="1"/>
  <c r="Q26" i="152"/>
  <c r="Q24" i="152" s="1"/>
  <c r="Q45" i="152"/>
  <c r="Q56" i="152"/>
  <c r="Q31" i="152"/>
  <c r="Q61" i="152" s="1"/>
  <c r="Q41" i="152"/>
  <c r="Q46" i="152"/>
  <c r="Q55" i="152"/>
  <c r="Q54" i="152" s="1"/>
  <c r="P60" i="152"/>
  <c r="P59" i="152" s="1"/>
  <c r="F61" i="152"/>
  <c r="P61" i="152"/>
  <c r="Q30" i="152"/>
  <c r="Q50" i="152"/>
  <c r="Q49" i="152" s="1"/>
  <c r="F60" i="152"/>
  <c r="F59" i="152" s="1"/>
  <c r="D63" i="159"/>
  <c r="C69" i="160"/>
  <c r="C67" i="159"/>
  <c r="F15" i="165" l="1"/>
  <c r="D15" i="165"/>
  <c r="H28" i="165"/>
  <c r="Q60" i="152"/>
  <c r="Q59" i="152" s="1"/>
  <c r="Q39" i="152"/>
  <c r="Q29" i="152"/>
  <c r="Q44" i="152"/>
  <c r="D67" i="159"/>
  <c r="H15" i="165" l="1"/>
  <c r="C18" i="129"/>
  <c r="C103" i="128"/>
  <c r="F103" i="128" s="1"/>
  <c r="C102" i="128"/>
  <c r="F102" i="128" s="1"/>
  <c r="C101" i="128"/>
  <c r="F101" i="128" s="1"/>
  <c r="C100" i="128"/>
  <c r="F100" i="128" s="1"/>
  <c r="C99" i="128"/>
  <c r="F99" i="128" s="1"/>
  <c r="C98" i="128"/>
  <c r="F98" i="128" s="1"/>
  <c r="C97" i="128"/>
  <c r="F97" i="128" s="1"/>
  <c r="AF12" i="76" l="1"/>
  <c r="B3" i="133" l="1"/>
  <c r="B2" i="133"/>
  <c r="B3" i="129"/>
  <c r="B2" i="129"/>
  <c r="B3" i="128"/>
  <c r="B2" i="128"/>
  <c r="B3" i="76"/>
  <c r="B2" i="76"/>
  <c r="B3" i="121"/>
  <c r="B2" i="121"/>
  <c r="B3" i="120"/>
  <c r="B2" i="120"/>
  <c r="B3" i="42"/>
  <c r="B2" i="42"/>
  <c r="C22" i="129" l="1"/>
  <c r="C20" i="129"/>
  <c r="C16" i="129"/>
  <c r="C14" i="129"/>
  <c r="C12" i="129"/>
  <c r="I10" i="129"/>
  <c r="H10" i="129"/>
  <c r="G10" i="129"/>
  <c r="F10" i="129"/>
  <c r="E10" i="129"/>
  <c r="D10" i="129"/>
  <c r="D39" i="76"/>
  <c r="D38" i="76"/>
  <c r="D37" i="76"/>
  <c r="D36" i="76"/>
  <c r="D35" i="76"/>
  <c r="AF32" i="76"/>
  <c r="AF31" i="76"/>
  <c r="AF33" i="76"/>
  <c r="AF30" i="76"/>
  <c r="AF29" i="76"/>
  <c r="AF26" i="76"/>
  <c r="AF27" i="76"/>
  <c r="AF24" i="76"/>
  <c r="AF23" i="76"/>
  <c r="AF20" i="76"/>
  <c r="AF19" i="76"/>
  <c r="AF18" i="76"/>
  <c r="AF17" i="76"/>
  <c r="AF14" i="76"/>
  <c r="AE13" i="76"/>
  <c r="AE15" i="76" s="1"/>
  <c r="AF11" i="76"/>
  <c r="C10" i="129" l="1"/>
  <c r="AF25" i="76"/>
  <c r="AF13" i="76"/>
  <c r="AF15" i="76"/>
  <c r="AF21" i="76"/>
  <c r="C15" i="121" l="1"/>
  <c r="C96" i="128" l="1"/>
  <c r="F96" i="128" s="1"/>
  <c r="C95" i="128"/>
  <c r="F95" i="128" s="1"/>
  <c r="C94" i="128"/>
  <c r="F94" i="128" s="1"/>
  <c r="C93" i="128"/>
  <c r="F93" i="128" s="1"/>
  <c r="C92" i="128"/>
  <c r="F92" i="128" s="1"/>
  <c r="C91" i="128"/>
  <c r="F91" i="128" s="1"/>
  <c r="C90" i="128"/>
  <c r="F90" i="128" s="1"/>
  <c r="C89" i="128"/>
  <c r="F89" i="128" s="1"/>
  <c r="C88" i="128"/>
  <c r="F88" i="128" s="1"/>
  <c r="C87" i="128"/>
  <c r="F87" i="128" s="1"/>
  <c r="C86" i="128"/>
  <c r="F86" i="128" s="1"/>
  <c r="C85" i="128"/>
  <c r="C84" i="128"/>
  <c r="C83" i="128"/>
  <c r="C82" i="128"/>
  <c r="C81" i="128"/>
  <c r="C80" i="128"/>
  <c r="C79" i="128"/>
  <c r="C78" i="128"/>
  <c r="C77" i="128"/>
  <c r="C76" i="128"/>
  <c r="C75" i="128"/>
  <c r="C74" i="128"/>
  <c r="C73" i="128"/>
  <c r="C72" i="128"/>
  <c r="C71" i="128"/>
  <c r="C70" i="128"/>
  <c r="C69" i="128"/>
  <c r="C68" i="128"/>
  <c r="C67" i="128"/>
  <c r="C66" i="128"/>
  <c r="C65" i="128"/>
  <c r="C64" i="128"/>
  <c r="C63" i="128"/>
  <c r="C62" i="128"/>
  <c r="C61" i="128"/>
  <c r="C60" i="128"/>
  <c r="C59" i="128"/>
  <c r="C58" i="128"/>
  <c r="C57" i="128"/>
  <c r="C56" i="128"/>
  <c r="C55" i="128"/>
  <c r="C54" i="128"/>
  <c r="C53" i="128"/>
  <c r="C52" i="128"/>
  <c r="C51" i="128"/>
  <c r="C50" i="128"/>
  <c r="C49" i="128"/>
  <c r="C48" i="128"/>
  <c r="C47" i="128"/>
  <c r="C46" i="128"/>
  <c r="C45" i="128"/>
  <c r="C44" i="128"/>
  <c r="C43" i="128"/>
  <c r="C42" i="128"/>
  <c r="C41" i="128"/>
  <c r="C40" i="128"/>
  <c r="C39" i="128"/>
  <c r="C38" i="128"/>
  <c r="C37" i="128"/>
  <c r="C36" i="128"/>
  <c r="C35" i="128"/>
  <c r="C34" i="128"/>
  <c r="C33" i="128"/>
  <c r="C32" i="128"/>
  <c r="C30" i="128"/>
  <c r="C29" i="128"/>
  <c r="C28" i="128"/>
  <c r="C27" i="128"/>
  <c r="C26" i="128"/>
  <c r="C25" i="128"/>
  <c r="C24" i="128"/>
  <c r="C23" i="128"/>
  <c r="C22" i="128"/>
  <c r="C21" i="128"/>
  <c r="C20" i="128"/>
  <c r="C19" i="128"/>
  <c r="C18" i="128"/>
  <c r="C17" i="128"/>
  <c r="C16" i="128"/>
  <c r="C15" i="128"/>
  <c r="C14" i="128"/>
  <c r="C13" i="128"/>
  <c r="C12" i="128"/>
  <c r="F83" i="128" l="1"/>
  <c r="F13" i="128"/>
  <c r="F29" i="128"/>
  <c r="F42" i="128"/>
  <c r="F46" i="128"/>
  <c r="F50" i="128"/>
  <c r="F54" i="128"/>
  <c r="F58" i="128"/>
  <c r="F62" i="128"/>
  <c r="F66" i="128"/>
  <c r="F70" i="128"/>
  <c r="F74" i="128"/>
  <c r="F78" i="128"/>
  <c r="F82" i="128"/>
  <c r="F21" i="128"/>
  <c r="F34" i="128"/>
  <c r="F30" i="128"/>
  <c r="F39" i="128"/>
  <c r="F47" i="128"/>
  <c r="F51" i="128"/>
  <c r="F59" i="128"/>
  <c r="F63" i="128"/>
  <c r="F67" i="128"/>
  <c r="F71" i="128"/>
  <c r="F75" i="128"/>
  <c r="F79" i="128"/>
  <c r="F17" i="128"/>
  <c r="F25" i="128"/>
  <c r="F38" i="128"/>
  <c r="F22" i="128"/>
  <c r="F26" i="128"/>
  <c r="F35" i="128"/>
  <c r="F43" i="128"/>
  <c r="F55" i="128"/>
  <c r="F18" i="128"/>
  <c r="F23" i="128"/>
  <c r="F32" i="128"/>
  <c r="F36" i="128"/>
  <c r="F40" i="128"/>
  <c r="F44" i="128"/>
  <c r="F48" i="128"/>
  <c r="F52" i="128"/>
  <c r="F56" i="128"/>
  <c r="F60" i="128"/>
  <c r="F64" i="128"/>
  <c r="F68" i="128"/>
  <c r="F72" i="128"/>
  <c r="F76" i="128"/>
  <c r="F80" i="128"/>
  <c r="F84" i="128"/>
  <c r="F14" i="128"/>
  <c r="F15" i="128"/>
  <c r="F19" i="128"/>
  <c r="F27" i="128"/>
  <c r="F12" i="128"/>
  <c r="F16" i="128"/>
  <c r="F20" i="128"/>
  <c r="F24" i="128"/>
  <c r="F28" i="128"/>
  <c r="F33" i="128"/>
  <c r="F37" i="128"/>
  <c r="F41" i="128"/>
  <c r="F45" i="128"/>
  <c r="F49" i="128"/>
  <c r="F53" i="128"/>
  <c r="F57" i="128"/>
  <c r="F61" i="128"/>
  <c r="F65" i="128"/>
  <c r="F69" i="128"/>
  <c r="F73" i="128"/>
  <c r="F77" i="128"/>
  <c r="F81" i="128"/>
  <c r="F85" i="128"/>
  <c r="C11" i="128"/>
  <c r="F11" i="128" s="1"/>
  <c r="C52" i="120" l="1"/>
  <c r="C28" i="120"/>
  <c r="C22" i="120"/>
  <c r="C17" i="120" l="1"/>
  <c r="C15" i="120" l="1"/>
  <c r="C37" i="120" l="1"/>
  <c r="F19" i="42"/>
  <c r="D50" i="160"/>
  <c r="D63" i="160" s="1"/>
  <c r="D65" i="160" s="1"/>
  <c r="D69" i="160" l="1"/>
</calcChain>
</file>

<file path=xl/sharedStrings.xml><?xml version="1.0" encoding="utf-8"?>
<sst xmlns="http://schemas.openxmlformats.org/spreadsheetml/2006/main" count="1996" uniqueCount="956">
  <si>
    <t>Gob. de la Ciudad de Buenos Aires</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</si>
  <si>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</si>
  <si>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</si>
  <si>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</si>
  <si>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</si>
  <si>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</si>
  <si>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</si>
  <si>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</si>
  <si>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</si>
  <si>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</si>
  <si>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</si>
  <si>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</si>
  <si>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</si>
  <si>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</si>
  <si>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</si>
  <si>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</si>
  <si>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 BONO CUPÓN CERO DE 30 AÑOS DEL TESORO ESTADOUNIDENSE</t>
  </si>
  <si>
    <t>. GARANTÍA POR INTERESES</t>
  </si>
  <si>
    <t>. BONO CUPÓN CERO DEL KREDITANSTALT FUR WIEDERAUFBAU</t>
  </si>
  <si>
    <t>Par/$+CER/T.Fija/2038</t>
  </si>
  <si>
    <t>Par/U$S/T.Fija/2038</t>
  </si>
  <si>
    <t>Par/EUR/T.Fija/2038</t>
  </si>
  <si>
    <t>Par/JPY/T.Fija/2038</t>
  </si>
  <si>
    <t>Discount/$+CER/5,83%/2033</t>
  </si>
  <si>
    <t>Discount/U$S/8,28%/2033</t>
  </si>
  <si>
    <t>Discount/JPY/4,33%/2033</t>
  </si>
  <si>
    <t>CUASIPAR/$+CER/3,31%/2045</t>
  </si>
  <si>
    <t>U$S - LEY NY (TVPY-TVYO)</t>
  </si>
  <si>
    <t>CHF</t>
  </si>
  <si>
    <t>(Operaciones valuadas a la fecha de registro)</t>
  </si>
  <si>
    <t>ORGANISMOS</t>
  </si>
  <si>
    <t>FMI</t>
  </si>
  <si>
    <t>DESEMBOLSOS</t>
  </si>
  <si>
    <t>CAPITAL REEMBOLSADO</t>
  </si>
  <si>
    <t>CAPITAL NETO</t>
  </si>
  <si>
    <t>INTERESES PAGADOS</t>
  </si>
  <si>
    <t>FLUJO NETO ANUAL</t>
  </si>
  <si>
    <t>BID</t>
  </si>
  <si>
    <t>BIRF</t>
  </si>
  <si>
    <t>TOTAL INTERESES PAGADOS</t>
  </si>
  <si>
    <t>FLUJO NETO TOTAL</t>
  </si>
  <si>
    <t xml:space="preserve">       Letras del Tesoro</t>
  </si>
  <si>
    <t xml:space="preserve">       Otros préstamos</t>
  </si>
  <si>
    <t>Variación</t>
  </si>
  <si>
    <t>S/Saldos</t>
  </si>
  <si>
    <t>S/Atrasos</t>
  </si>
  <si>
    <t xml:space="preserve">- En años - </t>
  </si>
  <si>
    <t xml:space="preserve"> Total Préstamos </t>
  </si>
  <si>
    <t>Otros</t>
  </si>
  <si>
    <t>Tasa Cero</t>
  </si>
  <si>
    <t>Tipo de Cambio (excluye deudas ajustables por CER)</t>
  </si>
  <si>
    <t>Variación de la deuda ajustable por CER (efectos tipo de cambio y CER)</t>
  </si>
  <si>
    <t>PRÉSTAMOS</t>
  </si>
  <si>
    <t>Dto.1023/7-7-95/RIO NEGRO</t>
  </si>
  <si>
    <t>VIDA PROMEDIO TOTAL</t>
  </si>
  <si>
    <t xml:space="preserve"> - Organismos Internacionales</t>
  </si>
  <si>
    <t xml:space="preserve"> - Organismos Oficiales</t>
  </si>
  <si>
    <t xml:space="preserve"> - Préstamos Garantizados (Canje Noviembre 2001)</t>
  </si>
  <si>
    <t xml:space="preserve"> - Banca Comercial</t>
  </si>
  <si>
    <t xml:space="preserve">TOTAL </t>
  </si>
  <si>
    <t xml:space="preserve">   CORTO PLAZO</t>
  </si>
  <si>
    <t xml:space="preserve">   MEDIANO Y LARGO PLAZO</t>
  </si>
  <si>
    <t>Organismos Internacionales</t>
  </si>
  <si>
    <t xml:space="preserve"> . BIRF</t>
  </si>
  <si>
    <t xml:space="preserve"> . BID</t>
  </si>
  <si>
    <t xml:space="preserve"> . Otros</t>
  </si>
  <si>
    <t>Préstamos Garantizados</t>
  </si>
  <si>
    <t xml:space="preserve"> . En moneda nacional ajustable por CER</t>
  </si>
  <si>
    <t>Banca Comercial</t>
  </si>
  <si>
    <t xml:space="preserve"> . En moneda extranjera</t>
  </si>
  <si>
    <t xml:space="preserve">Organismos Oficiales </t>
  </si>
  <si>
    <t xml:space="preserve"> . En moneda nacional</t>
  </si>
  <si>
    <t xml:space="preserve">    TASA PROMEDIO PONDERADA TOTAL</t>
  </si>
  <si>
    <t>PAR</t>
  </si>
  <si>
    <t>DESCUENTO</t>
  </si>
  <si>
    <t>A.2.3</t>
  </si>
  <si>
    <t>A.4.6</t>
  </si>
  <si>
    <t>A.4.7</t>
  </si>
  <si>
    <t>LETRA INTRANSFERIBLE - BCRA</t>
  </si>
  <si>
    <t>En moneda nacional</t>
  </si>
  <si>
    <t>Préstamos Organismos Oficiales</t>
  </si>
  <si>
    <t xml:space="preserve">     · Ajustable por CER</t>
  </si>
  <si>
    <t>Efecto de la variación de la relación Libra Esterlina/dólar</t>
  </si>
  <si>
    <t xml:space="preserve"> Pagarés del Tesoro</t>
  </si>
  <si>
    <t xml:space="preserve">          · Otros</t>
  </si>
  <si>
    <t xml:space="preserve">     · No ajustable por CER</t>
  </si>
  <si>
    <t>Evolución reciente de la deuda</t>
  </si>
  <si>
    <t>LARGO PLAZO</t>
  </si>
  <si>
    <t xml:space="preserve"> Títulos Públicos</t>
  </si>
  <si>
    <t xml:space="preserve"> Organismos Intenacionales</t>
  </si>
  <si>
    <t xml:space="preserve"> Organismos Oficiales</t>
  </si>
  <si>
    <t xml:space="preserve"> Banca Comercial</t>
  </si>
  <si>
    <t xml:space="preserve"> Adelantos Transitorios</t>
  </si>
  <si>
    <t xml:space="preserve"> Letras del Tesoro</t>
  </si>
  <si>
    <t>Bonos de Consolidación</t>
  </si>
  <si>
    <t>Fecha</t>
  </si>
  <si>
    <t>CER</t>
  </si>
  <si>
    <t>Euro (Ref) / Peso</t>
  </si>
  <si>
    <t xml:space="preserve">     Otros</t>
  </si>
  <si>
    <t>Efecto de la variación de la relación Peso/dólar en deudas en pesos no ajustadas por CER</t>
  </si>
  <si>
    <t>Efecto de la variación de la relación Euro/dólar</t>
  </si>
  <si>
    <t>Efecto de la variación de la relación Yen/dólar</t>
  </si>
  <si>
    <t>Efecto de la variación de la relación Franco Suizo/dólar</t>
  </si>
  <si>
    <t>En moneda extranjera</t>
  </si>
  <si>
    <t>TOTAL DEUDA DENOMINADA EN PESOS</t>
  </si>
  <si>
    <t xml:space="preserve">     · Deuda ajustable por CER</t>
  </si>
  <si>
    <t>TOTAL DEUDA EN MONEDA EXTRANJERA</t>
  </si>
  <si>
    <t xml:space="preserve">    - Moneda extranjera </t>
  </si>
  <si>
    <t>VALORES NEGOCIABLES VINCULADOS AL PBI</t>
  </si>
  <si>
    <t>LETRAS ADQUIRIDAS POR EL BCRA</t>
  </si>
  <si>
    <t>Otros Cuadros</t>
  </si>
  <si>
    <t>Valores Negociables Vinculados al PBI</t>
  </si>
  <si>
    <t>A.1.4</t>
  </si>
  <si>
    <t>A.1.5</t>
  </si>
  <si>
    <t>A.1.6</t>
  </si>
  <si>
    <t>A.1.7</t>
  </si>
  <si>
    <t>A.1.8</t>
  </si>
  <si>
    <t>A.1.9</t>
  </si>
  <si>
    <t>A.1.10</t>
  </si>
  <si>
    <t>A.3.1</t>
  </si>
  <si>
    <t>A.3.2</t>
  </si>
  <si>
    <t>A.3.3</t>
  </si>
  <si>
    <t>A.3.4</t>
  </si>
  <si>
    <t>A.3.5</t>
  </si>
  <si>
    <t>A.3.6</t>
  </si>
  <si>
    <t>A.3.7</t>
  </si>
  <si>
    <t>A.3.8</t>
  </si>
  <si>
    <t>A.4.1</t>
  </si>
  <si>
    <t>A.4.2</t>
  </si>
  <si>
    <t>A.4.3</t>
  </si>
  <si>
    <t>A.4.4</t>
  </si>
  <si>
    <t>A.4.5</t>
  </si>
  <si>
    <t>Marzo</t>
  </si>
  <si>
    <t>Diciembre</t>
  </si>
  <si>
    <t>EUROLETRA/JPY/6%/2005</t>
  </si>
  <si>
    <t>EUROLETRA/JPY/5%/2002</t>
  </si>
  <si>
    <t>EUROLETRA/DEM/7%/2004</t>
  </si>
  <si>
    <t>EUROLETRA/DEM/8%/2009</t>
  </si>
  <si>
    <t>EUROLETRA/EUR/11%-8%/2008</t>
  </si>
  <si>
    <t>EUROLETRA/DEM/7,875%/2005</t>
  </si>
  <si>
    <t>EUROLETRA/DEM/14%-9%/2008</t>
  </si>
  <si>
    <t>BONO R.A./JPY/5,40%/2003</t>
  </si>
  <si>
    <t>BONO R.A./EUR/9%/2003</t>
  </si>
  <si>
    <t>SAMURAI/JPY/5,125%/2004</t>
  </si>
  <si>
    <t xml:space="preserve">TOTAL GENERAL </t>
  </si>
  <si>
    <t xml:space="preserve">     Deuda no ajustable por CER</t>
  </si>
  <si>
    <t xml:space="preserve">        Tasa fija</t>
  </si>
  <si>
    <t xml:space="preserve">        Tasa Cero</t>
  </si>
  <si>
    <t xml:space="preserve">     Deuda ajustable por CER</t>
  </si>
  <si>
    <t xml:space="preserve">        Tasas Variables</t>
  </si>
  <si>
    <t xml:space="preserve">               Otras tasas variables</t>
  </si>
  <si>
    <t>Abril</t>
  </si>
  <si>
    <t>Octubre</t>
  </si>
  <si>
    <t>Noviembre</t>
  </si>
  <si>
    <t>Febrero</t>
  </si>
  <si>
    <t>Mayo</t>
  </si>
  <si>
    <t>A.2.1</t>
  </si>
  <si>
    <t>A.2.2</t>
  </si>
  <si>
    <t xml:space="preserve">  ORGANISMOS INTERNACIONALES</t>
  </si>
  <si>
    <t xml:space="preserve">  ADELANTOS TRANSITORIOS BCRA</t>
  </si>
  <si>
    <t xml:space="preserve">  ORGANISMOS OFICIALES</t>
  </si>
  <si>
    <t xml:space="preserve">  BANCA COMERCIAL</t>
  </si>
  <si>
    <t>Moneda extranjera</t>
  </si>
  <si>
    <t>(En millones de u$s)</t>
  </si>
  <si>
    <t>ÍNDICE</t>
  </si>
  <si>
    <t>HOJA</t>
  </si>
  <si>
    <t>CONTENIDO</t>
  </si>
  <si>
    <t>A.1.1</t>
  </si>
  <si>
    <t>Moneda de origen</t>
  </si>
  <si>
    <t>EN MONEDA NACIONAL</t>
  </si>
  <si>
    <t>II- ORGANISMOS INTERNACIONALES - FONDO FIDUCIARIO PARA LA RECONSTRUCCIÓN DE EMPRESAS</t>
  </si>
  <si>
    <t>EUROLETRA/$/11,75%/2007</t>
  </si>
  <si>
    <t>EUROLETRA/$/8,75%/2002</t>
  </si>
  <si>
    <t>Dto.1023/7-7-95/CHACO</t>
  </si>
  <si>
    <t>Dto.1023/7-7-95/CHUBUT</t>
  </si>
  <si>
    <t>Dto.1023/7-7-95/SALTA</t>
  </si>
  <si>
    <t>Dto.1023/7-7-95/SANT. ESTERO</t>
  </si>
  <si>
    <t>EN MONEDA NACIONAL AJUSTABLE POR CER</t>
  </si>
  <si>
    <t>EN MONEDA EXTRANJERA</t>
  </si>
  <si>
    <t>EUROLETRA/CHF/7%/2003</t>
  </si>
  <si>
    <t>EUR</t>
  </si>
  <si>
    <t>PAR BONDS/DEM/5,87%/2023</t>
  </si>
  <si>
    <t>EUROLETRA/EUR/8,75%/2003</t>
  </si>
  <si>
    <t>BONO R.A./EUR/10%/2007</t>
  </si>
  <si>
    <t>EUROLETRA/ATS/7%/2004</t>
  </si>
  <si>
    <t>BONO R.A./EUR/9%/2006</t>
  </si>
  <si>
    <t>BONO R.A./EUR/10%/2004</t>
  </si>
  <si>
    <t>BONO R.A./EUR/9,75%/2003</t>
  </si>
  <si>
    <t>EUROLETRA/EUR/10%/2005</t>
  </si>
  <si>
    <t>BONO R.A./EUR/10,25%/2007</t>
  </si>
  <si>
    <t>EUROLETRA/EUR/8,125%/2004</t>
  </si>
  <si>
    <t>EUROLETRA/EUR/9%/2005</t>
  </si>
  <si>
    <t>EUROLETRA/ITL/11%/2003</t>
  </si>
  <si>
    <t>EUROLETRA/ITL/10%/2007</t>
  </si>
  <si>
    <t>EUROLETRA/ITL/LIBOR+1,6%/2004</t>
  </si>
  <si>
    <t>EUROLETRA/ITL/9,25%-7%/2004</t>
  </si>
  <si>
    <t>EUROLETRA/ITL/9%-7%/2004</t>
  </si>
  <si>
    <t>EUROLETRA/DEM/10,25%/2003</t>
  </si>
  <si>
    <t>EUROLETRA/DEM/11,25%/2006</t>
  </si>
  <si>
    <t>EUROLETRA/DEM/11,75%/2011</t>
  </si>
  <si>
    <t>EUROLETRA/DEM/9%/2003</t>
  </si>
  <si>
    <t>EUROLETRA/DEM/11,75%/2026</t>
  </si>
  <si>
    <t>BONO R.A./EUR/10%-8%/2008</t>
  </si>
  <si>
    <t>GLOBAL BOND/EUR/8,125%/2008</t>
  </si>
  <si>
    <t>BONO R.A./EUR/8%/2002</t>
  </si>
  <si>
    <t>BONO R.A./EUR/15%-8%/2008</t>
  </si>
  <si>
    <t>EUROLETRA/ITL/10,375%-8%/2009</t>
  </si>
  <si>
    <t>BONO R.A./EUR/9,50%/2004</t>
  </si>
  <si>
    <t>BONO R.A./EUR/14%-8%/2008</t>
  </si>
  <si>
    <t>BONO R.A./EUR/9%/2009</t>
  </si>
  <si>
    <t>EUROLETRA/EUR/7,125%/2002</t>
  </si>
  <si>
    <t>BONO R.A./EUR/EURIBOR+4%/2003</t>
  </si>
  <si>
    <t>BONO R.A./EUR/9,25%/2002</t>
  </si>
  <si>
    <t>EUROLETRA/GBP/10%/2007</t>
  </si>
  <si>
    <t>GBP</t>
  </si>
  <si>
    <t>JPY</t>
  </si>
  <si>
    <t>Indice</t>
  </si>
  <si>
    <t>LETRAS DEL TESORO</t>
  </si>
  <si>
    <t>En miles de u$s - TC del trimestre</t>
  </si>
  <si>
    <t>INSTRUMENTO</t>
  </si>
  <si>
    <t>AMPAROS</t>
  </si>
  <si>
    <t>A.1.2</t>
  </si>
  <si>
    <t xml:space="preserve">        MEDIANO Y LARGO PLAZO</t>
  </si>
  <si>
    <t>YEN - LEY JAPONESA</t>
  </si>
  <si>
    <t>Badlar Bancos Privados + 3,00%</t>
  </si>
  <si>
    <t>EMITIDOS EN MONEDA NACIONAL AJUSTABLES POR CER</t>
  </si>
  <si>
    <t xml:space="preserve">     Deuda en dólares estadounidenses</t>
  </si>
  <si>
    <t xml:space="preserve">     Deuda en Euros</t>
  </si>
  <si>
    <t xml:space="preserve">     Deuda en Yenes</t>
  </si>
  <si>
    <t>Tasa vigente</t>
  </si>
  <si>
    <t>Badlar Bancos Privados</t>
  </si>
  <si>
    <t>Tasa Vigente</t>
  </si>
  <si>
    <t>Pesos</t>
  </si>
  <si>
    <t>Pesos Ajustados por CER</t>
  </si>
  <si>
    <t xml:space="preserve"> TÍTULOS PÚBLICOS</t>
  </si>
  <si>
    <t xml:space="preserve">  LETRAS DEL TESORO</t>
  </si>
  <si>
    <t>ADELANTOS TRANSITORIOS BCRA</t>
  </si>
  <si>
    <t>Emisión Canje 2005</t>
  </si>
  <si>
    <t>Emisión Canje 2010</t>
  </si>
  <si>
    <t>Leg. Nueva York</t>
  </si>
  <si>
    <t>Leg. Argentina</t>
  </si>
  <si>
    <t xml:space="preserve"> POR MONEDA E INSTRUMENTO</t>
  </si>
  <si>
    <t xml:space="preserve">    Deuda en dólares estadounidenses</t>
  </si>
  <si>
    <t xml:space="preserve">       Organismos Internacionales</t>
  </si>
  <si>
    <t xml:space="preserve">       Organismos Oficiales</t>
  </si>
  <si>
    <t xml:space="preserve">     Deuda en pesos no ajustables por CER</t>
  </si>
  <si>
    <t xml:space="preserve">     Deuda en pesos ajustables por CER</t>
  </si>
  <si>
    <t xml:space="preserve">       Títulos Públicos </t>
  </si>
  <si>
    <t xml:space="preserve">       Préstamos garantizados</t>
  </si>
  <si>
    <t xml:space="preserve">     Deuda en euros</t>
  </si>
  <si>
    <t xml:space="preserve">     Deuda en yenes</t>
  </si>
  <si>
    <t xml:space="preserve">     Deuda en otras monedas extranjeras</t>
  </si>
  <si>
    <t xml:space="preserve">    - Capital </t>
  </si>
  <si>
    <t>Activos financieros con cargo a provincias</t>
  </si>
  <si>
    <t>U$S - LEY ARG (TVPA)</t>
  </si>
  <si>
    <t>ARP - LEY ARG (TVPP)</t>
  </si>
  <si>
    <t>EUR - LEY INGLESA (TVPE)</t>
  </si>
  <si>
    <t>A.1.3</t>
  </si>
  <si>
    <t xml:space="preserve">    PRÉSTAMOS GARANTIZADOS</t>
  </si>
  <si>
    <t xml:space="preserve">  VARIACIONES</t>
  </si>
  <si>
    <t>Préstamos Organismos Multilaterales</t>
  </si>
  <si>
    <t xml:space="preserve">   - BID</t>
  </si>
  <si>
    <t xml:space="preserve">   - BIRF</t>
  </si>
  <si>
    <t xml:space="preserve">   - FONPLATA</t>
  </si>
  <si>
    <t xml:space="preserve">   - FIDA</t>
  </si>
  <si>
    <t xml:space="preserve">    ORGANISMOS OFICIALES</t>
  </si>
  <si>
    <t xml:space="preserve">    ORGANISMOS INTERNACIONALES</t>
  </si>
  <si>
    <t xml:space="preserve">    BANCA COMERCIAL</t>
  </si>
  <si>
    <t xml:space="preserve">    - Moneda nacional</t>
  </si>
  <si>
    <t>Saldo Bruto</t>
  </si>
  <si>
    <t>Miles de u$s</t>
  </si>
  <si>
    <t>Miles de $</t>
  </si>
  <si>
    <t xml:space="preserve">    CAPITAL</t>
  </si>
  <si>
    <t xml:space="preserve"> POR INSTRUMENTO Y POR TIPO DE PLAZO</t>
  </si>
  <si>
    <t xml:space="preserve">    ADELANTOS TRANSITORIOS BCRA</t>
  </si>
  <si>
    <t>OTROS</t>
  </si>
  <si>
    <t>TOTAL</t>
  </si>
  <si>
    <t xml:space="preserve">   - CAF</t>
  </si>
  <si>
    <t>FLUJOS Y VARIACIONES</t>
  </si>
  <si>
    <t xml:space="preserve"> - En miles u$s -</t>
  </si>
  <si>
    <t>Concepto</t>
  </si>
  <si>
    <t>Capital</t>
  </si>
  <si>
    <t>Acumulado</t>
  </si>
  <si>
    <t>Moneda</t>
  </si>
  <si>
    <t>%</t>
  </si>
  <si>
    <t xml:space="preserve"> </t>
  </si>
  <si>
    <t>Denominación</t>
  </si>
  <si>
    <t>Vencimiento</t>
  </si>
  <si>
    <t>Total</t>
  </si>
  <si>
    <t>EMITIDOS EN MONEDA NACIONAL</t>
  </si>
  <si>
    <t>En miles de u$s</t>
  </si>
  <si>
    <t>Fecha de emisión</t>
  </si>
  <si>
    <t>Valor nominal original en circulación</t>
  </si>
  <si>
    <t>AMPAROS Y EXCEPCIONES</t>
  </si>
  <si>
    <t>(Continuación)</t>
  </si>
  <si>
    <t>TOTALES</t>
  </si>
  <si>
    <t>TIPO DE ACREEDOR</t>
  </si>
  <si>
    <t>Junio</t>
  </si>
  <si>
    <t xml:space="preserve">    LETRAS DEL TESORO</t>
  </si>
  <si>
    <t>Dto.1023/7-7-95/M.C.B.A.</t>
  </si>
  <si>
    <t>SECRETARÍA DE FINANZAS</t>
  </si>
  <si>
    <t>TÍTULOS PÚBLICOS</t>
  </si>
  <si>
    <t xml:space="preserve">    INTERÉS</t>
  </si>
  <si>
    <t>TÍTULOS PÚBLICOS Y LETRAS DEL TESORO</t>
  </si>
  <si>
    <t>I- TÍTULOS COLOCADOS</t>
  </si>
  <si>
    <t>PTMO. GAR. TASA FIJA BONTE 27</t>
  </si>
  <si>
    <t>PTMO. GAR. TASA FIJA GL 27</t>
  </si>
  <si>
    <t>PTMO. GAR. TASA VAR. GL 27</t>
  </si>
  <si>
    <t>PTMO. GAR. TASA VAR. GL 30</t>
  </si>
  <si>
    <t>PTMO. GAR. TASA FIJA GL 30</t>
  </si>
  <si>
    <t>PTMO. GAR. TASA FIJA GL 31</t>
  </si>
  <si>
    <t>PTMO. GAR. TASA FIJA GL 31 MEGA</t>
  </si>
  <si>
    <t>PTMO. GAR. TASA VAR. GL 31 MEGA</t>
  </si>
  <si>
    <t>ACTIVOS FINANCIEROS - CON CARGO A LAS PROVINCIAS</t>
  </si>
  <si>
    <t>Provincia</t>
  </si>
  <si>
    <t>Buenos Aires</t>
  </si>
  <si>
    <t>Catamarca</t>
  </si>
  <si>
    <t>Chaco</t>
  </si>
  <si>
    <t>Chubut</t>
  </si>
  <si>
    <t>Córdoba</t>
  </si>
  <si>
    <t>Corrientes</t>
  </si>
  <si>
    <t>Entre Ríos</t>
  </si>
  <si>
    <t>Formosa</t>
  </si>
  <si>
    <t>Valor nominal residual en circulación (1)</t>
  </si>
  <si>
    <t>Valor nominal actualizado en circulación (2)</t>
  </si>
  <si>
    <t>Valor nominal original en circulación (1)</t>
  </si>
  <si>
    <t>Valor nominal residual en circulación (2)</t>
  </si>
  <si>
    <t xml:space="preserve">Valor nominal actualizado en circulación (3) </t>
  </si>
  <si>
    <t xml:space="preserve">(1) En el caso de los préstamos garantizados, el monto surge de multiplicar por 1,40 el VNO en circulación. </t>
  </si>
  <si>
    <t>Atrasos de Interés (1)</t>
  </si>
  <si>
    <t>(1) No incluye intereses moratorios ni punitorios.</t>
  </si>
  <si>
    <t>Efecto de la variación de la relación DEG/dólar (1)</t>
  </si>
  <si>
    <t>Efecto de la variación de la relación del dólar con otras monedas (2)</t>
  </si>
  <si>
    <t xml:space="preserve">(1) El DEG es una canasta de monedas. </t>
  </si>
  <si>
    <t>Coeficiente de pesificación (1)</t>
  </si>
  <si>
    <t>DEUDA EN SITUACIÓN DE PAGO NORMAL (1)</t>
  </si>
  <si>
    <t>OTROS (1)</t>
  </si>
  <si>
    <t>(1) Incluye bonos de consolidación, amparos y excepciones.</t>
  </si>
  <si>
    <t>Organismos Internacionales - Principal a Cargo de Provincias (1)</t>
  </si>
  <si>
    <t xml:space="preserve">        CORTO PLAZO (2)</t>
  </si>
  <si>
    <t>PAGARÉS DEL TESORO</t>
  </si>
  <si>
    <t>II- DEUDA DIRECTA</t>
  </si>
  <si>
    <t>III- DEUDA INDIRECTA</t>
  </si>
  <si>
    <t>(1) Factor de conversión de dólares a pesos aplicable cuando a las obligaciones corresponde pesificarlas a un valor de 1,40 más CER (por ejemplo, depósitos bancarios y deudas del sector público, en dólares, con legislación nacional).</t>
  </si>
  <si>
    <t xml:space="preserve"> b) Emisión Bonos de Consolidación</t>
  </si>
  <si>
    <t xml:space="preserve"> Avales</t>
  </si>
  <si>
    <t xml:space="preserve">    TÍTULOS PÚBLICOS Y LETRAS DEL TESORO</t>
  </si>
  <si>
    <t xml:space="preserve">    ANTICIPO - BCRA</t>
  </si>
  <si>
    <t xml:space="preserve">    AVALES</t>
  </si>
  <si>
    <t xml:space="preserve">    BANCA</t>
  </si>
  <si>
    <t xml:space="preserve">    BILATERALES</t>
  </si>
  <si>
    <t xml:space="preserve">    OTROS</t>
  </si>
  <si>
    <t>TÍTULOS PÚBLICOS, LETRAS DEL TESORO, PRÉSTAMOS GARANTIZADOS Y PAGARÉS</t>
  </si>
  <si>
    <t xml:space="preserve">    BANCA COMERCIAL </t>
  </si>
  <si>
    <t xml:space="preserve"> Títulos Públicos </t>
  </si>
  <si>
    <t xml:space="preserve">  Como % del total de servicios (2)</t>
  </si>
  <si>
    <t xml:space="preserve">                Tasa Libo</t>
  </si>
  <si>
    <t xml:space="preserve">  PAGARÉS</t>
  </si>
  <si>
    <t>TOTAL DESEMBOLSOS (I)</t>
  </si>
  <si>
    <t>TOTAL CAPITAL REEMBOLSADO (II)</t>
  </si>
  <si>
    <t>CAPITAL NETO (I) + (II)</t>
  </si>
  <si>
    <t>(1) No incluye estimación del pago eventual por los Valores Negociables Vinculadas al PBI.</t>
  </si>
  <si>
    <t>Pagarés</t>
  </si>
  <si>
    <t>Adelantos Transitorios del BCRA</t>
  </si>
  <si>
    <t>Letras del Tesoro - Organismos Públicos</t>
  </si>
  <si>
    <t>Pagarés del Tesoro</t>
  </si>
  <si>
    <t xml:space="preserve"> - Pagarés del Tesoro</t>
  </si>
  <si>
    <t xml:space="preserve">   PRÉSTAMOS GARANTIZADOS</t>
  </si>
  <si>
    <t xml:space="preserve">     Pagaré 2038 - B.N.A.</t>
  </si>
  <si>
    <t xml:space="preserve">     Pagarés CAMMESA</t>
  </si>
  <si>
    <t>BONAR/U$S/8%/08-10-2020</t>
  </si>
  <si>
    <t xml:space="preserve">    PAGARÉS DEL TESORO</t>
  </si>
  <si>
    <t xml:space="preserve"> POR LEGISLACIÓN, INSTRUMENTO Y SITUACIÓN</t>
  </si>
  <si>
    <t>I- LEGISLACIÓN ARGENTINA</t>
  </si>
  <si>
    <t>PRÉSTAMOS GARANTIZADOS</t>
  </si>
  <si>
    <t>BONOS DE CONSOLIDACIÓN</t>
  </si>
  <si>
    <t>BONOS DE LA REESTRUCTURACIÓN - DTO. 1735/04 y 563/10</t>
  </si>
  <si>
    <t xml:space="preserve">  Bonos de Consolidación en Moneda Nacional 8va. Serie</t>
  </si>
  <si>
    <t xml:space="preserve">  Bonos de Consolidación en Moneda Nacional ajustable por CER  6ta. Serie</t>
  </si>
  <si>
    <t>. CON CARGO AL MERCADO CENTRAL</t>
  </si>
  <si>
    <t xml:space="preserve">  Capital</t>
  </si>
  <si>
    <t>En moneda de origen</t>
  </si>
  <si>
    <t>Denominación (2)</t>
  </si>
  <si>
    <t>Valor remanente total (1)</t>
  </si>
  <si>
    <t>En miles de U$S</t>
  </si>
  <si>
    <t>(1) Los pagos correspondientes a las Unidades Vinculadas al PBI son contingentes y se supeditan a la concurrencia de tres condiciones:</t>
  </si>
  <si>
    <t xml:space="preserve">       1- Para el año de referencia, el PBI Real Efectivo supera el Caso Base del PBI.</t>
  </si>
  <si>
    <t xml:space="preserve">       2- Para el año de referencia, el crecimiento anual en el PBI Real Efectivo supera la tasa de crecimiento indicada para ese año en el Caso Base del PBI.</t>
  </si>
  <si>
    <t xml:space="preserve">       3- El total de los pagos efectuados sobre un Valor Negociable Vinculado al PBI no supere a 0,48 medido por unidad de moneda.</t>
  </si>
  <si>
    <t>(2) Entre paréntesis figura - cuando corresponde - el Código MAE (Mercado Abierto Electrónico) asignado a cada Valor Negociable emitido y autorizado a cotizar.</t>
  </si>
  <si>
    <t>(3)Las cantidades expresadas en Valor Nocional se refieren a los valores de los activos subyacentes (deuda reestructurada) que les dieron origen.  Los Valores Negociables Vinculados al PBI representan derechos contingentes a percibir pagos, sujeto a las condiciones establecidas en el prospecto de reestructuración de la deuda (Dec. 1735/04), incluyendo la de crecimiento del PBI argentino por encima de lo proyectado en dicho prospecto.  Dado su carácter contingente, los Valores Negociables Vinculados al PBI no están contabilizados como deuda pública.</t>
  </si>
  <si>
    <t>(4) Valor remanente total. Es la diferencia entre el máximo a pagar de 48 unidades por cada 100 de valor nocional y la suma de los montos pagados hasta la actualidad, de acuerdo con las condiciones establecidas en las respectivas normas de emisión.</t>
  </si>
  <si>
    <t>U$S- LEY NY (TVPY-TVYO)</t>
  </si>
  <si>
    <t>U$S- LEY ARG (TVPA)</t>
  </si>
  <si>
    <t>ARP-LEY ARG (TVPP)</t>
  </si>
  <si>
    <t>EUR-LEY INGLESA (TVPE)</t>
  </si>
  <si>
    <t>YEN- LEY JAPONESA</t>
  </si>
  <si>
    <t>III- MEDIANO Y LARGO PLAZO</t>
  </si>
  <si>
    <t>IV- CORTO PLAZO</t>
  </si>
  <si>
    <t xml:space="preserve">     CAPITAL</t>
  </si>
  <si>
    <t xml:space="preserve">     ATRASOS DE INTERÉS</t>
  </si>
  <si>
    <t xml:space="preserve">        CAPITAL</t>
  </si>
  <si>
    <t xml:space="preserve">    - Moneda extranjera</t>
  </si>
  <si>
    <t>Moneda local (1)</t>
  </si>
  <si>
    <t xml:space="preserve">        Tasa cero</t>
  </si>
  <si>
    <t xml:space="preserve">     Deuda en otras monedas extranjeras (2)</t>
  </si>
  <si>
    <t>(1) La deuda emitida en dólares, pero cuyo pago de capital e interés es en pesos, se clasifica como deuda en Moneda Local.</t>
  </si>
  <si>
    <t>LETRAS DEL TESORO (1)</t>
  </si>
  <si>
    <t>TASA PROMEDIO PONDERADA (1)</t>
  </si>
  <si>
    <t>(2)  Intereses compensatorios estimados, devengados e impagos con posterioridad a la fecha de vencimiento de cada título.</t>
  </si>
  <si>
    <t>BONAR/U$S/1%/05-08-2023</t>
  </si>
  <si>
    <t>BONCER/$/2,50%+CER/22-07-2021</t>
  </si>
  <si>
    <t>LETES/U$S/15-3-2002(P)</t>
  </si>
  <si>
    <t>LETES/U$S/15-2-2002(P)</t>
  </si>
  <si>
    <t>LETES/U$S/8-3-2002(P)</t>
  </si>
  <si>
    <t>LETES/U$S/22-2-2002(P)</t>
  </si>
  <si>
    <t>LETES/U$S/22-3-2002(P)</t>
  </si>
  <si>
    <t>BONEX/1992(P)</t>
  </si>
  <si>
    <t>FERROBONOS(P)</t>
  </si>
  <si>
    <t>PRE4(P)</t>
  </si>
  <si>
    <t>PRO2(P)</t>
  </si>
  <si>
    <t>PRO4(P)</t>
  </si>
  <si>
    <t>PRO6(P)</t>
  </si>
  <si>
    <t>PRO8(P)</t>
  </si>
  <si>
    <t>PRO10(P)</t>
  </si>
  <si>
    <t>PRE6(P)</t>
  </si>
  <si>
    <t>BONTES/U$S/11,75%/2006(P)</t>
  </si>
  <si>
    <t>BONTES/U$S/12,125%/2005(P)</t>
  </si>
  <si>
    <t>BONTES/U$S/11,75%/2003(P)</t>
  </si>
  <si>
    <t>BONTES/U$S/8,75%/2002(P)</t>
  </si>
  <si>
    <t>BONTES/U$S/ENC.+3,2%/2003(P)</t>
  </si>
  <si>
    <t>BONTES/U$S/11,25%/2004(P)</t>
  </si>
  <si>
    <t>BONO/U$S/ENC.+4%/2002(P)</t>
  </si>
  <si>
    <t>BONO/U$S/ENC.+3,3%/2002(P)</t>
  </si>
  <si>
    <t>BONO/U$S/9,00%/2002(P)</t>
  </si>
  <si>
    <t>BONO/U$S/ENC.+4.35%/2004(P)</t>
  </si>
  <si>
    <t>DISCOUNT/DEM/L.+0,8125%/2023</t>
  </si>
  <si>
    <t>EUROLETRA/EUR/T.FIJA/2010</t>
  </si>
  <si>
    <t>EUROLETRA/EUR/EURIB.+5,1%/2004</t>
  </si>
  <si>
    <t>EUROLETRA/EUR/9,25%/2004</t>
  </si>
  <si>
    <t>EUROLETRA/EUR/10%/2007</t>
  </si>
  <si>
    <t>EURLETRA/ITL/10%-7,625%/2007</t>
  </si>
  <si>
    <t>EUROLETRA/DEM/10,5%/2002</t>
  </si>
  <si>
    <t>EUROLETRA/DEM/8,5%/2005</t>
  </si>
  <si>
    <t>EURO-BONO/ESP/7,5%/2002</t>
  </si>
  <si>
    <t>EUROLETRA/EUR/9,5%/2028</t>
  </si>
  <si>
    <t>EUROLETRA/EUR/8,5%/2010</t>
  </si>
  <si>
    <t>EUROLETRA/ITL/LIBOR+2,5%/2005</t>
  </si>
  <si>
    <t>EUROLETRA/EUR/10,5%-7%/2004</t>
  </si>
  <si>
    <t>BONO R.A./EUR/8,5%/2004</t>
  </si>
  <si>
    <t>EUROLETRA/JPY/3,5%/2009</t>
  </si>
  <si>
    <t>BONO R.A./JPY/4,85%/2005</t>
  </si>
  <si>
    <t>PAR/U$S/6%/2023</t>
  </si>
  <si>
    <t>FLOATING RATE/U$S/L+0,8125%/05</t>
  </si>
  <si>
    <t>GLOBAL BOND/U$S/8,375%/2003</t>
  </si>
  <si>
    <t>GLOBAL BOND/U$S/11%/2006</t>
  </si>
  <si>
    <t>GLOBAL BOND/U$S/11,375%/2017</t>
  </si>
  <si>
    <t>GLOBAL BOND/U$S/9,75%/2027</t>
  </si>
  <si>
    <t>SPAN/U$S/T.DIVERSAS/2002</t>
  </si>
  <si>
    <t>FRANS/U$S/T.FLOTANTE/2005</t>
  </si>
  <si>
    <t>GLOBAL BOND/U$S/8,875%/2029</t>
  </si>
  <si>
    <t>GLOBAL BOND/U$S/11%/2005</t>
  </si>
  <si>
    <t>GLOBAL BOND/U$S/12,125%/2019</t>
  </si>
  <si>
    <t>EUROLETRA/U$S/LIBOR+5,75%/2004</t>
  </si>
  <si>
    <t>GLOBAL BOND/U$S/11,75%/2009</t>
  </si>
  <si>
    <t>GLOBAL BOND/U$S/T.CERO/2004</t>
  </si>
  <si>
    <t>GLOBAL BOND/U$S/10,25%/2030</t>
  </si>
  <si>
    <t>GLOBAL BOND/U$S/12,375%/2012</t>
  </si>
  <si>
    <t>EUROLETRA/U$S/BAD.+2,98%/2004</t>
  </si>
  <si>
    <t>EUROLETRA/U$S/ENC.+4,95%/2004</t>
  </si>
  <si>
    <t>BONTES/U$S/ENCUESTA+3,2%/2003</t>
  </si>
  <si>
    <t>GLOBAL BOND/U$S/12%/2020</t>
  </si>
  <si>
    <t>GLOBAL BOND/U$S/11,375%/2010</t>
  </si>
  <si>
    <t>BONO/U$S/ENCUESTA+4%/2002</t>
  </si>
  <si>
    <t>GLOBAL BOND/U$S/11,75%/2015</t>
  </si>
  <si>
    <t>BONO/U$S/ENCUESTA+3,3%/2002</t>
  </si>
  <si>
    <t>BONO/U$S/ENCUESTA+4.35%/2004</t>
  </si>
  <si>
    <t>BONAR/U$S/7,75 %/30-12-2022</t>
  </si>
  <si>
    <t>BONAR/U$S/7,875%/30-12-2027</t>
  </si>
  <si>
    <t>GLOBAL BOND/U$S/7%-15,5%/2008</t>
  </si>
  <si>
    <t>GLOBAL BOND/U$S/12,25%/2018</t>
  </si>
  <si>
    <t>GLOBAL BOND/U$S/12%/2031</t>
  </si>
  <si>
    <t>GLOBAL BOND/$/10%-12%/2008</t>
  </si>
  <si>
    <t>DISCOUNT/U$S/L.+0,8125%/2023</t>
  </si>
  <si>
    <t>Julio</t>
  </si>
  <si>
    <t>Agosto</t>
  </si>
  <si>
    <t>Septiembre</t>
  </si>
  <si>
    <t>MINISTERIO DE FINANZAS</t>
  </si>
  <si>
    <t>BONTE/$/15,50%/17-10-2026</t>
  </si>
  <si>
    <t>BONTE/$/16,00%/17-10-2023</t>
  </si>
  <si>
    <t>BONTE/$/18,20%/03-10-2021</t>
  </si>
  <si>
    <t xml:space="preserve">  Consolidación en Efectivo</t>
  </si>
  <si>
    <t>DEUDA DE LA ADMINISTRACIÓN CENTRAL</t>
  </si>
  <si>
    <t xml:space="preserve">   - OFID</t>
  </si>
  <si>
    <t>EUROLETRA/DEM/12%/2016</t>
  </si>
  <si>
    <t xml:space="preserve">   Emisión Canje 2010</t>
  </si>
  <si>
    <t>POR RESIDENCIA DEL TENEDOR</t>
  </si>
  <si>
    <t>(En miles de millones de u$s)</t>
  </si>
  <si>
    <t>Período</t>
  </si>
  <si>
    <t>Total Deuda</t>
  </si>
  <si>
    <t>Deuda Externa</t>
  </si>
  <si>
    <t>Deuda Interna</t>
  </si>
  <si>
    <t xml:space="preserve">% Deuda Externa </t>
  </si>
  <si>
    <t>n/d</t>
  </si>
  <si>
    <t>2. ORGANISMOS INTERNACIONALES</t>
  </si>
  <si>
    <t>3. ACREEDORES OFICIALES</t>
  </si>
  <si>
    <t>4. BANCOS COMERCIALES</t>
  </si>
  <si>
    <t>Fuente: elaboración propia en base a las estimaciones trimestrales de la Dirección Nacional de Cuentas Internacionales, publicadas por el INDEC.</t>
  </si>
  <si>
    <t>BONAR/$/BADLAR+200/03-04-2022</t>
  </si>
  <si>
    <t>Badlar Bancos Privados + 2,00%</t>
  </si>
  <si>
    <t>BONAR/U$S/5,75%/18-04-2025</t>
  </si>
  <si>
    <t>BONAR/U$S/7,625%/18-04-2037</t>
  </si>
  <si>
    <t xml:space="preserve">     · Deuda no ajustable por CER</t>
  </si>
  <si>
    <r>
      <t>CORTO PLAZO</t>
    </r>
    <r>
      <rPr>
        <b/>
        <i/>
        <sz val="11"/>
        <rFont val="Calibri"/>
        <family val="2"/>
        <scheme val="minor"/>
      </rPr>
      <t xml:space="preserve"> (1)</t>
    </r>
  </si>
  <si>
    <t xml:space="preserve"> Préstamos Garantizados</t>
  </si>
  <si>
    <t xml:space="preserve"> Garantías a las provincias</t>
  </si>
  <si>
    <t xml:space="preserve">        ATRASOS DE INTERÉS</t>
  </si>
  <si>
    <t xml:space="preserve">  Atrasos de Interés</t>
  </si>
  <si>
    <t xml:space="preserve"> - EN SITUACIÓN DE PAGO NORMAL</t>
  </si>
  <si>
    <t xml:space="preserve">    - Atrasos de Interés</t>
  </si>
  <si>
    <t xml:space="preserve">  PRÉSTAMOS GARANTIZADOS</t>
  </si>
  <si>
    <t xml:space="preserve">. CON CARGO AL BANCO CENTRAL DE LA REPÚBLICA ARGENTINA </t>
  </si>
  <si>
    <t>. CON CARGO AL GOBIERNO DE LA CIUDAD AUTÓNOMA DE BUENOS AIRES</t>
  </si>
  <si>
    <t>II- LEGISLACIÓN EXTRANJERA</t>
  </si>
  <si>
    <t>Valor Nocional 
(en miles) 
(3)</t>
  </si>
  <si>
    <t>Valor remanente c/100 de valor nocional 
(4)</t>
  </si>
  <si>
    <t>En moneda de origen 
(en miles)</t>
  </si>
  <si>
    <t>PAGARÉ 2038-BNA</t>
  </si>
  <si>
    <t xml:space="preserve"> TÍTULOS PÚBLICOS, LETRAS DEL TESORO Y PAGARÉS</t>
  </si>
  <si>
    <t>EMITIDOS EN MONEDA EXTRANJERA</t>
  </si>
  <si>
    <t xml:space="preserve"> PRÉSTAMOS</t>
  </si>
  <si>
    <t>(1) Incluye deuda a vencer y vencimientos pagados por el Tesoro Nacional pendientes de reembolso.</t>
  </si>
  <si>
    <t>1. BONOS Y TÍTULOS PÚBLICOS</t>
  </si>
  <si>
    <t>Intereses Compensatorios (2)</t>
  </si>
  <si>
    <t xml:space="preserve">       Adelantos Transitorios BCRA</t>
  </si>
  <si>
    <t>Letras en Garantía</t>
  </si>
  <si>
    <t>(1) Incluye las Letras en Garantía.</t>
  </si>
  <si>
    <t xml:space="preserve"> Letras en Garantía</t>
  </si>
  <si>
    <t xml:space="preserve">   - BCIE</t>
  </si>
  <si>
    <t xml:space="preserve">    PAGÁRES</t>
  </si>
  <si>
    <t xml:space="preserve">(2) Incluye: Corona Danesa, Corona Sueca, Dólar Canadiense, Dólar Australiano, Dinar Kuwaití y Dirham de los Emiratos Árabes Unidos. </t>
  </si>
  <si>
    <t xml:space="preserve">INDICADORES </t>
  </si>
  <si>
    <t>2005 (1)</t>
  </si>
  <si>
    <t>2006 (1)</t>
  </si>
  <si>
    <t>2007 (1)</t>
  </si>
  <si>
    <t>2008 (1)</t>
  </si>
  <si>
    <t xml:space="preserve"> 2009 (1) </t>
  </si>
  <si>
    <t>Intereses Totales Pagados</t>
  </si>
  <si>
    <t>(2)</t>
  </si>
  <si>
    <t>Servicios Totales Pagados</t>
  </si>
  <si>
    <t>Deuda en Moneda Extranjera</t>
  </si>
  <si>
    <t>Deuda Ajustable por CER</t>
  </si>
  <si>
    <t>-</t>
  </si>
  <si>
    <t>Deuda con Tasa Variable</t>
  </si>
  <si>
    <t xml:space="preserve">Servicios de Capital - Vencimientos a 2 años </t>
  </si>
  <si>
    <t>Vida Promedio de la Deuda Bruta</t>
  </si>
  <si>
    <t>Como % de Reservas</t>
  </si>
  <si>
    <t>Como % de Exportaciones (*)</t>
  </si>
  <si>
    <t>Como % de los Recursos Tributarios</t>
  </si>
  <si>
    <t>2010 (1)</t>
  </si>
  <si>
    <t xml:space="preserve">2011 (1) </t>
  </si>
  <si>
    <t xml:space="preserve">2012 (1) </t>
  </si>
  <si>
    <t>2013 (1)</t>
  </si>
  <si>
    <t>2014 (1)</t>
  </si>
  <si>
    <t>2015 (1)</t>
  </si>
  <si>
    <t>2016 (1)</t>
  </si>
  <si>
    <t>(*) Indicadores ajustados a partir del año 2004 a raíz de cambio en la metodología del cálculo del PBI publicada por el INDEC.</t>
  </si>
  <si>
    <t>(2) Proceso de reestructuración de la deuda instrumentada en títulos públicos.</t>
  </si>
  <si>
    <t>2017 (1)</t>
  </si>
  <si>
    <t>ACTIVOS FINANCIEROS RELACIONADOS CON DEUDA ELEGIBLE PENDIENTE DE REESTRUCTURACIÓN</t>
  </si>
  <si>
    <t>Fuente: Elaboración propia en base a datos de la Dirección Nacional de Cuentas Nacionales (INDEC), Ministerio de Finanzas y Ministerio de Hacienda.</t>
  </si>
  <si>
    <t>BONTE/$/17,25%/13-09-2021</t>
  </si>
  <si>
    <t>BONCER/$/4%+CER/06-03-2023</t>
  </si>
  <si>
    <t>Enero</t>
  </si>
  <si>
    <t xml:space="preserve">       Letras en Garantía</t>
  </si>
  <si>
    <t>BONAR/$/BADLAR+200PB/03-04-2022</t>
  </si>
  <si>
    <t>BONAR/$/BADLAR+300PB/23-12-2020</t>
  </si>
  <si>
    <t>Tasa Badlar Pública</t>
  </si>
  <si>
    <t>BONAR/U$S/8,75%/07-05-2024</t>
  </si>
  <si>
    <t>BONCER/$+CER/2,50%/22-07-2021</t>
  </si>
  <si>
    <t xml:space="preserve">PAR/$+CER/TASA FIJA/31-12-2038/DTO. 1735-04 </t>
  </si>
  <si>
    <t>PAR/$+CER/TASA FIJA/31-12-2038/DTO. 563-10</t>
  </si>
  <si>
    <t>DISCOUNT/$+CER/5,83%/31-12-2033/DTO. 1735-04</t>
  </si>
  <si>
    <t>DISCOUNT/$+CER/5,83%/31-12-2033/DTO. 563-10</t>
  </si>
  <si>
    <t>CUASIPAR/$+CER/3,31%/31-12-2045/DTO. 1735-04</t>
  </si>
  <si>
    <t>PAR/U$S/TASA FIJA/31-12-2038/DTO. 1735-04/LEY ARG</t>
  </si>
  <si>
    <t>PAR/U$S/TASA FIJA/31-12-2038/DTO. 563-10/LEY NY</t>
  </si>
  <si>
    <t>PAR/U$S/TASA FIJA/31-12-2038/DTO. 563-10/LEY ARG</t>
  </si>
  <si>
    <t>PAR/EUR/TASA FIJA/31-12-2038/DTO. 563-10</t>
  </si>
  <si>
    <t>PAR/JPY/TASA FIJA/31-12-2038/DTO. 1735-04</t>
  </si>
  <si>
    <t>PAR/JPY/TASA FIJA/31-12-2038/DTO. 563-10</t>
  </si>
  <si>
    <t>DISCOUNT/JPY/4,33%/31-12-2033/DTO. 1735-04</t>
  </si>
  <si>
    <t>DISCOUNT/JPY/4,33%/31-12-2033/DTO. 563-10</t>
  </si>
  <si>
    <t>LETRAS EN GARANTIA</t>
  </si>
  <si>
    <t>PAGARE -CAMMESA 2021</t>
  </si>
  <si>
    <t>Libor-1,00%</t>
  </si>
  <si>
    <t xml:space="preserve">   - FMI</t>
  </si>
  <si>
    <t>BONAR/$/6,72763943%/31-12-2028</t>
  </si>
  <si>
    <t>LETRA/U$S/FOI/14-03-2021</t>
  </si>
  <si>
    <t>LETRA/U$S/FOI/28-06-2022</t>
  </si>
  <si>
    <t>LETRA/U$S/FOI/25-08-2024</t>
  </si>
  <si>
    <t xml:space="preserve"> . FMI</t>
  </si>
  <si>
    <t>BONCER/$/4%+CER/27-04-2025</t>
  </si>
  <si>
    <t xml:space="preserve">  PRESTAMOS GARANTIZADOS</t>
  </si>
  <si>
    <t xml:space="preserve">  PAGARÈS</t>
  </si>
  <si>
    <t>CORTO PLAZO</t>
  </si>
  <si>
    <t>MEDIANO Y LARGO PLAZO</t>
  </si>
  <si>
    <t xml:space="preserve"> Pagaré 2038 - B.N.A.</t>
  </si>
  <si>
    <t xml:space="preserve"> · Ajustable por CER</t>
  </si>
  <si>
    <t xml:space="preserve"> · No ajustable por CER</t>
  </si>
  <si>
    <t>BONTE/$/26,00%/21-11-2020</t>
  </si>
  <si>
    <t>BONCER/$+CER/4,00%/06-03-2023</t>
  </si>
  <si>
    <t>BONCER/$+CER/4,00%/27-04-2025</t>
  </si>
  <si>
    <t xml:space="preserve"> (1) Incluye operaciones de hasta un año de plazo.</t>
  </si>
  <si>
    <t>Como % del PIB(*)</t>
  </si>
  <si>
    <t>BONTE/$/26%/21-11-2020</t>
  </si>
  <si>
    <t xml:space="preserve">    TÍTULOS PÚBLICOS</t>
  </si>
  <si>
    <t xml:space="preserve"> Letras en garantía</t>
  </si>
  <si>
    <t xml:space="preserve"> c) Avales netos de cancelaciones</t>
  </si>
  <si>
    <t>BONAR/$/6,72763943919512%/31-12-2028</t>
  </si>
  <si>
    <t xml:space="preserve">   - BEI</t>
  </si>
  <si>
    <t>BONAR/$/BADLAR+300pb/23-12-2020</t>
  </si>
  <si>
    <t>(2) Incluye operaciones de hasta un año de plazo.</t>
  </si>
  <si>
    <t>BONCER/$/8,5%+CER/29-11-2022</t>
  </si>
  <si>
    <t>BONAR DUAL/DLK/4,5%/13-02-2020</t>
  </si>
  <si>
    <t>LETRAS EN GARANTÍA</t>
  </si>
  <si>
    <t xml:space="preserve">    LETRAS DEL TESORO </t>
  </si>
  <si>
    <t>BONCER/$+CER/8,50%/29-11-2022</t>
  </si>
  <si>
    <t>2018 (1)</t>
  </si>
  <si>
    <t xml:space="preserve">     FUCO</t>
  </si>
  <si>
    <t>BONAR/$/BADLAR+200/08-02-2021</t>
  </si>
  <si>
    <t>PR13/$+CER/2,00%/15-03-2024</t>
  </si>
  <si>
    <t xml:space="preserve">        Tasa Variable</t>
  </si>
  <si>
    <t>(2) Incluye: Libras esterlinas, Franco Suizo, Corona Danesa, Corona Sueca, Dólar Canadiense, Dinar Kuwaiti, Dólar Australiano y Dirham de Emiratos Árabes Unidos.</t>
  </si>
  <si>
    <t>Deuda de la Administración Central - Por instrumento y tipo de plazo</t>
  </si>
  <si>
    <t>Títulos públicos y letras del tesoro emitidos en moneda nacional</t>
  </si>
  <si>
    <t>Títulos públicos, letras del tesoro, pagarés y préstamos garantizados emitidos en moneda nacional y ajustables por CER</t>
  </si>
  <si>
    <t>Títulos públicos, letras del tesoro y pagarés emitidos en moneda extranjera</t>
  </si>
  <si>
    <t>Serie de Tipos de Cambio y Coeficiente de Estabilización de Referencia (CER)</t>
  </si>
  <si>
    <t>Activos financieros de la Administración Central</t>
  </si>
  <si>
    <t>Flujos netos anuales con Organismos Internacionales</t>
  </si>
  <si>
    <t>I- DEUDA BRUTA + VALORES NEGOCIABLES VINCULADOS AL PBI (II + VI)</t>
  </si>
  <si>
    <t>DEUDA BRUTA + VALORES NEGOCIABLES VINCULADOS AL PBI</t>
  </si>
  <si>
    <t>Total Deuda Bruta</t>
  </si>
  <si>
    <t xml:space="preserve">     Deuda en Derechos especiales de giro</t>
  </si>
  <si>
    <t>POR DEUDA DIRECTA E INDIRECTA</t>
  </si>
  <si>
    <t>POR MONEDA Y TASA</t>
  </si>
  <si>
    <t>VIDA PROMEDIO (1)</t>
  </si>
  <si>
    <t xml:space="preserve"> POR INSTRUMENTO</t>
  </si>
  <si>
    <t>(1) Nota Metodológica: Cálculo realizado sobre la deuda en situación de pago normal.</t>
  </si>
  <si>
    <t>SERIE POR TRIMESTRE Y POR INSTRUMENTO</t>
  </si>
  <si>
    <t>I- DEUDA BRUTA + VALORES NEGOCIABLES VINCULADOS AL PBI ( II+VII )</t>
  </si>
  <si>
    <t>Efecto de las diferencias de cambio del período sobre el stock de Deuda de la Administración Central</t>
  </si>
  <si>
    <t>PERFIL DE VENCIMIENTOS DE LA DEUDA EN SITUACIÓN DE PAGO NORMAL</t>
  </si>
  <si>
    <t xml:space="preserve"> TOTAL</t>
  </si>
  <si>
    <t xml:space="preserve"> - DEUDA BRUTA </t>
  </si>
  <si>
    <t>I- DEUDA BRUTA (II + III)</t>
  </si>
  <si>
    <t>II- DEUDA BRUTA (III + IV + V)</t>
  </si>
  <si>
    <t>III- DEUDA EN SITUACIÓN DE PAGO NORMAL</t>
  </si>
  <si>
    <t>VIII- DEUDA NETA (II - VII)</t>
  </si>
  <si>
    <t>II- DEUDA BRUTA ( III+IV+V+VI )</t>
  </si>
  <si>
    <t>Deuda elegible pendiente de reestructuración</t>
  </si>
  <si>
    <t>Deuda Bruta de la Administración Central (Excluida la elegible pendiente de reestructuración)</t>
  </si>
  <si>
    <t>Como % Deuda Bruta de la Administración Central (Excluida la elegible pendiente de reestructuración)</t>
  </si>
  <si>
    <t>Deuda Bruta de la Administración Central</t>
  </si>
  <si>
    <t>Deuda Externa de la Administración Central (3)</t>
  </si>
  <si>
    <t xml:space="preserve">Deuda Externa de la Administración Central (3) </t>
  </si>
  <si>
    <t>(3) Fuente: elaboración propia en base a las estimaciones trimestrales (utilizando el concepto de residencia) de la Dirección Nacional de Cuentas Internacionales, publicadas por el INDEC.</t>
  </si>
  <si>
    <t>Deuda Bruta de la Administración Central - Por Deuda Directa o Indirecta</t>
  </si>
  <si>
    <t>Deuda Bruta de la Administración Central - Por legislación, situación e instrumento</t>
  </si>
  <si>
    <t>Deuda Bruta de la Administración Central - Por tipo de moneda y tasa</t>
  </si>
  <si>
    <t>Tasa promedio ponderada por moneda e instrumento</t>
  </si>
  <si>
    <t>Vida promedio por instrumento</t>
  </si>
  <si>
    <t>DEUDA ELEGIBLE PENDIENTE DE REESTRUCTURACIÓN</t>
  </si>
  <si>
    <t>Deuda elegible pendiente de reestructuración, desagregada por instrumento</t>
  </si>
  <si>
    <t>DEUDA BRUTA DE LA ADMINISTRACIÓN CENTRAL</t>
  </si>
  <si>
    <t>Perfil mensual de vencimientos de capital de la Deuda Bruta de la Administración Central, desagregado por instrumento - 2020</t>
  </si>
  <si>
    <t>Perfil mensual de vencimientos de interés de la Deuda Bruta de la Administración Central, desagregado por instrumento - 2020</t>
  </si>
  <si>
    <t>Perfil anual de vencimientos de capital e interés de la Deuda Bruta de la Administración Central</t>
  </si>
  <si>
    <t>Perfil anual de vencimientos de capital de la Deuda Bruta de la Administración Central, desagregado por instrumento</t>
  </si>
  <si>
    <t>Perfil anual de vencimientos de interés de la Deuda Bruta de la Administración Central, desagregado por instrumento</t>
  </si>
  <si>
    <t>Deuda Bruta de la Administración Central - Por residencia del tenedor</t>
  </si>
  <si>
    <t>Deuda Bruta Externa de la Administración Central - Perfil de vencimientos de capital</t>
  </si>
  <si>
    <t>Indicadores de sostenibilidad de la Deuda Bruta de la Administración Central</t>
  </si>
  <si>
    <t>PERFIL DE VENCIMIENTOS DE CAPITAL E INTERÉS DE LA DEUDA BRUTA DE LA ADMINISTRACIÓN CENTRAL</t>
  </si>
  <si>
    <t>PERFIL MENSUAL DE VENCIMIENTOS DE CAPITAL DE LA DEUDA BRUTA DE LA ADMINISTRACIÓN CENTRAL</t>
  </si>
  <si>
    <t>PERFIL MENSUAL DE VENCIMIENTOS DE INTERÉS DE LA DEUDA BRUTA DE LA ADMINISTRACIÓN CENTRAL</t>
  </si>
  <si>
    <t>PERFIL ANUAL DE VENCIMIENTOS DE CAPITAL E INTERÉS DE LA DEUDA BRUTA DE LA ADMINISTRACIÓN CENTRAL</t>
  </si>
  <si>
    <t>PERFIL ANUAL DE VENCIMIENTOS DE CAPITAL DE LA DEUDA BRUTA DE LA ADMINISTRACIÓN CENTRAL</t>
  </si>
  <si>
    <t>PERFIL ANUAL DE VENCIMIENTOS DE INTERÉS DE LA DEUDA BRUTA DE LA ADMINISTRACIÓN CENTRAL</t>
  </si>
  <si>
    <t>ACTIVOS FINANCIEROS DE LA ADMINISTRACIÓN CENTAL (1)</t>
  </si>
  <si>
    <t>DEUDA BRUTA DE LA ADMINISTRACIÓN CENTRAL
EXCLUIDA LA DEUDA ELEGIBLE PENDIENTE DE REESTRUCTURACIÓN</t>
  </si>
  <si>
    <t>PERFIL DE VENCIMIENTOS DE CAPITAL DE LA DEUDA BRUTA EXTERNA DE LA ADMINISTRACIÓN CENTRAL
EXCLUIDA LA DEUDA ELEGIBLE PENDIENTE DE REESTRUCTURACIÓN</t>
  </si>
  <si>
    <t>INDICADORES DE SOSTENIBILIDAD DE LA DEUDA BRUTA DE LA ADMINISTRACIÓN CENTRAL</t>
  </si>
  <si>
    <t>(3) DLK: Instrumentos emitidos en u$s que se pagan en Pesos de acuerdo a la normativa de emisión.</t>
  </si>
  <si>
    <t>U$S</t>
  </si>
  <si>
    <t>U$S / Peso</t>
  </si>
  <si>
    <t xml:space="preserve"> GARANTÍAS PLAN BRADY  (2)</t>
  </si>
  <si>
    <t>(2) Datos provisorios</t>
  </si>
  <si>
    <t>DISCOUNT/USD/8,28%/31-12-2033/DTO. 1735-04/LEY ARG</t>
  </si>
  <si>
    <t>DISCOUNT/USD/8,28%/31-12-2033/DTO. 563-10/LEY ARG</t>
  </si>
  <si>
    <t>BONOS PGN 2021/DLK/28-06-2021</t>
  </si>
  <si>
    <t xml:space="preserve">          · Bonos de consolidación</t>
  </si>
  <si>
    <t>Capitalización de Bonos del Canje, Préstamos Garantizados, Pagaré Banco Nación, Bonos de consolidación y Otros</t>
  </si>
  <si>
    <t xml:space="preserve"> · Bonos de consolidación</t>
  </si>
  <si>
    <t>(1) Comprende solamente Activos Financieros relacionados con operaciones de crédito público, excluyendo aquellos activos vinculados a la deuda elegible pendiente de reestructuración. No incluye deudas de Anses, AFIP, Lotería Nacional y otros organismos públicos por emisión de bonos de consolidación - Las cifras presentadas se encuentran en proceso de conciliación.</t>
  </si>
  <si>
    <t xml:space="preserve"> U$S-LEY ARG (TVPA)</t>
  </si>
  <si>
    <t xml:space="preserve"> ARG-LEY ARG (TVPP)</t>
  </si>
  <si>
    <t xml:space="preserve"> U$S-LEY NY (TVPY-TVYO)</t>
  </si>
  <si>
    <t xml:space="preserve"> YEN- LEY JAPONESA </t>
  </si>
  <si>
    <t>BONOS</t>
  </si>
  <si>
    <t xml:space="preserve">  AVALES</t>
  </si>
  <si>
    <t>Avales</t>
  </si>
  <si>
    <t xml:space="preserve"> - Avales</t>
  </si>
  <si>
    <t>BONOS PGN/DLK/28-06-2021</t>
  </si>
  <si>
    <t>5. LETRAS DEL TESORO</t>
  </si>
  <si>
    <t>6. AVALES</t>
  </si>
  <si>
    <t>7. DEUDA EN SITUACIÓN DE PAGO DIFERIDO</t>
  </si>
  <si>
    <t>Otras Operaciones (Bajas Ley n° 27.249, amparos y excepciones y otros ajustes)</t>
  </si>
  <si>
    <t>III- ORGANISMOS INTERNACIONALES - CON CARGO A PROVINCIAS</t>
  </si>
  <si>
    <t>Saldo al 30/09/2019</t>
  </si>
  <si>
    <t>BOCON PRE.2ºS./$/C.A./02/PRE3</t>
  </si>
  <si>
    <t>BOCON PRO.1ºS./$/C.A./07/PRO1</t>
  </si>
  <si>
    <t>BOCON PRO.2ºS./$/C.A./10/PRO3</t>
  </si>
  <si>
    <t>BOCON PRO.3ºS./$/C.A./07/PRO5</t>
  </si>
  <si>
    <t>BOCON PRO.5°S./$/C.A./07/PRO9</t>
  </si>
  <si>
    <t>BOCON PRO.1ºS./U$S/L./07/PRO2</t>
  </si>
  <si>
    <t>BOCON PRO.2ºS./U$S/L./10/PRO4</t>
  </si>
  <si>
    <t>BOCON PRO.3ºS./U$S/L./07/PRO6</t>
  </si>
  <si>
    <t>BOCON PRO.5ºS./U$S/L./07/PRO10</t>
  </si>
  <si>
    <t xml:space="preserve">   Pagarés CAMMESA</t>
  </si>
  <si>
    <t>Perfil mensual de vencimientos de capital de la Deuda Bruta de la Administración Central, desagregado por instrumento - 2021</t>
  </si>
  <si>
    <t>Perfil mensual de vencimientos de interés de la Deuda Bruta de la Administración Central, desagregado por instrumento - 2021</t>
  </si>
  <si>
    <t>MINISTERIO DE ECONOMÍA</t>
  </si>
  <si>
    <t>Letras Intransferibles</t>
  </si>
  <si>
    <t>Saldo al 31/12/2019</t>
  </si>
  <si>
    <t>2025 y +</t>
  </si>
  <si>
    <t>Pagarés CAMMESA</t>
  </si>
  <si>
    <t>2019 (1)</t>
  </si>
  <si>
    <t>(1) El cálculo no incluye la deuda elegible y no presentada al canje (Dtos. 1735/04 y 563/10) y no cancelada a la fecha en el marco de los acuerdos contemplados en la Ley n° 27.249, a excepción del ratio "Deuda Bruta de la Administración Central".</t>
  </si>
  <si>
    <t>Saldo al 31/03/2020</t>
  </si>
  <si>
    <t>I - DEUDA BRUTA (EXCLUIDA LA ELEGIBLE PENDIENTE DE REESTRUCTURACIÓN), AL 31/12/2019</t>
  </si>
  <si>
    <t>III - DEUDA BRUTA, AL 31/12/2019 (I + II)</t>
  </si>
  <si>
    <t xml:space="preserve"> d) Ajustes de valuación - Excluyendo la deuda elegible pendiente de reestructuración</t>
  </si>
  <si>
    <t xml:space="preserve"> e) Ajustes de valuación sobre deuda elegible pendiente de reestructuración</t>
  </si>
  <si>
    <t>IV - TOTAL VARIACIONES (a+b+c+d+e)</t>
  </si>
  <si>
    <r>
      <t>Otras Operaciones (Registro CCF, amparos y excepciones y otros ajustes</t>
    </r>
    <r>
      <rPr>
        <sz val="10"/>
        <rFont val="Calibri"/>
        <family val="2"/>
        <scheme val="minor"/>
      </rPr>
      <t>)</t>
    </r>
  </si>
  <si>
    <t>Badlar Bancos Privados + 1,00%</t>
  </si>
  <si>
    <t>BONCER/$/1,20%+CER/18-03-2022</t>
  </si>
  <si>
    <t>BONCER/$/1,40%+CER/25-03-2023</t>
  </si>
  <si>
    <t>BONCER/$/1,50%+CER/25-03-2024</t>
  </si>
  <si>
    <t>BONCER/$/1%+CER/05-08-2021</t>
  </si>
  <si>
    <t>LETRA/U$S/FGS/12-03-2021</t>
  </si>
  <si>
    <t>Sub Total</t>
  </si>
  <si>
    <t>BONAD/DLK/4%/05-08-2021</t>
  </si>
  <si>
    <t>BONTE/$/BADLAR + 100 PB/05-08-2021</t>
  </si>
  <si>
    <t>BONTE DUAL/$/34%/05-08-2021</t>
  </si>
  <si>
    <t>ORGANISMOS INTERNACIONALES - FLUJOS NETOS 1993 - 2020</t>
  </si>
  <si>
    <t>IV- DEUDA EN SITUACIÓN DE PAGO DIFERIDO (3)</t>
  </si>
  <si>
    <t>(2) Deuda en situacion de pago diferido, no elegible para canjes de Dtos. 1735/04 y 563/10.</t>
  </si>
  <si>
    <t>(3) Deuda en situacion de pago diferido, no elegible para canjes de Dtos. 1735/04 y 563/10.</t>
  </si>
  <si>
    <t>(4) Se trata de la deuda elegible y no presentada al canje (Dtos. 1735/04 y 563/10) y no cancelada a la fecha en el marco de los acuerdos contemplados en la Ley n° 27.249.</t>
  </si>
  <si>
    <t xml:space="preserve">(6) Valor remanente total. Es la diferencia entre el máximo a pagar de 48 unidades por cada 100 de valor nocional y la suma de los montos pagados hasta la actualidad, de acuerdo con las condiciones establecidas en las respectivas normas de emisión. </t>
  </si>
  <si>
    <t xml:space="preserve"> (4) Se trata de la deuda elegible y no presentada al canje (Dtos. 1735/04 y 563/10) y no cancelada a la fecha en el marco de los acuerdos contemplados en la Ley n° 27.249.</t>
  </si>
  <si>
    <t xml:space="preserve"> (5) Intereses compensatorios estimados, devengados e impagos con posterioridad a la fecha de vencimiento de cada título.</t>
  </si>
  <si>
    <t>DEUDA EN SITUACIÓN DE PAGO DIFERIDO (2)</t>
  </si>
  <si>
    <t xml:space="preserve">  Interés (3)</t>
  </si>
  <si>
    <t>DEUDA ELEGIBLE PENDIENTE DE REESTRUCTURACIÓN (4)</t>
  </si>
  <si>
    <t xml:space="preserve">  Intereses compensatorios (5)</t>
  </si>
  <si>
    <t xml:space="preserve"> (2) Deuda en situacion de pago diferido, no elegible para canjes de Dtos. 1735/04 y 563/10.</t>
  </si>
  <si>
    <t xml:space="preserve"> (3) No incluye intereses moratorios ni punitorios.</t>
  </si>
  <si>
    <t xml:space="preserve">    INTERÉS (4)</t>
  </si>
  <si>
    <t>V- DEUDA ELEGIBLE PENDIENTE DE REESTRUCTURACIÓN (5)</t>
  </si>
  <si>
    <t xml:space="preserve">        INTERESES COMPENSATORIOS (6)</t>
  </si>
  <si>
    <t>VI- VALORES NEGOCIABLES VINCULADOS AL PBI (7)</t>
  </si>
  <si>
    <t>VII- ACTIVOS FINANCIEROS (8)</t>
  </si>
  <si>
    <t>(5) Se trata de la deuda elegible y no presentada al canje (Dtos. 1735/04 y 563/10) y no cancelada a la fecha en el marco de los acuerdos contemplados en la Ley n° 27.249.</t>
  </si>
  <si>
    <t>(6) Intereses compensatorios estimados, devengados e impagos con posterioridad a la fecha de vencimiento de cada bono.</t>
  </si>
  <si>
    <t xml:space="preserve">(7) Valor remanente total. Es la diferencia entre el máximo a pagar de 48 unidades por cada 100 de valor nocional y la suma de los montos pagados hasta la actualidad, de acuerdo con las condiciones establecidas en las respectivas normas de emisión. </t>
  </si>
  <si>
    <t>(8) Activos Financieros son créditos a favor del Estado Nacional que se originan en operaciones de Crédito Público. Dato provisorio.</t>
  </si>
  <si>
    <t>(4) No incluye intereses moratorios ni punitorios.</t>
  </si>
  <si>
    <t xml:space="preserve"> EUR- LEY INGLESA (TVPE)</t>
  </si>
  <si>
    <t xml:space="preserve"> - EN SITUACIÓN DE PAGO DIFERIDO (1)</t>
  </si>
  <si>
    <t xml:space="preserve"> - ELEGIBLE PENDIENTE DE REESTRUCTURACIÓN (2)</t>
  </si>
  <si>
    <t xml:space="preserve">     INTERESES COMPENSATORIOS (3)</t>
  </si>
  <si>
    <t xml:space="preserve"> - VALORES NEGOCIABLES VINCULADOS AL PBI (4)</t>
  </si>
  <si>
    <t>(1) Deuda en situacion de pago diferido, no elegible para canjes de Dtos. 1735/04 y 563/10.</t>
  </si>
  <si>
    <t>(2) Se trata de la deuda elegible y no presentada al canje (Dtos. 1735/04 y 563/10) y no cancelada a la fecha en el marco de los acuerdos contemplados en la Ley n° 27.249.</t>
  </si>
  <si>
    <t>(3) Intereses compensatorios estimados, devengados e impagos con posterioridad a la fecha de vencimiento de cada título.</t>
  </si>
  <si>
    <t xml:space="preserve">(4) Valor remanente total. Es la diferencia entre el máximo a pagar de 48 unidades por cada 100 de valor nocional y la suma de los montos pagados hasta la actualidad, de acuerdo con las condiciones establecidas en las respectivas normas de emisión. </t>
  </si>
  <si>
    <t>V- DEUDA EN SITUACIÓN DE PAGO DIFERIDO (2)</t>
  </si>
  <si>
    <t xml:space="preserve">    INTERÉS (3)</t>
  </si>
  <si>
    <t>VI- DEUDA ELEGIBLE PENDIENTE DE REESTRUCTURACIÓN (4)</t>
  </si>
  <si>
    <t xml:space="preserve">    - Intereses Compensatorios (5)</t>
  </si>
  <si>
    <r>
      <t>VII- VALORES NEGOCIABLES VINCULADOS AL PBI</t>
    </r>
    <r>
      <rPr>
        <b/>
        <i/>
        <sz val="12"/>
        <color indexed="9"/>
        <rFont val="Calibri"/>
        <family val="2"/>
        <scheme val="minor"/>
      </rPr>
      <t xml:space="preserve"> (6)</t>
    </r>
  </si>
  <si>
    <t>(3) No incluye intereses moratorios ni punitorios.</t>
  </si>
  <si>
    <t>(5)  Intereses compensatorios estimados, devengados e impagos con posterioridad a la fecha de vencimiento de cada título.</t>
  </si>
  <si>
    <t>II - DEUDA ELEGIBLE PENDIENTE DE REESTRUCTURACIÓN, AL 31/12/2019 (*)</t>
  </si>
  <si>
    <t>(*) Se trata de la deuda elegible y no presentada al canje (Dtos. 1735/04 y 563/10) y no cancelada a la fecha en el marco de los acuerdos contemplados en la Ley n° 27.249.</t>
  </si>
  <si>
    <t>BONCER/$/1,10%+CER/17-04-2021</t>
  </si>
  <si>
    <t>BONCER/$/1,30%+CER/20-09-2022</t>
  </si>
  <si>
    <t>Saldo al 30/06/2020</t>
  </si>
  <si>
    <t>PR15/$/BADLAR/04-10-2022</t>
  </si>
  <si>
    <t>BONAR/DLK/4,50%U$S-2,35%$/13-02-2020 (3)</t>
  </si>
  <si>
    <t>4,50% U$S</t>
  </si>
  <si>
    <t>BONO CONSOLIDADO/$/02-01-2089</t>
  </si>
  <si>
    <t>BONTE 2022/$/22%/21-05-22</t>
  </si>
  <si>
    <t>LETES/$/29-10-2020</t>
  </si>
  <si>
    <t>LETRA/$/BADLAR/09-10-2020</t>
  </si>
  <si>
    <t>LETRA/$/BADLAR/30-10-2020</t>
  </si>
  <si>
    <t>LECAP/$/31-07-2020</t>
  </si>
  <si>
    <t>LETES/$+CER/ 13-11-2020</t>
  </si>
  <si>
    <t>LETES/$+CER/ 04-12-2020</t>
  </si>
  <si>
    <t>LETES/$+CER/ 13-10-2020</t>
  </si>
  <si>
    <t>BONAR/U$S/8,00%/08-10-2020</t>
  </si>
  <si>
    <t>BONAR/U$S/1,00%/05-08-2023</t>
  </si>
  <si>
    <t>LETES/U$S/17-01-2020 (R)</t>
  </si>
  <si>
    <t>LETES/U$S/31-01-2020 (R)</t>
  </si>
  <si>
    <t>LETES/U$S/14-02-2020 (R)</t>
  </si>
  <si>
    <t>LETES/U$S/28-02-2020 (R)</t>
  </si>
  <si>
    <t>LETRA/U$S/MENDOZA/28-10-2024</t>
  </si>
  <si>
    <t>LETRA/U$S/FGS/01-04-2021</t>
  </si>
  <si>
    <t>LETRA/U$S/FGS/14-10-2020</t>
  </si>
  <si>
    <t>LETES/U$S/30-08-2019 (R)</t>
  </si>
  <si>
    <t>LETES/U$S/13-09-2019 (R)</t>
  </si>
  <si>
    <t>LETES/U$S/27-09-2019 (R)</t>
  </si>
  <si>
    <t>LETES/U$S/11-10-2019 (R)</t>
  </si>
  <si>
    <t>LETES/U$S/25-10-2019 (R)</t>
  </si>
  <si>
    <t>LETES/U$S/15-11-2019 (R)</t>
  </si>
  <si>
    <t>LETES/U$S/29-11-2019 (R)</t>
  </si>
  <si>
    <t>LETES/U$S/20-12-2019 (R)</t>
  </si>
  <si>
    <t>LETRA/U$S/INTRA SP/09-10-2020</t>
  </si>
  <si>
    <t>LETRA/U$S/FDA/TITULOS/07-01-2021</t>
  </si>
  <si>
    <t>LETRA/U$S/FDA/TITULOS/20-04-2022</t>
  </si>
  <si>
    <t>LETRA/U$S/FDA/TITULOS/16-01-2023</t>
  </si>
  <si>
    <t>LETRA/U$S/FDA/TITULOS/30-01-2024</t>
  </si>
  <si>
    <t>LETRA/U$S/FDA/TITULOS/01-06-2025</t>
  </si>
  <si>
    <t>LETRA/U$S/FOI/18-08-2023</t>
  </si>
  <si>
    <t>LETRA/U$S/BCRA/29-04-2026</t>
  </si>
  <si>
    <t>TÍtulos del Tesoro</t>
  </si>
  <si>
    <t>Financiamiento Banco Nación</t>
  </si>
  <si>
    <t>Títulos del Tesoro</t>
  </si>
  <si>
    <t xml:space="preserve"> · Otros</t>
  </si>
  <si>
    <t>· Otros</t>
  </si>
  <si>
    <t>LETRA/U$S/BCRA/30-12-2029</t>
  </si>
  <si>
    <t>LETRA/U$S/BCRA/20-04-2030</t>
  </si>
  <si>
    <t>4,00% U$S</t>
  </si>
  <si>
    <t>Tasa Badlar Privada + 5,50%</t>
  </si>
  <si>
    <t>Tasa Badlar Pública + 1,75%</t>
  </si>
  <si>
    <t>BONTE/$/BADLAR+100PB/05-08-2021</t>
  </si>
  <si>
    <t>BONTE/$/34% ó CER-0,50%/05-08-2021</t>
  </si>
  <si>
    <t>BONTE/$/22,00%/21-05-2022</t>
  </si>
  <si>
    <t>LETRA/$/BADLAR+175PB/FGS/18-12-2020</t>
  </si>
  <si>
    <t>LEBADS/$/BADLAR+550PB/22-12-2020</t>
  </si>
  <si>
    <t>BONTE/DLK/4,00%/05-08-2021 (3)</t>
  </si>
  <si>
    <t>LELINKS/DLK/4,25%/04-12-2019 (3)</t>
  </si>
  <si>
    <t>BONO/DLK/BPGN/28-06-2021 (3)</t>
  </si>
  <si>
    <t>A.2.4</t>
  </si>
  <si>
    <t>Deuda Bruta de la Administración Central - Flujos y variaciones acumulados 2020</t>
  </si>
  <si>
    <t>1er. Trim. 2020 (1)</t>
  </si>
  <si>
    <t>2do. Trim- 2020 (1)</t>
  </si>
  <si>
    <t>Deuda al 30/09/2020: nivel y composición</t>
  </si>
  <si>
    <t xml:space="preserve">Deuda Bruta de la Administración Central - Serie de saldos trimestrales - 3er. Trimestre 2019/3er. Trimestre 2020 </t>
  </si>
  <si>
    <t xml:space="preserve">Deuda Bruta de la Administración Central - Flujos y variaciones 3er. Trimestre 2020  </t>
  </si>
  <si>
    <t>Vencimientos de capital e interés de la deuda al 30-09-2020 proyectados</t>
  </si>
  <si>
    <t>Perfil mensual de vencimientos de capital e interés de la Deuda Bruta de la Administración Central - 10/2020 a 09/2021</t>
  </si>
  <si>
    <t>Datos al 30/09/2020</t>
  </si>
  <si>
    <t>3er. TRIMESTRE DE 2020</t>
  </si>
  <si>
    <t>I - DEUDA BRUTA (EXCLUIDA LA ELEGIBLE PENDIENTE DE REESTRUCTURACIÓN), AL 30/06/2020</t>
  </si>
  <si>
    <t>II - DEUDA ELEGIBLE PENDIENTE DE REESTRUCTURACIÓN, AL 30/06/2020 (*)</t>
  </si>
  <si>
    <t>III - DEUDA BRUTA, AL 30/06/2020 (I + II)</t>
  </si>
  <si>
    <t>V - DEUDA BRUTA, AL 30/09/2020 (III + IV)</t>
  </si>
  <si>
    <t>VI - DEUDA ELEGIBLE PENDIENTE DE REESTRUCTURACIÓN, AL 30/09/2020 (*)</t>
  </si>
  <si>
    <t>VII - DEUDA BRUTA (EXCLUIDA LA ELEGIBLE PENDIENTE DE REESTRUCTURACIÓN), AL 30/09/2020 (V - VI)</t>
  </si>
  <si>
    <t>Bonos Internacionales</t>
  </si>
  <si>
    <t>ACUMULADO ENERO 2020 - SEPTIEMBRE 2020</t>
  </si>
  <si>
    <t>PERIODO PROYECTADO OCTUBRE 2020 A SEPTIEMBRE 2021</t>
  </si>
  <si>
    <t>(En miles de U$S - Tipo de cambio 30/09/2020)</t>
  </si>
  <si>
    <t>AL 30/09/2020</t>
  </si>
  <si>
    <t>Saldo al 30/09/2020</t>
  </si>
  <si>
    <t>(En millones de U$S - Stock de deuda y tipo de cambio 30/09/20)</t>
  </si>
  <si>
    <t>BONO GLOBAL/EUR/0,125%/9-7-30</t>
  </si>
  <si>
    <t>BONO GLOBAL/EUR/0,50%/9-7-29</t>
  </si>
  <si>
    <t>BONO GLOBAL/EUR/STEP UP/9-1-38</t>
  </si>
  <si>
    <t>BONO GLOBAL/EUR/STEP UP/9-7-35</t>
  </si>
  <si>
    <t>BONO GLOBAL/EUR/STEP UP/9-7-41</t>
  </si>
  <si>
    <t>BONO GLOBAL/EUR/STEP UP/9-7-46</t>
  </si>
  <si>
    <t>BONO GLOBAL/U$S/1,00%/9-7-29</t>
  </si>
  <si>
    <t>BONO GLOBAL/U$S/STEP UP/9-1-38</t>
  </si>
  <si>
    <t>BONO GLOBAL/U$S/STEP UP/9-7-30</t>
  </si>
  <si>
    <t>BONO GLOBAL/U$S/STEP UP/9-7-35</t>
  </si>
  <si>
    <t>BONO GLOBAL/U$S/STEP UP/9-7-41</t>
  </si>
  <si>
    <t>BONO GLOBAL/U$S/STEP UP/9-7-46</t>
  </si>
  <si>
    <t>BONO R.A./U$S/1,00%/9-7-29</t>
  </si>
  <si>
    <t>BONO R.A./U$S/STEP UP/9-1-38</t>
  </si>
  <si>
    <t>BONO R.A./U$S/STEP UP/9-7-30</t>
  </si>
  <si>
    <t>BONO R.A./U$S/STEP UP/9-7-35</t>
  </si>
  <si>
    <t>BONO R.A./U$S/STEP UP/9-7-41</t>
  </si>
  <si>
    <t>BONCER/$/1,45%+CER/13-08-2023</t>
  </si>
  <si>
    <t>BONCER 2026/$/2% + CER</t>
  </si>
  <si>
    <t>BONCER 2028/$/2,25% + CER</t>
  </si>
  <si>
    <t>DATOS AL 30/09/2020</t>
  </si>
  <si>
    <t>LETES/$/29-01-2021</t>
  </si>
  <si>
    <t>LETES/$/26-02-2021</t>
  </si>
  <si>
    <t>LETES/$/30-12-2020</t>
  </si>
  <si>
    <t>LETES/$/30-11-2020</t>
  </si>
  <si>
    <t>LETRA/$/BADLAR/08-01-2021</t>
  </si>
  <si>
    <t>LETES/$+CER/26-02-2021</t>
  </si>
  <si>
    <t>BONO GLOBAL/U$S/STEP UP/09-07-2030</t>
  </si>
  <si>
    <t>BONO GLOBAL/U$S/STEP UP/09-07-2035</t>
  </si>
  <si>
    <t>BONO GLOBAL/U$S/STEP UP/09-01-2038</t>
  </si>
  <si>
    <t>BONO GLOBAL/U$S/STEP UP/09-07-2041</t>
  </si>
  <si>
    <t>BONO GLOBAL/U$S/1,00%/09-07-2029</t>
  </si>
  <si>
    <t>BONO GLOBAL/U$S/STEP UP/09-07-2046</t>
  </si>
  <si>
    <t>BONO R.A./U$S/STEP UP/09-07-2030</t>
  </si>
  <si>
    <t>BONO R.A./U$S/STEP UP/09-07-2035</t>
  </si>
  <si>
    <t>BONO R.A./U$S/STEP UP/09-01-2038</t>
  </si>
  <si>
    <t>BONO R.A./U$S/STEP UP/09-07-2041</t>
  </si>
  <si>
    <t>BONO R.A./U$S/1,00%/09-07-2029</t>
  </si>
  <si>
    <t>BONO GLOBAL/EUR/0,125%/09-07-2030</t>
  </si>
  <si>
    <t>BONO GLOBAL/EUR/STEP UP/09-07-2035</t>
  </si>
  <si>
    <t>BONO GLOBAL/EUR/STEP UP/09-01-2038</t>
  </si>
  <si>
    <t>BONO GLOBAL/EUR/STEP UP/09-07-2041</t>
  </si>
  <si>
    <t>BONO GLOBAL/EUR/0,50%/09-07-2029</t>
  </si>
  <si>
    <t>BONO GLOBAL/EUR/STEP UP/09-07-2046</t>
  </si>
  <si>
    <r>
      <t>(1) Nota Metodológica:</t>
    </r>
    <r>
      <rPr>
        <sz val="10"/>
        <rFont val="Calibri"/>
        <family val="2"/>
        <scheme val="minor"/>
      </rPr>
      <t xml:space="preserve"> Cálculo realizado sobre la deuda en situación de pago normal. Se aplican las tasas de referencia vigentes al 30/09/2020, incluyendo la tasa "plena" en aquellos instrumentos que capitalizan parte de los intereses que devengan.</t>
    </r>
  </si>
  <si>
    <t>Valor actualizado en miles de u$s al 30/09/2020</t>
  </si>
  <si>
    <t>3er Trimestre 2020</t>
  </si>
  <si>
    <t>En millones de u$s - Stock y tipo de cambio al 30/09/2020</t>
  </si>
  <si>
    <t>Stock al 30/09/2020</t>
  </si>
  <si>
    <t>ACUMULADO AL 30/09/2020</t>
  </si>
  <si>
    <t>(2) A partir del año 2052 el total de servicios corresponde a los vencimientos del Bono del Tesoro Consolidado $ 2089.</t>
  </si>
  <si>
    <t>2051-2089 (2)</t>
  </si>
  <si>
    <t>2051-2052</t>
  </si>
  <si>
    <t>2030/2089 (3)</t>
  </si>
  <si>
    <t>(2) Como porcentaje del total de los servicios proyectados (capital mas interés) para el período 01/04/2020 - 31/12/2089.</t>
  </si>
  <si>
    <t>(3) A partir del año 2052 el total de servicios corresponde al Bono del Tesoro Consolidado 2089.</t>
  </si>
  <si>
    <t xml:space="preserve"> 1 - Financiamiento, canjes y emisiones</t>
  </si>
  <si>
    <t xml:space="preserve"> 2 - Amortizaciones, canjes y cancelaciones</t>
  </si>
  <si>
    <t xml:space="preserve"> a) Operaciones netas del período ( 1 - 2 )</t>
  </si>
  <si>
    <t>3er. Trim- 2020 (1)</t>
  </si>
  <si>
    <t>LETRA/DLK/CMEA/21-09-2022 (3)</t>
  </si>
  <si>
    <t>BONCER/$+CER/1,20%/18-03-2022</t>
  </si>
  <si>
    <t>BONCER/$+CER/1,40%/25-03-2023</t>
  </si>
  <si>
    <t>BONCER/$+CER/1,50%/25-03-2024</t>
  </si>
  <si>
    <t>BONCER/$+CER/1,00%/05-08-2021</t>
  </si>
  <si>
    <t>BONCER/$+CER/1,10%/17-04-2021</t>
  </si>
  <si>
    <t>BONCER/$+CER/1,30%/20-09-2022</t>
  </si>
  <si>
    <t>BONCER/$+CER//1,45%/13-08-2023</t>
  </si>
  <si>
    <t>BONCER/$+CER/2%/09-11-2026</t>
  </si>
  <si>
    <t>BONCER/$+CER/2,25%/09-11-2028</t>
  </si>
  <si>
    <t>(1) Valor nominal original (VNO) menos amortizaciones vencidas. Surge de multiplicar el VNO por el valor residual al 30-09-2020.</t>
  </si>
  <si>
    <t>(2) Surge de multiplicar el valor nominal residual por el coeficiente de capitalización al 30-09-2020.</t>
  </si>
  <si>
    <t>(2) Valor nominal original (VNO) menos amortizaciones vencidas.  Surge de multiplicar el VNO por el valor residual al 30-09-2020.</t>
  </si>
  <si>
    <t>(3) Surge de multiplicar el valor nominal residual por el coeficiente de capitalización y el coeficiente de estabilización de referencia al 30-09-2020.</t>
  </si>
  <si>
    <t>(1) Valor nominal original (VNO) menos amortizaciones vencidas.  Surge de multiplicar el VNO por el valor residual al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</si>
</sst>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 _€_-;\-* #,##0\ _€_-;_-* &quot;-&quot;\ _€_-;_-@_-"/>
    <numFmt numFmtId="165" formatCode="_-* #,##0.00\ _€_-;\-* #,##0.00\ _€_-;_-* &quot;-&quot;??\ _€_-;_-@_-"/>
    <numFmt numFmtId="166" formatCode="_(* #,##0_);_(* \(#,##0\);_(* &quot;-&quot;_);_(@_)"/>
    <numFmt numFmtId="167" formatCode="_(* #,##0.00_);_(* \(#,##0.00\);_(* &quot;-&quot;??_);_(@_)"/>
    <numFmt numFmtId="168" formatCode="_-* #,##0.00_-;\-* #,##0.00_-;_-* &quot;-&quot;??_-;_-@_-"/>
    <numFmt numFmtId="169" formatCode="_-* #,##0\ _P_t_a_-;\-* #,##0\ _P_t_a_-;_-* &quot;-&quot;\ _P_t_a_-;_-@_-"/>
    <numFmt numFmtId="170" formatCode="_-* #,##0\ _P_t_s_-;\-* #,##0\ _P_t_s_-;_-* &quot;-&quot;\ _P_t_s_-;_-@_-"/>
    <numFmt numFmtId="171" formatCode="_-* #,##0.00\ _P_t_s_-;\-* #,##0.00\ _P_t_s_-;_-* &quot;-&quot;??\ _P_t_s_-;_-@_-"/>
    <numFmt numFmtId="172" formatCode="_-* #,##0.00\ _$_-;\-* #,##0.00\ _$_-;_-* &quot;-&quot;??\ _$_-;_-@_-"/>
    <numFmt numFmtId="173" formatCode="_-* #,##0.00\ _P_t_s_-;\-* #,##0.00\ _P_t_s_-;_-* &quot;-&quot;\ _P_t_s_-;_-@_-"/>
    <numFmt numFmtId="174" formatCode="_-* #,##0_-;\-* #,##0_-;_-* &quot;-&quot;??_-;_-@_-"/>
    <numFmt numFmtId="175" formatCode="0.00_)"/>
    <numFmt numFmtId="176" formatCode="0.0%"/>
    <numFmt numFmtId="177" formatCode="_-* #,##0.0000\ _P_t_s_-;\-* #,##0.0000\ _P_t_s_-;_-* &quot;-&quot;\ _P_t_s_-;_-@_-"/>
    <numFmt numFmtId="178" formatCode="#,##0,;\-\ #,##0,;&quot;--- &quot;"/>
    <numFmt numFmtId="179" formatCode="#,##0,,;\-\ #,##0,,;&quot;--- &quot;"/>
    <numFmt numFmtId="180" formatCode="#,##0.00_);\(#,##0.00\);&quot; --- &quot;"/>
    <numFmt numFmtId="181" formatCode="_(* #,##0.0000000_);_(* \(#,##0.0000000\);_(* &quot;-&quot;??_);_(@_)"/>
    <numFmt numFmtId="182" formatCode="[$-C0A]d\-mmm\-yy;@"/>
    <numFmt numFmtId="183" formatCode="_-* #,##0\ _€_-;\-* #,##0\ _€_-;_-* &quot;-&quot;??\ _€_-;_-@_-"/>
    <numFmt numFmtId="184" formatCode="#,##0.0"/>
    <numFmt numFmtId="185" formatCode="_-* #,##0.000\ _P_t_s_-;\-* #,##0.000\ _P_t_s_-;_-* &quot;-&quot;\ _P_t_s_-;_-@_-"/>
    <numFmt numFmtId="186" formatCode="#,"/>
    <numFmt numFmtId="187" formatCode="#,##0.000"/>
    <numFmt numFmtId="188" formatCode="_-* #,##0\ _$_-;\-* #,##0\ _$_-;_-* &quot;-&quot;\ _$_-;_-@_-"/>
    <numFmt numFmtId="189" formatCode="_-* #,##0\ _D_l_s_-;\-* #,##0\ _D_l_s_-;_-* &quot;-&quot;\ _D_l_s_-;_-@_-"/>
    <numFmt numFmtId="190" formatCode="_-* #,##0.00000\ _€_-;\-* #,##0.00000\ _€_-;_-* &quot;-&quot;??\ _€_-;_-@_-"/>
    <numFmt numFmtId="191" formatCode="_-* #,##0.00\ _P_t_a_-;\-* #,##0.00\ _P_t_a_-;_-* &quot;-&quot;??\ _P_t_a_-;_-@_-"/>
    <numFmt numFmtId="192" formatCode="_ * #,##0.0000_ ;_ * \-#,##0.0000_ ;_ * &quot;-&quot;????_ ;_ @_ "/>
    <numFmt numFmtId="193" formatCode="_-* #,##0\ _P_t_s_-;\-* #,##0\ _P_t_s_-;_-* &quot;-&quot;??\ _P_t_s_-;_-@_-"/>
    <numFmt numFmtId="194" formatCode="_(* #,##0.000_);_(* \(#,##0.000\);_(* &quot;-&quot;_);_(@_)"/>
    <numFmt numFmtId="195" formatCode="0.00000"/>
    <numFmt numFmtId="196" formatCode="_-* #,##0.00\ [$€]_-;\-* #,##0.00\ [$€]_-;_-* &quot;-&quot;??\ [$€]_-;_-@_-"/>
    <numFmt numFmtId="197" formatCode="_ * #,##0.00_ ;_ * \-#,##0.00_ ;_ * &quot;-&quot;????_ ;_ @_ "/>
    <numFmt numFmtId="198" formatCode="_ * #,##0_ ;_ * \-#,##0_ ;_ * &quot;-&quot;??_ ;_ @_ "/>
    <numFmt numFmtId="199" formatCode="_-* #,##0.0\ _P_t_a_-;\-* #,##0.0\ _P_t_a_-;_-* &quot;-&quot;??\ _P_t_a_-;_-@_-"/>
    <numFmt numFmtId="200" formatCode="_-* #,##0.0000000\ _P_t_a_-;\-* #,##0.0000000\ _P_t_a_-;_-* &quot;-&quot;??\ _P_t_a_-;_-@_-"/>
    <numFmt numFmtId="201" formatCode="_-* #,##0.000000\ _P_t_s_-;\-* #,##0.000000\ _P_t_s_-;_-* &quot;-&quot;??\ _P_t_s_-;_-@_-"/>
    <numFmt numFmtId="202" formatCode="0.000%"/>
    <numFmt numFmtId="203" formatCode="_-* #,##0.0000\ _P_t_s_-;\-* #,##0.0000\ _P_t_s_-;_-* &quot;-&quot;??\ _P_t_s_-;_-@_-"/>
    <numFmt numFmtId="204" formatCode="_ * #,##0.00000_ ;_ * \-#,##0.00000_ ;_ * &quot;-&quot;_ ;_ @_ "/>
    <numFmt numFmtId="205" formatCode="_-* #,##0.000\ _P_t_s_-;\-* #,##0.000\ _P_t_s_-;_-* &quot;-&quot;??\ _P_t_s_-;_-@_-"/>
    <numFmt numFmtId="206" formatCode="_-* #,##0.0000000\ _P_t_s_-;\-* #,##0.0000000\ _P_t_s_-;_-* &quot;-&quot;??\ _P_t_s_-;_-@_-"/>
    <numFmt numFmtId="207" formatCode="_-* #,##0.00\ _P_t_a_-;\-* #,##0.00\ _P_t_a_-;_-* &quot;-&quot;\ _P_t_a_-;_-@_-"/>
    <numFmt numFmtId="208" formatCode="#,##0_ ;\-#,##0\ "/>
    <numFmt numFmtId="209" formatCode="0.0000%"/>
    <numFmt numFmtId="210" formatCode="0.00000000000000%"/>
    <numFmt numFmtId="211" formatCode="_-* #,##0.000000000000\ _P_t_s_-;\-* #,##0.000000000000\ _P_t_s_-;_-* &quot;-&quot;??\ _P_t_s_-;_-@_-"/>
    <numFmt numFmtId="212" formatCode="_-* #,##0.000\ _P_t_a_-;\-* #,##0.000\ _P_t_a_-;_-* &quot;-&quot;\ _P_t_a_-;_-@_-"/>
    <numFmt numFmtId="213" formatCode="_-* #,##0_-;\-* #,##0_-;_-* &quot;-&quot;_-;_-@_-"/>
    <numFmt numFmtId="214" formatCode="_-* #,##0.0000000000\ _P_t_s_-;\-* #,##0.0000000000\ _P_t_s_-;_-* &quot;-&quot;??\ _P_t_s_-;_-@_-"/>
    <numFmt numFmtId="215" formatCode="_-* #,##0.00000\ _P_t_s_-;\-* #,##0.00000\ _P_t_s_-;_-* &quot;-&quot;??\ _P_t_s_-;_-@_-"/>
    <numFmt numFmtId="216" formatCode="_-* #,##0.00000000\ _P_t_s_-;\-* #,##0.00000000\ _P_t_s_-;_-* &quot;-&quot;??\ _P_t_s_-;_-@_-"/>
    <numFmt numFmtId="217" formatCode="_-* #,##0.000000000\ _P_t_s_-;\-* #,##0.000000000\ _P_t_s_-;_-* &quot;-&quot;??\ _P_t_s_-;_-@_-"/>
  </numFmts>
  <fonts count="1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i/>
      <sz val="10"/>
      <name val="Arial"/>
      <family val="2"/>
    </font>
    <font>
      <sz val="10"/>
      <name val="Arial"/>
      <family val="2"/>
    </font>
    <font>
      <sz val="10"/>
      <color indexed="8"/>
      <name val="MS Sans Serif"/>
      <family val="2"/>
    </font>
    <font>
      <sz val="11"/>
      <name val="Times New Roman"/>
      <family val="1"/>
    </font>
    <font>
      <sz val="10"/>
      <color indexed="22"/>
      <name val="MS Sans Serif"/>
      <family val="2"/>
    </font>
    <font>
      <sz val="10"/>
      <name val="MS Sans Serif"/>
      <family val="2"/>
    </font>
    <font>
      <u/>
      <sz val="10"/>
      <color indexed="12"/>
      <name val="Arial"/>
      <family val="2"/>
    </font>
    <font>
      <sz val="8"/>
      <name val="Arial"/>
      <family val="2"/>
    </font>
    <font>
      <sz val="11"/>
      <name val="Book Antiqua"/>
      <family val="1"/>
    </font>
    <font>
      <u/>
      <sz val="7.5"/>
      <color indexed="12"/>
      <name val="Arial"/>
      <family val="2"/>
    </font>
    <font>
      <sz val="11"/>
      <name val="Times New Roman"/>
      <family val="1"/>
    </font>
    <font>
      <sz val="1"/>
      <color indexed="8"/>
      <name val="Courier"/>
      <family val="3"/>
    </font>
    <font>
      <b/>
      <sz val="1"/>
      <color indexed="8"/>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i/>
      <sz val="10"/>
      <name val="Arial"/>
      <family val="2"/>
    </font>
    <font>
      <sz val="10"/>
      <name val="Calibri"/>
      <family val="2"/>
      <scheme val="minor"/>
    </font>
    <font>
      <u/>
      <sz val="10"/>
      <color indexed="12"/>
      <name val="Calibri"/>
      <family val="2"/>
      <scheme val="minor"/>
    </font>
    <font>
      <b/>
      <sz val="11"/>
      <name val="Calibri"/>
      <family val="2"/>
      <scheme val="minor"/>
    </font>
    <font>
      <sz val="8"/>
      <name val="Calibri"/>
      <family val="2"/>
      <scheme val="minor"/>
    </font>
    <font>
      <b/>
      <sz val="13"/>
      <name val="Calibri"/>
      <family val="2"/>
      <scheme val="minor"/>
    </font>
    <font>
      <sz val="10"/>
      <color theme="0"/>
      <name val="Calibri"/>
      <family val="2"/>
      <scheme val="minor"/>
    </font>
    <font>
      <u/>
      <sz val="10"/>
      <name val="Calibri"/>
      <family val="2"/>
      <scheme val="minor"/>
    </font>
    <font>
      <b/>
      <sz val="12"/>
      <name val="Calibri"/>
      <family val="2"/>
      <scheme val="minor"/>
    </font>
    <font>
      <b/>
      <sz val="10"/>
      <name val="Calibri"/>
      <family val="2"/>
      <scheme val="minor"/>
    </font>
    <font>
      <b/>
      <u/>
      <sz val="10"/>
      <name val="Calibri"/>
      <family val="2"/>
      <scheme val="minor"/>
    </font>
    <font>
      <sz val="10"/>
      <color indexed="10"/>
      <name val="Calibri"/>
      <family val="2"/>
      <scheme val="minor"/>
    </font>
    <font>
      <b/>
      <sz val="11"/>
      <color indexed="9"/>
      <name val="Calibri"/>
      <family val="2"/>
      <scheme val="minor"/>
    </font>
    <font>
      <b/>
      <sz val="10"/>
      <color indexed="9"/>
      <name val="Calibri"/>
      <family val="2"/>
      <scheme val="minor"/>
    </font>
    <font>
      <b/>
      <sz val="12"/>
      <color indexed="9"/>
      <name val="Calibri"/>
      <family val="2"/>
      <scheme val="minor"/>
    </font>
    <font>
      <sz val="9"/>
      <name val="Calibri"/>
      <family val="2"/>
      <scheme val="minor"/>
    </font>
    <font>
      <b/>
      <i/>
      <sz val="10"/>
      <name val="Calibri"/>
      <family val="2"/>
      <scheme val="minor"/>
    </font>
    <font>
      <b/>
      <sz val="8"/>
      <name val="Calibri"/>
      <family val="2"/>
      <scheme val="minor"/>
    </font>
    <font>
      <b/>
      <u/>
      <sz val="12"/>
      <color indexed="9"/>
      <name val="Calibri"/>
      <family val="2"/>
      <scheme val="minor"/>
    </font>
    <font>
      <sz val="11"/>
      <name val="Calibri"/>
      <family val="2"/>
      <scheme val="minor"/>
    </font>
    <font>
      <sz val="11"/>
      <color indexed="9"/>
      <name val="Calibri"/>
      <family val="2"/>
      <scheme val="minor"/>
    </font>
    <font>
      <b/>
      <u/>
      <sz val="11"/>
      <color indexed="9"/>
      <name val="Calibri"/>
      <family val="2"/>
      <scheme val="minor"/>
    </font>
    <font>
      <b/>
      <u/>
      <sz val="11"/>
      <name val="Calibri"/>
      <family val="2"/>
      <scheme val="minor"/>
    </font>
    <font>
      <i/>
      <sz val="12"/>
      <name val="Calibri"/>
      <family val="2"/>
      <scheme val="minor"/>
    </font>
    <font>
      <sz val="12"/>
      <name val="Calibri"/>
      <family val="2"/>
      <scheme val="minor"/>
    </font>
    <font>
      <i/>
      <sz val="10"/>
      <name val="Calibri"/>
      <family val="2"/>
      <scheme val="minor"/>
    </font>
    <font>
      <b/>
      <sz val="13"/>
      <color indexed="8"/>
      <name val="Calibri"/>
      <family val="2"/>
      <scheme val="minor"/>
    </font>
    <font>
      <sz val="8"/>
      <color indexed="8"/>
      <name val="Calibri"/>
      <family val="2"/>
      <scheme val="minor"/>
    </font>
    <font>
      <sz val="11"/>
      <color indexed="8"/>
      <name val="Calibri"/>
      <family val="2"/>
      <scheme val="minor"/>
    </font>
    <font>
      <sz val="11"/>
      <color indexed="10"/>
      <name val="Calibri"/>
      <family val="2"/>
      <scheme val="minor"/>
    </font>
    <font>
      <b/>
      <sz val="11"/>
      <color indexed="8"/>
      <name val="Calibri"/>
      <family val="2"/>
      <scheme val="minor"/>
    </font>
    <font>
      <sz val="10"/>
      <color rgb="FFFF0000"/>
      <name val="Calibri"/>
      <family val="2"/>
      <scheme val="minor"/>
    </font>
    <font>
      <b/>
      <sz val="10"/>
      <color rgb="FFFF0000"/>
      <name val="Calibri"/>
      <family val="2"/>
      <scheme val="minor"/>
    </font>
    <font>
      <sz val="8.5"/>
      <name val="Calibri"/>
      <family val="2"/>
      <scheme val="minor"/>
    </font>
    <font>
      <b/>
      <sz val="11"/>
      <color theme="0"/>
      <name val="Calibri"/>
      <family val="2"/>
      <scheme val="minor"/>
    </font>
    <font>
      <sz val="11"/>
      <color theme="0"/>
      <name val="Calibri"/>
      <family val="2"/>
      <scheme val="minor"/>
    </font>
    <font>
      <b/>
      <i/>
      <sz val="13"/>
      <color theme="0"/>
      <name val="Calibri"/>
      <family val="2"/>
      <scheme val="minor"/>
    </font>
    <font>
      <b/>
      <i/>
      <sz val="13"/>
      <color indexed="9"/>
      <name val="Calibri"/>
      <family val="2"/>
      <scheme val="minor"/>
    </font>
    <font>
      <b/>
      <i/>
      <u/>
      <sz val="12"/>
      <color indexed="9"/>
      <name val="Calibri"/>
      <family val="2"/>
      <scheme val="minor"/>
    </font>
    <font>
      <b/>
      <sz val="10"/>
      <color indexed="10"/>
      <name val="Calibri"/>
      <family val="2"/>
      <scheme val="minor"/>
    </font>
    <font>
      <b/>
      <sz val="12"/>
      <color rgb="FFFF0000"/>
      <name val="Calibri"/>
      <family val="2"/>
      <scheme val="minor"/>
    </font>
    <font>
      <b/>
      <i/>
      <u/>
      <sz val="11"/>
      <name val="Calibri"/>
      <family val="2"/>
      <scheme val="minor"/>
    </font>
    <font>
      <sz val="10"/>
      <color indexed="53"/>
      <name val="Calibri"/>
      <family val="2"/>
      <scheme val="minor"/>
    </font>
    <font>
      <b/>
      <i/>
      <u/>
      <sz val="10"/>
      <name val="Calibri"/>
      <family val="2"/>
      <scheme val="minor"/>
    </font>
    <font>
      <b/>
      <i/>
      <u/>
      <sz val="11"/>
      <color theme="1"/>
      <name val="Calibri"/>
      <family val="2"/>
      <scheme val="minor"/>
    </font>
    <font>
      <b/>
      <u/>
      <sz val="11"/>
      <color theme="1"/>
      <name val="Calibri"/>
      <family val="2"/>
      <scheme val="minor"/>
    </font>
    <font>
      <b/>
      <sz val="11"/>
      <color theme="1"/>
      <name val="Calibri"/>
      <family val="2"/>
      <scheme val="minor"/>
    </font>
    <font>
      <i/>
      <sz val="11"/>
      <name val="Calibri"/>
      <family val="2"/>
      <scheme val="minor"/>
    </font>
    <font>
      <b/>
      <sz val="12"/>
      <color theme="0"/>
      <name val="Calibri"/>
      <family val="2"/>
      <scheme val="minor"/>
    </font>
    <font>
      <b/>
      <i/>
      <sz val="11"/>
      <color indexed="9"/>
      <name val="Calibri"/>
      <family val="2"/>
      <scheme val="minor"/>
    </font>
    <font>
      <b/>
      <sz val="13"/>
      <color indexed="9"/>
      <name val="Calibri"/>
      <family val="2"/>
      <scheme val="minor"/>
    </font>
    <font>
      <sz val="13"/>
      <name val="Calibri"/>
      <family val="2"/>
      <scheme val="minor"/>
    </font>
    <font>
      <b/>
      <i/>
      <sz val="10"/>
      <color indexed="9"/>
      <name val="Calibri"/>
      <family val="2"/>
      <scheme val="minor"/>
    </font>
    <font>
      <b/>
      <sz val="25"/>
      <name val="Calibri"/>
      <family val="2"/>
      <scheme val="minor"/>
    </font>
    <font>
      <b/>
      <u/>
      <sz val="15"/>
      <color indexed="9"/>
      <name val="Calibri"/>
      <family val="2"/>
      <scheme val="minor"/>
    </font>
    <font>
      <sz val="11"/>
      <color theme="0"/>
      <name val="Arial"/>
      <family val="2"/>
    </font>
    <font>
      <b/>
      <sz val="9"/>
      <name val="Calibri"/>
      <family val="2"/>
      <scheme val="minor"/>
    </font>
    <font>
      <b/>
      <i/>
      <sz val="12"/>
      <color indexed="9"/>
      <name val="Calibri"/>
      <family val="2"/>
      <scheme val="minor"/>
    </font>
    <font>
      <b/>
      <i/>
      <sz val="11"/>
      <color theme="0"/>
      <name val="Calibri"/>
      <family val="2"/>
      <scheme val="minor"/>
    </font>
    <font>
      <b/>
      <sz val="13"/>
      <color theme="0"/>
      <name val="Calibri"/>
      <family val="2"/>
      <scheme val="minor"/>
    </font>
    <font>
      <b/>
      <i/>
      <sz val="11"/>
      <name val="Calibri"/>
      <family val="2"/>
      <scheme val="minor"/>
    </font>
    <font>
      <b/>
      <i/>
      <sz val="9"/>
      <name val="Calibri"/>
      <family val="2"/>
      <scheme val="minor"/>
    </font>
    <font>
      <b/>
      <i/>
      <u/>
      <sz val="12"/>
      <name val="Calibri"/>
      <family val="2"/>
      <scheme val="minor"/>
    </font>
    <font>
      <b/>
      <i/>
      <sz val="12"/>
      <name val="Calibri"/>
      <family val="2"/>
      <scheme val="minor"/>
    </font>
    <font>
      <sz val="9"/>
      <color indexed="9"/>
      <name val="Calibri"/>
      <family val="2"/>
      <scheme val="minor"/>
    </font>
    <font>
      <sz val="9"/>
      <color theme="1"/>
      <name val="Calibri"/>
      <family val="2"/>
      <scheme val="minor"/>
    </font>
    <font>
      <u/>
      <sz val="11"/>
      <color indexed="12"/>
      <name val="Calibri"/>
      <family val="2"/>
      <scheme val="minor"/>
    </font>
    <font>
      <sz val="11"/>
      <color rgb="FFFF0000"/>
      <name val="Calibri"/>
      <family val="2"/>
      <scheme val="minor"/>
    </font>
    <font>
      <sz val="9"/>
      <name val="Times New Roman"/>
      <family val="1"/>
    </font>
    <font>
      <b/>
      <sz val="11"/>
      <color theme="0"/>
      <name val="Arial"/>
      <family val="2"/>
    </font>
    <font>
      <b/>
      <sz val="10"/>
      <name val="Times New Roman"/>
      <family val="1"/>
    </font>
    <font>
      <sz val="11"/>
      <name val="Calibri"/>
      <family val="2"/>
    </font>
    <font>
      <i/>
      <sz val="10"/>
      <name val="Calibri"/>
      <family val="2"/>
    </font>
    <font>
      <b/>
      <sz val="12"/>
      <name val="Calibri"/>
      <family val="2"/>
    </font>
    <font>
      <i/>
      <sz val="11"/>
      <color rgb="FFFF0000"/>
      <name val="Calibri"/>
      <family val="2"/>
      <scheme val="minor"/>
    </font>
    <font>
      <u/>
      <sz val="11"/>
      <name val="Calibri"/>
      <family val="2"/>
      <scheme val="minor"/>
    </font>
    <font>
      <i/>
      <u/>
      <sz val="11"/>
      <name val="Calibri"/>
      <family val="2"/>
      <scheme val="minor"/>
    </font>
    <font>
      <sz val="10"/>
      <color theme="1"/>
      <name val="Calibri"/>
      <family val="2"/>
      <scheme val="minor"/>
    </font>
    <font>
      <i/>
      <sz val="11"/>
      <name val="Times New Roman"/>
      <family val="1"/>
    </font>
    <font>
      <b/>
      <i/>
      <u/>
      <sz val="10"/>
      <color theme="1"/>
      <name val="Calibri"/>
      <family val="2"/>
      <scheme val="minor"/>
    </font>
    <font>
      <b/>
      <sz val="10"/>
      <color theme="1"/>
      <name val="Calibri"/>
      <family val="2"/>
      <scheme val="minor"/>
    </font>
    <font>
      <b/>
      <i/>
      <sz val="10"/>
      <color theme="1"/>
      <name val="Calibri"/>
      <family val="2"/>
      <scheme val="minor"/>
    </font>
    <font>
      <b/>
      <sz val="10"/>
      <color theme="0"/>
      <name val="Calibri"/>
      <family val="2"/>
      <scheme val="minor"/>
    </font>
    <font>
      <b/>
      <sz val="11"/>
      <name val="Times New Roman"/>
      <family val="1"/>
    </font>
    <font>
      <b/>
      <i/>
      <sz val="13"/>
      <name val="Calibri"/>
      <family val="2"/>
      <scheme val="minor"/>
    </font>
    <font>
      <sz val="11"/>
      <color indexed="8"/>
      <name val="Calibri"/>
      <family val="2"/>
    </font>
    <font>
      <sz val="10"/>
      <color indexed="12"/>
      <name val="Arial"/>
      <family val="2"/>
    </font>
    <font>
      <b/>
      <i/>
      <sz val="12"/>
      <color theme="0"/>
      <name val="Calibri"/>
      <family val="2"/>
      <scheme val="minor"/>
    </font>
    <font>
      <sz val="10"/>
      <color indexed="8"/>
      <name val="Times New Roman"/>
      <family val="1"/>
    </font>
  </fonts>
  <fills count="3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s>
  <borders count="10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double">
        <color indexed="64"/>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s>
  <cellStyleXfs count="570">
    <xf numFmtId="0" fontId="0" fillId="0" borderId="0" applyNumberForma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6" borderId="0" applyNumberFormat="0" applyBorder="0" applyAlignment="0" applyProtection="0"/>
    <xf numFmtId="0" fontId="25" fillId="5"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12" borderId="0" applyNumberFormat="0" applyBorder="0" applyAlignment="0" applyProtection="0"/>
    <xf numFmtId="0" fontId="25" fillId="10" borderId="0" applyNumberFormat="0" applyBorder="0" applyAlignment="0" applyProtection="0"/>
    <xf numFmtId="0" fontId="25" fillId="2" borderId="0" applyNumberFormat="0" applyBorder="0" applyAlignment="0" applyProtection="0"/>
    <xf numFmtId="0" fontId="25" fillId="13" borderId="0" applyNumberFormat="0" applyBorder="0" applyAlignment="0" applyProtection="0"/>
    <xf numFmtId="0" fontId="55" fillId="6" borderId="0" applyNumberFormat="0" applyBorder="0" applyAlignment="0" applyProtection="0"/>
    <xf numFmtId="0" fontId="55" fillId="14" borderId="0" applyNumberFormat="0" applyBorder="0" applyAlignment="0" applyProtection="0"/>
    <xf numFmtId="0" fontId="55" fillId="13" borderId="0" applyNumberFormat="0" applyBorder="0" applyAlignment="0" applyProtection="0"/>
    <xf numFmtId="0" fontId="55" fillId="8" borderId="0" applyNumberFormat="0" applyBorder="0" applyAlignment="0" applyProtection="0"/>
    <xf numFmtId="0" fontId="55" fillId="6" borderId="0" applyNumberFormat="0" applyBorder="0" applyAlignment="0" applyProtection="0"/>
    <xf numFmtId="0" fontId="55" fillId="3"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55" fillId="19" borderId="0" applyNumberFormat="0" applyBorder="0" applyAlignment="0" applyProtection="0"/>
    <xf numFmtId="0" fontId="55" fillId="14" borderId="0" applyNumberFormat="0" applyBorder="0" applyAlignment="0" applyProtection="0"/>
    <xf numFmtId="0" fontId="55" fillId="13" borderId="0" applyNumberFormat="0" applyBorder="0" applyAlignment="0" applyProtection="0"/>
    <xf numFmtId="0" fontId="55" fillId="20"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13" fillId="0" borderId="0" applyNumberFormat="0" applyFill="0" applyBorder="0" applyAlignment="0" applyProtection="0"/>
    <xf numFmtId="0" fontId="47" fillId="10" borderId="0" applyNumberFormat="0" applyBorder="0" applyAlignment="0" applyProtection="0"/>
    <xf numFmtId="0" fontId="27" fillId="9" borderId="0" applyNumberFormat="0" applyBorder="0" applyAlignment="0" applyProtection="0"/>
    <xf numFmtId="0" fontId="50" fillId="22" borderId="1" applyNumberFormat="0" applyAlignment="0" applyProtection="0"/>
    <xf numFmtId="0" fontId="28" fillId="23" borderId="1" applyNumberFormat="0" applyAlignment="0" applyProtection="0"/>
    <xf numFmtId="0" fontId="29" fillId="24" borderId="2" applyNumberFormat="0" applyAlignment="0" applyProtection="0"/>
    <xf numFmtId="0" fontId="30" fillId="0" borderId="3" applyNumberFormat="0" applyFill="0" applyAlignment="0" applyProtection="0"/>
    <xf numFmtId="0" fontId="52" fillId="24" borderId="2" applyNumberFormat="0" applyAlignment="0" applyProtection="0"/>
    <xf numFmtId="166" fontId="13" fillId="0" borderId="0" applyFont="0" applyFill="0" applyBorder="0" applyAlignment="0" applyProtection="0"/>
    <xf numFmtId="3" fontId="16" fillId="0" borderId="0" applyFont="0" applyFill="0" applyBorder="0" applyAlignment="0" applyProtection="0"/>
    <xf numFmtId="181" fontId="13"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13" fillId="0" borderId="0" applyFont="0" applyFill="0" applyBorder="0" applyAlignment="0" applyProtection="0"/>
    <xf numFmtId="0" fontId="54" fillId="0" borderId="0" applyNumberFormat="0" applyFill="0" applyBorder="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17" fillId="0" borderId="0"/>
    <xf numFmtId="0" fontId="46" fillId="6" borderId="0" applyNumberFormat="0" applyBorder="0" applyAlignment="0" applyProtection="0"/>
    <xf numFmtId="0" fontId="43" fillId="0" borderId="4"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1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3" fillId="8" borderId="0" applyNumberFormat="0" applyBorder="0" applyAlignment="0" applyProtection="0"/>
    <xf numFmtId="0" fontId="48" fillId="11" borderId="1" applyNumberFormat="0" applyAlignment="0" applyProtection="0"/>
    <xf numFmtId="15" fontId="13" fillId="0" borderId="0"/>
    <xf numFmtId="0" fontId="51" fillId="0" borderId="7" applyNumberFormat="0" applyFill="0" applyAlignment="0" applyProtection="0"/>
    <xf numFmtId="171" fontId="13" fillId="0" borderId="0" applyFont="0" applyFill="0" applyBorder="0" applyAlignment="0" applyProtection="0"/>
    <xf numFmtId="170" fontId="13" fillId="0" borderId="0" applyFont="0" applyFill="0" applyBorder="0" applyAlignment="0" applyProtection="0"/>
    <xf numFmtId="4" fontId="22" fillId="0" borderId="0" applyFont="0" applyFill="0" applyBorder="0" applyAlignment="0" applyProtection="0"/>
    <xf numFmtId="0" fontId="34" fillId="11" borderId="0" applyNumberFormat="0" applyBorder="0" applyAlignment="0" applyProtection="0"/>
    <xf numFmtId="0" fontId="14" fillId="0" borderId="0"/>
    <xf numFmtId="0" fontId="13" fillId="0" borderId="0"/>
    <xf numFmtId="0" fontId="13" fillId="0" borderId="0"/>
    <xf numFmtId="0" fontId="25" fillId="4" borderId="8" applyNumberFormat="0" applyFont="0" applyAlignment="0" applyProtection="0"/>
    <xf numFmtId="0" fontId="13" fillId="4" borderId="8" applyNumberFormat="0" applyFont="0" applyAlignment="0" applyProtection="0"/>
    <xf numFmtId="180" fontId="12" fillId="0" borderId="0" applyFont="0" applyFill="0" applyBorder="0" applyAlignment="0" applyProtection="0"/>
    <xf numFmtId="186" fontId="24" fillId="0" borderId="0">
      <protection locked="0"/>
    </xf>
    <xf numFmtId="0" fontId="49" fillId="22" borderId="9" applyNumberFormat="0" applyAlignment="0" applyProtection="0"/>
    <xf numFmtId="9" fontId="13" fillId="0" borderId="0" applyFont="0" applyFill="0" applyBorder="0" applyAlignment="0" applyProtection="0"/>
    <xf numFmtId="0" fontId="35" fillId="23" borderId="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42" fillId="0" borderId="0" applyNumberFormat="0" applyFill="0" applyBorder="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41" fillId="0" borderId="13" applyNumberFormat="0" applyFill="0" applyAlignment="0" applyProtection="0"/>
    <xf numFmtId="0" fontId="17" fillId="0" borderId="0"/>
    <xf numFmtId="0" fontId="53" fillId="0" borderId="0" applyNumberFormat="0" applyFill="0" applyBorder="0" applyAlignment="0" applyProtection="0"/>
    <xf numFmtId="0" fontId="26" fillId="14" borderId="0" applyNumberFormat="0" applyBorder="0" applyAlignment="0" applyProtection="0"/>
    <xf numFmtId="0" fontId="26" fillId="19"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26" fillId="3" borderId="0" applyNumberFormat="0" applyBorder="0" applyAlignment="0" applyProtection="0"/>
    <xf numFmtId="0" fontId="26" fillId="6" borderId="0" applyNumberFormat="0" applyBorder="0" applyAlignment="0" applyProtection="0"/>
    <xf numFmtId="0" fontId="26" fillId="8" borderId="0" applyNumberFormat="0" applyBorder="0" applyAlignment="0" applyProtection="0"/>
    <xf numFmtId="0" fontId="26" fillId="13"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26" fillId="6"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14" borderId="0" applyNumberFormat="0" applyBorder="0" applyAlignment="0" applyProtection="0"/>
    <xf numFmtId="0" fontId="33" fillId="10" borderId="0" applyNumberFormat="0" applyBorder="0" applyAlignment="0" applyProtection="0"/>
    <xf numFmtId="0" fontId="27" fillId="9" borderId="0" applyNumberFormat="0" applyBorder="0" applyAlignment="0" applyProtection="0"/>
    <xf numFmtId="0" fontId="26" fillId="6" borderId="0" applyNumberFormat="0" applyBorder="0" applyAlignment="0" applyProtection="0"/>
    <xf numFmtId="0" fontId="28" fillId="23" borderId="1" applyNumberFormat="0" applyAlignment="0" applyProtection="0"/>
    <xf numFmtId="0" fontId="29" fillId="24" borderId="2" applyNumberFormat="0" applyAlignment="0" applyProtection="0"/>
    <xf numFmtId="0" fontId="30" fillId="0" borderId="3" applyNumberFormat="0" applyFill="0" applyAlignment="0" applyProtection="0"/>
    <xf numFmtId="0" fontId="29" fillId="24" borderId="2" applyNumberFormat="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37" fillId="0" borderId="0" applyNumberFormat="0" applyFill="0" applyBorder="0" applyAlignment="0" applyProtection="0"/>
    <xf numFmtId="0" fontId="35" fillId="22" borderId="9" applyNumberFormat="0" applyAlignment="0" applyProtection="0"/>
    <xf numFmtId="0" fontId="27" fillId="6" borderId="0" applyNumberFormat="0" applyBorder="0" applyAlignment="0" applyProtection="0"/>
    <xf numFmtId="0" fontId="26" fillId="17" borderId="0" applyNumberFormat="0" applyBorder="0" applyAlignment="0" applyProtection="0"/>
    <xf numFmtId="0" fontId="33" fillId="8" borderId="0" applyNumberFormat="0" applyBorder="0" applyAlignment="0" applyProtection="0"/>
    <xf numFmtId="0" fontId="32" fillId="11" borderId="1" applyNumberFormat="0" applyAlignment="0" applyProtection="0"/>
    <xf numFmtId="0" fontId="26" fillId="14" borderId="0" applyNumberFormat="0" applyBorder="0" applyAlignment="0" applyProtection="0"/>
    <xf numFmtId="0" fontId="36" fillId="0" borderId="7" applyNumberFormat="0" applyFill="0" applyAlignment="0" applyProtection="0"/>
    <xf numFmtId="4" fontId="15" fillId="0" borderId="0" applyFont="0" applyFill="0" applyBorder="0" applyAlignment="0" applyProtection="0"/>
    <xf numFmtId="0" fontId="34" fillId="11" borderId="0" applyNumberFormat="0" applyBorder="0" applyAlignment="0" applyProtection="0"/>
    <xf numFmtId="0" fontId="26" fillId="19" borderId="0" applyNumberFormat="0" applyBorder="0" applyAlignment="0" applyProtection="0"/>
    <xf numFmtId="0" fontId="11" fillId="4" borderId="8" applyNumberFormat="0" applyFont="0" applyAlignment="0" applyProtection="0"/>
    <xf numFmtId="0" fontId="35" fillId="22" borderId="9" applyNumberFormat="0" applyAlignment="0" applyProtection="0"/>
    <xf numFmtId="0" fontId="35" fillId="23" borderId="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41" fillId="0" borderId="13" applyNumberFormat="0" applyFill="0" applyAlignment="0" applyProtection="0"/>
    <xf numFmtId="0" fontId="36" fillId="0" borderId="0" applyNumberForma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8" fillId="23" borderId="1" applyNumberFormat="0" applyAlignment="0" applyProtection="0"/>
    <xf numFmtId="0" fontId="28" fillId="23" borderId="1" applyNumberFormat="0" applyAlignment="0" applyProtection="0"/>
    <xf numFmtId="0" fontId="28" fillId="23" borderId="1" applyNumberFormat="0" applyAlignment="0" applyProtection="0"/>
    <xf numFmtId="0" fontId="29" fillId="24" borderId="2" applyNumberFormat="0" applyAlignment="0" applyProtection="0"/>
    <xf numFmtId="0" fontId="29" fillId="24" borderId="2" applyNumberFormat="0" applyAlignment="0" applyProtection="0"/>
    <xf numFmtId="0" fontId="29" fillId="24" borderId="2" applyNumberFormat="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32" fillId="5" borderId="1" applyNumberFormat="0" applyAlignment="0" applyProtection="0"/>
    <xf numFmtId="0" fontId="32" fillId="5" borderId="1" applyNumberFormat="0" applyAlignment="0" applyProtection="0"/>
    <xf numFmtId="0" fontId="13" fillId="0" borderId="0" applyNumberFormat="0" applyFill="0" applyBorder="0" applyAlignment="0" applyProtection="0">
      <alignment vertical="top"/>
      <protection locked="0"/>
    </xf>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10" fillId="0" borderId="0"/>
    <xf numFmtId="0" fontId="10" fillId="0" borderId="0"/>
    <xf numFmtId="0" fontId="11" fillId="4" borderId="8" applyNumberFormat="0" applyFont="0" applyAlignment="0" applyProtection="0"/>
    <xf numFmtId="0" fontId="11" fillId="4" borderId="8" applyNumberFormat="0" applyFont="0" applyAlignment="0" applyProtection="0"/>
    <xf numFmtId="0" fontId="11" fillId="4" borderId="8" applyNumberFormat="0" applyFont="0" applyAlignment="0" applyProtection="0"/>
    <xf numFmtId="180" fontId="56"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0" fontId="35" fillId="23" borderId="9" applyNumberFormat="0" applyAlignment="0" applyProtection="0"/>
    <xf numFmtId="0" fontId="35" fillId="23" borderId="9" applyNumberFormat="0" applyAlignment="0" applyProtection="0"/>
    <xf numFmtId="0" fontId="35" fillId="23" borderId="9"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26" fillId="13"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33" fillId="10" borderId="0" applyNumberFormat="0" applyBorder="0" applyAlignment="0" applyProtection="0"/>
    <xf numFmtId="0" fontId="29" fillId="24" borderId="2" applyNumberFormat="0" applyAlignment="0" applyProtection="0"/>
    <xf numFmtId="0" fontId="26" fillId="20" borderId="0" applyNumberFormat="0" applyBorder="0" applyAlignment="0" applyProtection="0"/>
    <xf numFmtId="4" fontId="15"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7" fillId="6" borderId="0" applyNumberFormat="0" applyBorder="0" applyAlignment="0" applyProtection="0"/>
    <xf numFmtId="4" fontId="15" fillId="0" borderId="0" applyFont="0" applyFill="0" applyBorder="0" applyAlignment="0" applyProtection="0"/>
    <xf numFmtId="0" fontId="32" fillId="11" borderId="1" applyNumberFormat="0" applyAlignment="0" applyProtection="0"/>
    <xf numFmtId="0" fontId="36" fillId="0" borderId="7" applyNumberFormat="0" applyFill="0" applyAlignment="0" applyProtection="0"/>
    <xf numFmtId="4" fontId="15" fillId="0" borderId="0" applyFont="0" applyFill="0" applyBorder="0" applyAlignment="0" applyProtection="0"/>
    <xf numFmtId="0" fontId="33" fillId="10" borderId="0" applyNumberFormat="0" applyBorder="0" applyAlignment="0" applyProtection="0"/>
    <xf numFmtId="0" fontId="26" fillId="20" borderId="0" applyNumberFormat="0" applyBorder="0" applyAlignment="0" applyProtection="0"/>
    <xf numFmtId="0" fontId="26" fillId="13" borderId="0" applyNumberFormat="0" applyBorder="0" applyAlignment="0" applyProtection="0"/>
    <xf numFmtId="0" fontId="35" fillId="22" borderId="9" applyNumberFormat="0" applyAlignment="0" applyProtection="0"/>
    <xf numFmtId="0" fontId="26" fillId="6" borderId="0" applyNumberFormat="0" applyBorder="0" applyAlignment="0" applyProtection="0"/>
    <xf numFmtId="0" fontId="26" fillId="6" borderId="0" applyNumberFormat="0" applyBorder="0" applyAlignment="0" applyProtection="0"/>
    <xf numFmtId="0" fontId="36" fillId="0" borderId="0" applyNumberFormat="0" applyFill="0" applyBorder="0" applyAlignment="0" applyProtection="0"/>
    <xf numFmtId="0" fontId="26" fillId="21" borderId="0" applyNumberFormat="0" applyBorder="0" applyAlignment="0" applyProtection="0"/>
    <xf numFmtId="0" fontId="29" fillId="24" borderId="2" applyNumberFormat="0" applyAlignment="0" applyProtection="0"/>
    <xf numFmtId="0" fontId="27" fillId="6" borderId="0" applyNumberFormat="0" applyBorder="0" applyAlignment="0" applyProtection="0"/>
    <xf numFmtId="0" fontId="32" fillId="11" borderId="1" applyNumberFormat="0" applyAlignment="0" applyProtection="0"/>
    <xf numFmtId="0" fontId="36" fillId="0" borderId="7"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6" fillId="6" borderId="0" applyNumberFormat="0" applyBorder="0" applyAlignment="0" applyProtection="0"/>
    <xf numFmtId="0" fontId="26" fillId="6" borderId="0" applyNumberFormat="0" applyBorder="0" applyAlignment="0" applyProtection="0"/>
    <xf numFmtId="0" fontId="35" fillId="22" borderId="9" applyNumberFormat="0" applyAlignment="0" applyProtection="0"/>
    <xf numFmtId="0" fontId="26" fillId="13" borderId="0" applyNumberFormat="0" applyBorder="0" applyAlignment="0" applyProtection="0"/>
    <xf numFmtId="0" fontId="33" fillId="10" borderId="0" applyNumberFormat="0" applyBorder="0" applyAlignment="0" applyProtection="0"/>
    <xf numFmtId="0" fontId="36" fillId="0" borderId="7" applyNumberFormat="0" applyFill="0" applyAlignment="0" applyProtection="0"/>
    <xf numFmtId="0" fontId="32" fillId="11" borderId="1" applyNumberFormat="0" applyAlignment="0" applyProtection="0"/>
    <xf numFmtId="0" fontId="27" fillId="6" borderId="0" applyNumberFormat="0" applyBorder="0" applyAlignment="0" applyProtection="0"/>
    <xf numFmtId="0" fontId="29" fillId="24" borderId="2" applyNumberFormat="0" applyAlignment="0" applyProtection="0"/>
    <xf numFmtId="0" fontId="26" fillId="21"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6" fillId="3"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3"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13" fillId="0" borderId="0" applyNumberForma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165" fontId="9" fillId="0" borderId="0" applyFont="0" applyFill="0" applyBorder="0" applyAlignment="0" applyProtection="0"/>
    <xf numFmtId="0" fontId="13" fillId="0" borderId="0" applyNumberFormat="0" applyFill="0" applyBorder="0" applyAlignment="0" applyProtection="0"/>
    <xf numFmtId="191" fontId="13" fillId="0" borderId="0" applyFont="0" applyFill="0" applyBorder="0" applyAlignment="0" applyProtection="0"/>
    <xf numFmtId="192" fontId="13" fillId="0" borderId="0" applyFont="0" applyFill="0" applyBorder="0" applyAlignment="0" applyProtection="0"/>
    <xf numFmtId="0" fontId="13" fillId="0" borderId="0"/>
    <xf numFmtId="0" fontId="13" fillId="0" borderId="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9" fontId="13" fillId="0" borderId="0" applyFont="0" applyFill="0" applyBorder="0" applyAlignment="0" applyProtection="0"/>
    <xf numFmtId="188" fontId="13" fillId="0" borderId="0" applyFont="0" applyFill="0" applyBorder="0" applyAlignment="0" applyProtection="0"/>
    <xf numFmtId="165" fontId="11" fillId="0" borderId="0" applyFont="0" applyFill="0" applyBorder="0" applyAlignment="0" applyProtection="0"/>
    <xf numFmtId="191" fontId="13" fillId="0" borderId="0" applyFont="0" applyFill="0" applyBorder="0" applyAlignment="0" applyProtection="0"/>
    <xf numFmtId="165" fontId="11"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91" fontId="13" fillId="0" borderId="0" applyFont="0" applyFill="0" applyBorder="0" applyAlignment="0" applyProtection="0"/>
    <xf numFmtId="165" fontId="11" fillId="0" borderId="0" applyFont="0" applyFill="0" applyBorder="0" applyAlignment="0" applyProtection="0"/>
    <xf numFmtId="191" fontId="13" fillId="0" borderId="0" applyFont="0" applyFill="0" applyBorder="0" applyAlignment="0" applyProtection="0"/>
    <xf numFmtId="165" fontId="11" fillId="0" borderId="0" applyFont="0" applyFill="0" applyBorder="0" applyAlignment="0" applyProtection="0"/>
    <xf numFmtId="167" fontId="8"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0" fontId="13"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97" fontId="13" fillId="0" borderId="0" applyFont="0" applyFill="0" applyBorder="0" applyAlignment="0" applyProtection="0"/>
    <xf numFmtId="192" fontId="13"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171" fontId="13" fillId="0" borderId="0" applyFont="0" applyFill="0" applyBorder="0" applyAlignment="0" applyProtection="0"/>
    <xf numFmtId="170"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applyFont="0" applyFill="0" applyBorder="0" applyAlignment="0" applyProtection="0"/>
    <xf numFmtId="168" fontId="13" fillId="0" borderId="0" applyFont="0" applyFill="0" applyBorder="0" applyAlignment="0" applyProtection="0"/>
    <xf numFmtId="167" fontId="6"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13" fillId="0" borderId="0" applyNumberForma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13" fillId="0" borderId="0" applyNumberFormat="0" applyFill="0" applyBorder="0" applyAlignment="0" applyProtection="0"/>
    <xf numFmtId="0" fontId="13" fillId="0" borderId="0" applyNumberFormat="0" applyFill="0" applyBorder="0" applyAlignment="0" applyProtection="0"/>
    <xf numFmtId="0" fontId="4" fillId="0" borderId="0"/>
    <xf numFmtId="0" fontId="4" fillId="0" borderId="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7"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43" fontId="3" fillId="0" borderId="0" applyFont="0" applyFill="0" applyBorder="0" applyAlignment="0" applyProtection="0"/>
    <xf numFmtId="0" fontId="3" fillId="0" borderId="0"/>
    <xf numFmtId="167" fontId="141" fillId="0" borderId="0" applyFont="0" applyFill="0" applyBorder="0" applyAlignment="0" applyProtection="0"/>
    <xf numFmtId="166" fontId="141"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9" fontId="13" fillId="0" borderId="0" applyFont="0" applyFill="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7" fillId="9" borderId="0" applyNumberFormat="0" applyBorder="0" applyAlignment="0" applyProtection="0"/>
    <xf numFmtId="0" fontId="28" fillId="23" borderId="1" applyNumberFormat="0" applyAlignment="0" applyProtection="0"/>
    <xf numFmtId="0" fontId="29" fillId="24" borderId="2" applyNumberFormat="0" applyAlignment="0" applyProtection="0"/>
    <xf numFmtId="0" fontId="30" fillId="0" borderId="3" applyNumberFormat="0" applyFill="0" applyAlignment="0" applyProtection="0"/>
    <xf numFmtId="41" fontId="13"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33" fillId="8" borderId="0" applyNumberFormat="0" applyBorder="0" applyAlignment="0" applyProtection="0"/>
    <xf numFmtId="213" fontId="13" fillId="0" borderId="0" applyFont="0" applyFill="0" applyBorder="0" applyAlignment="0" applyProtection="0"/>
    <xf numFmtId="170" fontId="13" fillId="0" borderId="0" applyFont="0" applyFill="0" applyBorder="0" applyAlignment="0" applyProtection="0"/>
    <xf numFmtId="183" fontId="2" fillId="0" borderId="0" applyFont="0" applyFill="0" applyBorder="0" applyAlignment="0" applyProtection="0"/>
    <xf numFmtId="43" fontId="2" fillId="0" borderId="0" applyFont="0" applyFill="0" applyBorder="0" applyAlignment="0" applyProtection="0"/>
    <xf numFmtId="171"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4" fillId="11" borderId="0" applyNumberFormat="0" applyBorder="0" applyAlignment="0" applyProtection="0"/>
    <xf numFmtId="0" fontId="13" fillId="0" borderId="0" applyNumberFormat="0" applyFill="0" applyBorder="0" applyAlignment="0" applyProtection="0"/>
    <xf numFmtId="0" fontId="11" fillId="4" borderId="8" applyNumberFormat="0" applyFont="0" applyAlignment="0" applyProtection="0"/>
    <xf numFmtId="0" fontId="35" fillId="23" borderId="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38" fillId="0" borderId="0" applyNumberFormat="0" applyFill="0" applyBorder="0" applyAlignment="0" applyProtection="0"/>
    <xf numFmtId="0" fontId="41" fillId="0" borderId="13" applyNumberFormat="0" applyFill="0" applyAlignment="0" applyProtection="0"/>
    <xf numFmtId="165" fontId="2"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 fillId="0" borderId="0"/>
  </cellStyleXfs>
  <cellXfs count="1439">
    <xf numFmtId="0" fontId="0" fillId="0" borderId="0" xfId="0"/>
    <xf numFmtId="0" fontId="57" fillId="0" borderId="0" xfId="43" applyFont="1" applyFill="1"/>
    <xf numFmtId="0" fontId="59" fillId="0" borderId="0" xfId="43" applyFont="1" applyFill="1"/>
    <xf numFmtId="0" fontId="59" fillId="27" borderId="0" xfId="43" applyFont="1" applyFill="1"/>
    <xf numFmtId="188" fontId="57" fillId="27" borderId="0" xfId="86" applyNumberFormat="1" applyFont="1" applyFill="1"/>
    <xf numFmtId="0" fontId="57" fillId="27" borderId="0" xfId="43" applyFont="1" applyFill="1"/>
    <xf numFmtId="0" fontId="59" fillId="27" borderId="0" xfId="43" applyFont="1" applyFill="1" applyAlignment="1"/>
    <xf numFmtId="0" fontId="60" fillId="27" borderId="0" xfId="43" applyFont="1" applyFill="1"/>
    <xf numFmtId="188" fontId="60" fillId="27" borderId="0" xfId="86" applyNumberFormat="1" applyFont="1" applyFill="1"/>
    <xf numFmtId="0" fontId="65" fillId="27" borderId="0" xfId="43" applyFont="1" applyFill="1" applyBorder="1" applyAlignment="1">
      <alignment horizontal="center"/>
    </xf>
    <xf numFmtId="0" fontId="65" fillId="0" borderId="0" xfId="43" applyFont="1" applyFill="1"/>
    <xf numFmtId="0" fontId="65" fillId="27" borderId="14" xfId="43" applyFont="1" applyFill="1" applyBorder="1" applyAlignment="1">
      <alignment horizontal="center"/>
    </xf>
    <xf numFmtId="0" fontId="65" fillId="27" borderId="19" xfId="43" applyFont="1" applyFill="1" applyBorder="1" applyAlignment="1">
      <alignment horizontal="center"/>
    </xf>
    <xf numFmtId="0" fontId="57" fillId="27" borderId="29" xfId="43" applyFont="1" applyFill="1" applyBorder="1"/>
    <xf numFmtId="0" fontId="57" fillId="27" borderId="60" xfId="43" applyFont="1" applyFill="1" applyBorder="1"/>
    <xf numFmtId="0" fontId="57" fillId="0" borderId="0" xfId="364" applyFont="1"/>
    <xf numFmtId="0" fontId="65" fillId="27" borderId="0" xfId="43" applyFont="1" applyFill="1" applyBorder="1"/>
    <xf numFmtId="0" fontId="57" fillId="0" borderId="0" xfId="43" applyFont="1" applyFill="1" applyBorder="1"/>
    <xf numFmtId="0" fontId="61" fillId="0" borderId="0" xfId="373" applyFont="1" applyFill="1" applyBorder="1" applyAlignment="1">
      <alignment vertical="center" wrapText="1"/>
    </xf>
    <xf numFmtId="0" fontId="57" fillId="28" borderId="0" xfId="43" applyFont="1" applyFill="1"/>
    <xf numFmtId="0" fontId="65" fillId="28" borderId="0" xfId="43" applyFont="1" applyFill="1" applyAlignment="1">
      <alignment horizontal="right"/>
    </xf>
    <xf numFmtId="0" fontId="59" fillId="28" borderId="0" xfId="43" applyFont="1" applyFill="1" applyAlignment="1"/>
    <xf numFmtId="0" fontId="61" fillId="27" borderId="0" xfId="43" applyFont="1" applyFill="1" applyAlignment="1"/>
    <xf numFmtId="0" fontId="72" fillId="0" borderId="0" xfId="43" applyFont="1" applyFill="1" applyAlignment="1"/>
    <xf numFmtId="0" fontId="71" fillId="28" borderId="0" xfId="43" applyFont="1" applyFill="1"/>
    <xf numFmtId="170" fontId="57" fillId="0" borderId="16" xfId="365" applyFont="1" applyFill="1" applyBorder="1"/>
    <xf numFmtId="166" fontId="57" fillId="0" borderId="0" xfId="43" applyNumberFormat="1" applyFont="1" applyFill="1"/>
    <xf numFmtId="0" fontId="57" fillId="0" borderId="16" xfId="43" applyFont="1" applyFill="1" applyBorder="1"/>
    <xf numFmtId="166" fontId="59" fillId="27" borderId="61" xfId="86" applyNumberFormat="1" applyFont="1" applyFill="1" applyBorder="1" applyAlignment="1">
      <alignment horizontal="center" vertical="center"/>
    </xf>
    <xf numFmtId="0" fontId="57" fillId="0" borderId="0" xfId="0" applyFont="1"/>
    <xf numFmtId="170" fontId="57" fillId="28" borderId="0" xfId="86" applyFont="1" applyFill="1" applyBorder="1" applyAlignment="1" applyProtection="1">
      <alignment horizontal="center"/>
    </xf>
    <xf numFmtId="170" fontId="57" fillId="27" borderId="0" xfId="86" applyFont="1" applyFill="1" applyBorder="1" applyAlignment="1" applyProtection="1">
      <alignment horizontal="center"/>
    </xf>
    <xf numFmtId="170" fontId="61" fillId="27" borderId="0" xfId="86" applyFont="1" applyFill="1" applyAlignment="1"/>
    <xf numFmtId="15" fontId="59" fillId="0" borderId="0" xfId="86" applyNumberFormat="1" applyFont="1" applyFill="1" applyAlignment="1"/>
    <xf numFmtId="15" fontId="59" fillId="28" borderId="0" xfId="86" applyNumberFormat="1" applyFont="1" applyFill="1" applyAlignment="1">
      <alignment horizontal="center"/>
    </xf>
    <xf numFmtId="0" fontId="71" fillId="27" borderId="0" xfId="43" applyFont="1" applyFill="1"/>
    <xf numFmtId="0" fontId="73" fillId="27" borderId="51" xfId="43" applyFont="1" applyFill="1" applyBorder="1" applyAlignment="1">
      <alignment horizontal="center"/>
    </xf>
    <xf numFmtId="3" fontId="57" fillId="27" borderId="59" xfId="43" applyNumberFormat="1" applyFont="1" applyFill="1" applyBorder="1" applyAlignment="1">
      <alignment horizontal="center" vertical="center" wrapText="1"/>
    </xf>
    <xf numFmtId="0" fontId="59" fillId="27" borderId="18" xfId="43" applyFont="1" applyFill="1" applyBorder="1"/>
    <xf numFmtId="170" fontId="59" fillId="27" borderId="20" xfId="86" applyFont="1" applyFill="1" applyBorder="1" applyProtection="1"/>
    <xf numFmtId="0" fontId="57" fillId="27" borderId="30" xfId="43" applyFont="1" applyFill="1" applyBorder="1"/>
    <xf numFmtId="170" fontId="57" fillId="27" borderId="31" xfId="86" applyFont="1" applyFill="1" applyBorder="1" applyAlignment="1" applyProtection="1">
      <alignment horizontal="right"/>
    </xf>
    <xf numFmtId="0" fontId="75" fillId="27" borderId="0" xfId="43" applyFont="1" applyFill="1"/>
    <xf numFmtId="0" fontId="71" fillId="27" borderId="0" xfId="43" applyFont="1" applyFill="1" applyAlignment="1">
      <alignment wrapText="1"/>
    </xf>
    <xf numFmtId="0" fontId="60" fillId="27" borderId="0" xfId="43" applyNumberFormat="1" applyFont="1" applyFill="1" applyBorder="1" applyAlignment="1" applyProtection="1"/>
    <xf numFmtId="0" fontId="60" fillId="27" borderId="0" xfId="43" applyFont="1" applyFill="1" applyAlignment="1">
      <alignment horizontal="left"/>
    </xf>
    <xf numFmtId="0" fontId="57" fillId="22" borderId="0" xfId="43" applyFont="1" applyFill="1"/>
    <xf numFmtId="170" fontId="57" fillId="0" borderId="0" xfId="86" applyFont="1"/>
    <xf numFmtId="0" fontId="57" fillId="27" borderId="32" xfId="43" applyFont="1" applyFill="1" applyBorder="1"/>
    <xf numFmtId="0" fontId="57" fillId="27" borderId="15" xfId="43" applyFont="1" applyFill="1" applyBorder="1"/>
    <xf numFmtId="0" fontId="63" fillId="27" borderId="15" xfId="43" applyFont="1" applyFill="1" applyBorder="1"/>
    <xf numFmtId="3" fontId="75" fillId="27" borderId="15" xfId="43" applyNumberFormat="1" applyFont="1" applyFill="1" applyBorder="1"/>
    <xf numFmtId="0" fontId="78" fillId="27" borderId="15" xfId="43" applyFont="1" applyFill="1" applyBorder="1"/>
    <xf numFmtId="0" fontId="57" fillId="22" borderId="24" xfId="43" applyFont="1" applyFill="1" applyBorder="1"/>
    <xf numFmtId="0" fontId="57" fillId="0" borderId="0" xfId="43" applyFont="1"/>
    <xf numFmtId="0" fontId="79" fillId="0" borderId="0" xfId="43" applyFont="1"/>
    <xf numFmtId="0" fontId="75" fillId="27" borderId="0" xfId="43" applyFont="1" applyFill="1" applyAlignment="1">
      <alignment vertical="center" wrapText="1"/>
    </xf>
    <xf numFmtId="0" fontId="57" fillId="27" borderId="26" xfId="43" applyFont="1" applyFill="1" applyBorder="1"/>
    <xf numFmtId="0" fontId="67" fillId="27" borderId="32" xfId="43" applyFont="1" applyFill="1" applyBorder="1"/>
    <xf numFmtId="3" fontId="57" fillId="0" borderId="0" xfId="0" applyNumberFormat="1" applyFont="1"/>
    <xf numFmtId="0" fontId="63" fillId="27" borderId="14" xfId="43" applyFont="1" applyFill="1" applyBorder="1"/>
    <xf numFmtId="0" fontId="63" fillId="0" borderId="14" xfId="43" applyFont="1" applyFill="1" applyBorder="1"/>
    <xf numFmtId="0" fontId="57" fillId="27" borderId="24" xfId="43" applyFont="1" applyFill="1" applyBorder="1"/>
    <xf numFmtId="0" fontId="75" fillId="27" borderId="0" xfId="43" applyFont="1" applyFill="1" applyAlignment="1">
      <alignment horizontal="right"/>
    </xf>
    <xf numFmtId="0" fontId="57" fillId="27" borderId="0" xfId="0" applyFont="1" applyFill="1"/>
    <xf numFmtId="0" fontId="80" fillId="27" borderId="14" xfId="43" applyFont="1" applyFill="1" applyBorder="1"/>
    <xf numFmtId="0" fontId="80" fillId="27" borderId="15" xfId="43" applyFont="1" applyFill="1" applyBorder="1"/>
    <xf numFmtId="0" fontId="75" fillId="27" borderId="24" xfId="43" applyFont="1" applyFill="1" applyBorder="1"/>
    <xf numFmtId="183" fontId="75" fillId="27" borderId="24" xfId="43" applyNumberFormat="1" applyFont="1" applyFill="1" applyBorder="1"/>
    <xf numFmtId="0" fontId="57" fillId="27" borderId="49" xfId="43" applyFont="1" applyFill="1" applyBorder="1" applyAlignment="1">
      <alignment vertical="center" wrapText="1"/>
    </xf>
    <xf numFmtId="3" fontId="57" fillId="27" borderId="0" xfId="91" applyNumberFormat="1" applyFont="1" applyFill="1" applyAlignment="1">
      <alignment horizontal="center"/>
    </xf>
    <xf numFmtId="3" fontId="59" fillId="27" borderId="0" xfId="91" applyNumberFormat="1" applyFont="1" applyFill="1" applyAlignment="1">
      <alignment horizontal="center"/>
    </xf>
    <xf numFmtId="0" fontId="59" fillId="27" borderId="0" xfId="91" applyFont="1" applyFill="1" applyAlignment="1">
      <alignment horizontal="center"/>
    </xf>
    <xf numFmtId="185" fontId="57" fillId="27" borderId="0" xfId="86" applyNumberFormat="1" applyFont="1" applyFill="1" applyAlignment="1">
      <alignment horizontal="center"/>
    </xf>
    <xf numFmtId="1" fontId="57" fillId="27" borderId="0" xfId="43" applyNumberFormat="1" applyFont="1" applyFill="1"/>
    <xf numFmtId="171" fontId="57" fillId="27" borderId="0" xfId="85" applyFont="1" applyFill="1" applyAlignment="1">
      <alignment horizontal="center"/>
    </xf>
    <xf numFmtId="3" fontId="65" fillId="27" borderId="0" xfId="43" applyNumberFormat="1" applyFont="1" applyFill="1" applyAlignment="1">
      <alignment horizontal="right" vertical="center"/>
    </xf>
    <xf numFmtId="3" fontId="65" fillId="0" borderId="44" xfId="43" applyNumberFormat="1" applyFont="1" applyFill="1" applyBorder="1" applyAlignment="1">
      <alignment horizontal="right" vertical="center"/>
    </xf>
    <xf numFmtId="3" fontId="57" fillId="0" borderId="46" xfId="43" applyNumberFormat="1" applyFont="1" applyFill="1" applyBorder="1" applyAlignment="1">
      <alignment horizontal="right" vertical="center"/>
    </xf>
    <xf numFmtId="3" fontId="57" fillId="0" borderId="87" xfId="43" applyNumberFormat="1" applyFont="1" applyFill="1" applyBorder="1" applyAlignment="1">
      <alignment horizontal="right" vertical="center"/>
    </xf>
    <xf numFmtId="3" fontId="57" fillId="0" borderId="89" xfId="43" applyNumberFormat="1" applyFont="1" applyFill="1" applyBorder="1" applyAlignment="1">
      <alignment horizontal="right" vertical="center"/>
    </xf>
    <xf numFmtId="3" fontId="57" fillId="0" borderId="39" xfId="43" applyNumberFormat="1" applyFont="1" applyFill="1" applyBorder="1" applyAlignment="1">
      <alignment horizontal="right" vertical="center"/>
    </xf>
    <xf numFmtId="3" fontId="57" fillId="0" borderId="0" xfId="43" applyNumberFormat="1" applyFont="1" applyFill="1" applyAlignment="1">
      <alignment horizontal="right" vertical="center"/>
    </xf>
    <xf numFmtId="3" fontId="57" fillId="27" borderId="0" xfId="43" applyNumberFormat="1" applyFont="1" applyFill="1" applyAlignment="1">
      <alignment horizontal="center"/>
    </xf>
    <xf numFmtId="0" fontId="57" fillId="27" borderId="0" xfId="91" applyFont="1" applyFill="1"/>
    <xf numFmtId="171" fontId="57" fillId="0" borderId="0" xfId="85" applyFont="1" applyFill="1" applyAlignment="1">
      <alignment horizontal="center"/>
    </xf>
    <xf numFmtId="171" fontId="57" fillId="0" borderId="0" xfId="85" applyFont="1" applyFill="1"/>
    <xf numFmtId="1" fontId="57" fillId="27" borderId="0" xfId="43" applyNumberFormat="1" applyFont="1" applyFill="1" applyBorder="1" applyAlignment="1">
      <alignment horizontal="center"/>
    </xf>
    <xf numFmtId="171" fontId="57" fillId="27" borderId="0" xfId="85" applyFont="1" applyFill="1"/>
    <xf numFmtId="3" fontId="57" fillId="0" borderId="47" xfId="43" applyNumberFormat="1" applyFont="1" applyFill="1" applyBorder="1" applyAlignment="1">
      <alignment horizontal="right" vertical="center"/>
    </xf>
    <xf numFmtId="0" fontId="57" fillId="0" borderId="0" xfId="91" applyFont="1" applyFill="1"/>
    <xf numFmtId="0" fontId="57" fillId="0" borderId="0" xfId="91" applyFont="1" applyFill="1" applyAlignment="1">
      <alignment vertical="center"/>
    </xf>
    <xf numFmtId="0" fontId="57" fillId="27" borderId="0" xfId="91" applyFont="1" applyFill="1" applyAlignment="1">
      <alignment vertical="center"/>
    </xf>
    <xf numFmtId="0" fontId="60" fillId="0" borderId="0" xfId="43" applyFont="1" applyFill="1"/>
    <xf numFmtId="171" fontId="60" fillId="0" borderId="0" xfId="85" applyFont="1" applyFill="1"/>
    <xf numFmtId="0" fontId="60" fillId="28" borderId="0" xfId="43" applyFont="1" applyFill="1"/>
    <xf numFmtId="0" fontId="73" fillId="28" borderId="0" xfId="43" applyFont="1" applyFill="1"/>
    <xf numFmtId="0" fontId="83" fillId="28" borderId="0" xfId="43" quotePrefix="1" applyNumberFormat="1" applyFont="1" applyFill="1" applyAlignment="1" applyProtection="1">
      <alignment horizontal="centerContinuous"/>
    </xf>
    <xf numFmtId="0" fontId="60" fillId="28" borderId="0" xfId="43" applyFont="1" applyFill="1" applyAlignment="1">
      <alignment horizontal="centerContinuous"/>
    </xf>
    <xf numFmtId="0" fontId="60" fillId="28" borderId="0" xfId="43" quotePrefix="1" applyFont="1" applyFill="1" applyAlignment="1" applyProtection="1">
      <alignment horizontal="centerContinuous"/>
    </xf>
    <xf numFmtId="0" fontId="73" fillId="0" borderId="0" xfId="43" applyFont="1" applyFill="1"/>
    <xf numFmtId="0" fontId="84" fillId="0" borderId="48" xfId="43" applyNumberFormat="1" applyFont="1" applyFill="1" applyBorder="1" applyProtection="1"/>
    <xf numFmtId="3" fontId="85" fillId="0" borderId="48" xfId="43" applyNumberFormat="1" applyFont="1" applyFill="1" applyBorder="1" applyAlignment="1" applyProtection="1">
      <alignment horizontal="right"/>
    </xf>
    <xf numFmtId="3" fontId="85" fillId="0" borderId="49" xfId="43" applyNumberFormat="1" applyFont="1" applyFill="1" applyBorder="1" applyAlignment="1" applyProtection="1">
      <alignment horizontal="right"/>
    </xf>
    <xf numFmtId="171" fontId="73" fillId="0" borderId="0" xfId="85" applyFont="1" applyFill="1"/>
    <xf numFmtId="170" fontId="57" fillId="28" borderId="0" xfId="86" applyFont="1" applyFill="1"/>
    <xf numFmtId="0" fontId="75" fillId="28" borderId="0" xfId="43" applyNumberFormat="1" applyFont="1" applyFill="1" applyBorder="1" applyAlignment="1" applyProtection="1"/>
    <xf numFmtId="3" fontId="75" fillId="28" borderId="0" xfId="43" applyNumberFormat="1" applyFont="1" applyFill="1" applyBorder="1"/>
    <xf numFmtId="171" fontId="75" fillId="28" borderId="0" xfId="85" applyFont="1" applyFill="1" applyBorder="1"/>
    <xf numFmtId="166" fontId="60" fillId="0" borderId="0" xfId="43" applyNumberFormat="1" applyFont="1" applyFill="1"/>
    <xf numFmtId="3" fontId="57" fillId="0" borderId="0" xfId="91" applyNumberFormat="1" applyFont="1" applyFill="1" applyAlignment="1">
      <alignment horizontal="center"/>
    </xf>
    <xf numFmtId="17" fontId="57" fillId="27" borderId="48" xfId="43" applyNumberFormat="1" applyFont="1" applyFill="1" applyBorder="1" applyAlignment="1">
      <alignment horizontal="center"/>
    </xf>
    <xf numFmtId="170" fontId="57" fillId="27" borderId="0" xfId="86" applyFont="1" applyFill="1"/>
    <xf numFmtId="0" fontId="87" fillId="27" borderId="0" xfId="43" applyFont="1" applyFill="1"/>
    <xf numFmtId="3" fontId="57" fillId="27" borderId="0" xfId="91" applyNumberFormat="1" applyFont="1" applyFill="1" applyBorder="1" applyAlignment="1">
      <alignment horizontal="center"/>
    </xf>
    <xf numFmtId="0" fontId="57" fillId="27" borderId="0" xfId="43" applyFont="1" applyFill="1" applyBorder="1"/>
    <xf numFmtId="3" fontId="65" fillId="0" borderId="25" xfId="43" applyNumberFormat="1" applyFont="1" applyFill="1" applyBorder="1" applyAlignment="1">
      <alignment horizontal="right" vertical="center"/>
    </xf>
    <xf numFmtId="0" fontId="57" fillId="0" borderId="0" xfId="43" applyFont="1" applyFill="1" applyAlignment="1"/>
    <xf numFmtId="3" fontId="65" fillId="28" borderId="0" xfId="43" applyNumberFormat="1" applyFont="1" applyFill="1" applyAlignment="1">
      <alignment horizontal="right" vertical="center"/>
    </xf>
    <xf numFmtId="0" fontId="65" fillId="27" borderId="43" xfId="43" applyFont="1" applyFill="1" applyBorder="1" applyAlignment="1">
      <alignment horizontal="left" vertical="center"/>
    </xf>
    <xf numFmtId="3" fontId="65" fillId="0" borderId="66" xfId="43" applyNumberFormat="1" applyFont="1" applyFill="1" applyBorder="1" applyAlignment="1">
      <alignment horizontal="right" vertical="center"/>
    </xf>
    <xf numFmtId="3" fontId="57" fillId="0" borderId="88" xfId="43" applyNumberFormat="1" applyFont="1" applyFill="1" applyBorder="1" applyAlignment="1">
      <alignment horizontal="right" vertical="center"/>
    </xf>
    <xf numFmtId="0" fontId="80" fillId="0" borderId="0" xfId="43" applyFont="1" applyFill="1"/>
    <xf numFmtId="0" fontId="80" fillId="27" borderId="0" xfId="43" applyFont="1" applyFill="1"/>
    <xf numFmtId="0" fontId="75" fillId="27" borderId="0" xfId="43" applyFont="1" applyFill="1" applyAlignment="1" applyProtection="1">
      <alignment horizontal="centerContinuous"/>
    </xf>
    <xf numFmtId="0" fontId="75" fillId="27" borderId="0" xfId="43" applyFont="1" applyFill="1" applyAlignment="1">
      <alignment horizontal="centerContinuous"/>
    </xf>
    <xf numFmtId="0" fontId="89" fillId="27" borderId="0" xfId="43" applyFont="1" applyFill="1"/>
    <xf numFmtId="0" fontId="75" fillId="27" borderId="0" xfId="43" applyFont="1" applyFill="1" applyBorder="1"/>
    <xf numFmtId="169" fontId="80" fillId="0" borderId="0" xfId="43" applyNumberFormat="1" applyFont="1" applyFill="1"/>
    <xf numFmtId="3" fontId="75" fillId="27" borderId="0" xfId="43" applyNumberFormat="1" applyFont="1" applyFill="1" applyBorder="1" applyAlignment="1">
      <alignment horizontal="center"/>
    </xf>
    <xf numFmtId="0" fontId="80" fillId="28" borderId="0" xfId="43" applyFont="1" applyFill="1"/>
    <xf numFmtId="0" fontId="57" fillId="0" borderId="0" xfId="43" applyFont="1" applyBorder="1"/>
    <xf numFmtId="0" fontId="57" fillId="0" borderId="0" xfId="364" applyFont="1" applyBorder="1"/>
    <xf numFmtId="177" fontId="57" fillId="27" borderId="0" xfId="86" applyNumberFormat="1" applyFont="1" applyFill="1" applyBorder="1" applyAlignment="1">
      <alignment horizontal="center"/>
    </xf>
    <xf numFmtId="14" fontId="57" fillId="27" borderId="0" xfId="43" applyNumberFormat="1" applyFont="1" applyFill="1" applyBorder="1" applyAlignment="1">
      <alignment horizontal="center"/>
    </xf>
    <xf numFmtId="166" fontId="57" fillId="27" borderId="0" xfId="85" applyNumberFormat="1" applyFont="1" applyFill="1"/>
    <xf numFmtId="174" fontId="65" fillId="27" borderId="22" xfId="85" applyNumberFormat="1" applyFont="1" applyFill="1" applyBorder="1" applyAlignment="1">
      <alignment horizontal="center"/>
    </xf>
    <xf numFmtId="174" fontId="65" fillId="27" borderId="26" xfId="85" applyNumberFormat="1" applyFont="1" applyFill="1" applyBorder="1" applyAlignment="1">
      <alignment horizontal="center"/>
    </xf>
    <xf numFmtId="171" fontId="62" fillId="27" borderId="14" xfId="85" applyFont="1" applyFill="1" applyBorder="1"/>
    <xf numFmtId="0" fontId="57" fillId="27" borderId="14" xfId="43" applyFont="1" applyFill="1" applyBorder="1"/>
    <xf numFmtId="0" fontId="59" fillId="27" borderId="14" xfId="43" applyFont="1" applyFill="1" applyBorder="1"/>
    <xf numFmtId="0" fontId="65" fillId="27" borderId="14" xfId="43" applyFont="1" applyFill="1" applyBorder="1"/>
    <xf numFmtId="0" fontId="71" fillId="27" borderId="14" xfId="43" applyFont="1" applyFill="1" applyBorder="1"/>
    <xf numFmtId="0" fontId="64" fillId="27" borderId="14" xfId="43" applyFont="1" applyFill="1" applyBorder="1"/>
    <xf numFmtId="0" fontId="72" fillId="0" borderId="14" xfId="43" applyFont="1" applyFill="1" applyBorder="1"/>
    <xf numFmtId="0" fontId="72" fillId="0" borderId="24" xfId="43" applyFont="1" applyFill="1" applyBorder="1"/>
    <xf numFmtId="0" fontId="72" fillId="0" borderId="0" xfId="43" applyFont="1" applyFill="1" applyBorder="1"/>
    <xf numFmtId="168" fontId="57" fillId="0" borderId="0" xfId="85" applyNumberFormat="1" applyFont="1" applyFill="1" applyAlignment="1">
      <alignment horizontal="left" wrapText="1"/>
    </xf>
    <xf numFmtId="0" fontId="65" fillId="27" borderId="26" xfId="43" applyFont="1" applyFill="1" applyBorder="1" applyAlignment="1">
      <alignment horizontal="center"/>
    </xf>
    <xf numFmtId="0" fontId="65" fillId="27" borderId="17" xfId="43" applyFont="1" applyFill="1" applyBorder="1" applyAlignment="1">
      <alignment horizontal="center"/>
    </xf>
    <xf numFmtId="3" fontId="57" fillId="27" borderId="0" xfId="43" applyNumberFormat="1" applyFont="1" applyFill="1"/>
    <xf numFmtId="3" fontId="57" fillId="27" borderId="32" xfId="43" applyNumberFormat="1" applyFont="1" applyFill="1" applyBorder="1"/>
    <xf numFmtId="3" fontId="57" fillId="27" borderId="15" xfId="43" applyNumberFormat="1" applyFont="1" applyFill="1" applyBorder="1"/>
    <xf numFmtId="0" fontId="57" fillId="0" borderId="14" xfId="43" applyFont="1" applyFill="1" applyBorder="1"/>
    <xf numFmtId="3" fontId="65" fillId="27" borderId="14" xfId="43" applyNumberFormat="1" applyFont="1" applyFill="1" applyBorder="1"/>
    <xf numFmtId="0" fontId="81" fillId="27" borderId="14" xfId="43" applyFont="1" applyFill="1" applyBorder="1"/>
    <xf numFmtId="0" fontId="57" fillId="27" borderId="14" xfId="43" applyFont="1" applyFill="1" applyBorder="1" applyAlignment="1">
      <alignment horizontal="left" vertical="center" wrapText="1"/>
    </xf>
    <xf numFmtId="0" fontId="66" fillId="27" borderId="15" xfId="43" applyFont="1" applyFill="1" applyBorder="1"/>
    <xf numFmtId="3" fontId="57" fillId="27" borderId="0" xfId="43" applyNumberFormat="1" applyFont="1" applyFill="1" applyBorder="1"/>
    <xf numFmtId="3" fontId="57" fillId="27" borderId="60" xfId="43" applyNumberFormat="1" applyFont="1" applyFill="1" applyBorder="1"/>
    <xf numFmtId="0" fontId="57" fillId="0" borderId="0" xfId="0" applyFont="1" applyFill="1"/>
    <xf numFmtId="0" fontId="64" fillId="27" borderId="0" xfId="43" applyFont="1" applyFill="1"/>
    <xf numFmtId="169" fontId="57" fillId="27" borderId="0" xfId="43" applyNumberFormat="1" applyFont="1" applyFill="1"/>
    <xf numFmtId="0" fontId="60" fillId="27" borderId="27" xfId="43" applyFont="1" applyFill="1" applyBorder="1" applyAlignment="1">
      <alignment horizontal="center"/>
    </xf>
    <xf numFmtId="0" fontId="60" fillId="27" borderId="42" xfId="43" applyFont="1" applyFill="1" applyBorder="1" applyAlignment="1">
      <alignment horizontal="center"/>
    </xf>
    <xf numFmtId="169" fontId="96" fillId="27" borderId="33" xfId="86" applyNumberFormat="1" applyFont="1" applyFill="1" applyBorder="1" applyAlignment="1" applyProtection="1"/>
    <xf numFmtId="169" fontId="96" fillId="27" borderId="15" xfId="86" applyNumberFormat="1" applyFont="1" applyFill="1" applyBorder="1" applyAlignment="1" applyProtection="1"/>
    <xf numFmtId="0" fontId="57" fillId="27" borderId="0" xfId="43" applyFont="1" applyFill="1" applyAlignment="1">
      <alignment horizontal="left"/>
    </xf>
    <xf numFmtId="0" fontId="57" fillId="27" borderId="0" xfId="43" applyFont="1" applyFill="1" applyAlignment="1">
      <alignment vertical="center" wrapText="1"/>
    </xf>
    <xf numFmtId="169" fontId="57" fillId="0" borderId="0" xfId="0" applyNumberFormat="1" applyFont="1"/>
    <xf numFmtId="169" fontId="57" fillId="27" borderId="0" xfId="365" applyNumberFormat="1" applyFont="1" applyFill="1" applyAlignment="1">
      <alignment horizontal="right"/>
    </xf>
    <xf numFmtId="189" fontId="73" fillId="27" borderId="0" xfId="86" applyNumberFormat="1" applyFont="1" applyFill="1" applyAlignment="1">
      <alignment horizontal="right"/>
    </xf>
    <xf numFmtId="0" fontId="75" fillId="0" borderId="0" xfId="43" applyFont="1" applyFill="1"/>
    <xf numFmtId="189" fontId="57" fillId="27" borderId="0" xfId="86" applyNumberFormat="1" applyFont="1" applyFill="1"/>
    <xf numFmtId="0" fontId="71" fillId="27" borderId="0" xfId="43" applyFont="1" applyFill="1" applyBorder="1"/>
    <xf numFmtId="0" fontId="98" fillId="27" borderId="0" xfId="43" applyFont="1" applyFill="1"/>
    <xf numFmtId="0" fontId="65" fillId="0" borderId="0" xfId="43" applyFont="1" applyFill="1" applyAlignment="1"/>
    <xf numFmtId="1" fontId="57" fillId="27" borderId="0" xfId="43" applyNumberFormat="1" applyFont="1" applyFill="1" applyAlignment="1">
      <alignment horizontal="center"/>
    </xf>
    <xf numFmtId="0" fontId="57" fillId="27" borderId="0" xfId="43" applyFont="1" applyFill="1" applyAlignment="1">
      <alignment horizontal="right"/>
    </xf>
    <xf numFmtId="0" fontId="57" fillId="27" borderId="0" xfId="43" applyFont="1" applyFill="1" applyAlignment="1">
      <alignment horizontal="centerContinuous"/>
    </xf>
    <xf numFmtId="0" fontId="71" fillId="0" borderId="0" xfId="43" applyFont="1" applyFill="1"/>
    <xf numFmtId="0" fontId="71" fillId="0" borderId="15" xfId="43" applyFont="1" applyBorder="1"/>
    <xf numFmtId="0" fontId="71" fillId="0" borderId="15" xfId="43" applyFont="1" applyFill="1" applyBorder="1" applyAlignment="1"/>
    <xf numFmtId="0" fontId="68" fillId="27" borderId="15" xfId="90" applyFont="1" applyFill="1" applyBorder="1" applyAlignment="1">
      <alignment vertical="center"/>
    </xf>
    <xf numFmtId="184" fontId="68" fillId="27" borderId="15" xfId="51" applyNumberFormat="1" applyFont="1" applyFill="1" applyBorder="1" applyAlignment="1">
      <alignment horizontal="center" vertical="center" wrapText="1"/>
    </xf>
    <xf numFmtId="0" fontId="71" fillId="27" borderId="15" xfId="43" applyFont="1" applyFill="1" applyBorder="1"/>
    <xf numFmtId="184" fontId="71" fillId="27" borderId="15" xfId="51" applyNumberFormat="1" applyFont="1" applyFill="1" applyBorder="1" applyAlignment="1">
      <alignment horizontal="center"/>
    </xf>
    <xf numFmtId="184" fontId="57" fillId="27" borderId="15" xfId="51" applyNumberFormat="1" applyFont="1" applyFill="1" applyBorder="1" applyAlignment="1">
      <alignment horizontal="center"/>
    </xf>
    <xf numFmtId="0" fontId="57" fillId="27" borderId="15" xfId="90" applyFont="1" applyFill="1" applyBorder="1"/>
    <xf numFmtId="184" fontId="57" fillId="27" borderId="15" xfId="51" applyNumberFormat="1" applyFont="1" applyFill="1" applyBorder="1" applyAlignment="1">
      <alignment horizontal="center" vertical="center" wrapText="1"/>
    </xf>
    <xf numFmtId="184" fontId="57" fillId="27" borderId="24" xfId="51" applyNumberFormat="1" applyFont="1" applyFill="1" applyBorder="1" applyAlignment="1">
      <alignment horizontal="center"/>
    </xf>
    <xf numFmtId="0" fontId="59" fillId="28" borderId="0" xfId="43" applyFont="1" applyFill="1" applyAlignment="1">
      <alignment horizontal="right"/>
    </xf>
    <xf numFmtId="0" fontId="60" fillId="28" borderId="0" xfId="43" applyFont="1" applyFill="1" applyAlignment="1">
      <alignment horizontal="center"/>
    </xf>
    <xf numFmtId="0" fontId="59" fillId="28" borderId="0" xfId="43" applyFont="1" applyFill="1" applyAlignment="1">
      <alignment horizontal="center"/>
    </xf>
    <xf numFmtId="0" fontId="71" fillId="27" borderId="60" xfId="43" applyFont="1" applyFill="1" applyBorder="1"/>
    <xf numFmtId="0" fontId="57" fillId="27" borderId="32" xfId="43" applyFont="1" applyFill="1" applyBorder="1" applyAlignment="1">
      <alignment horizontal="center"/>
    </xf>
    <xf numFmtId="0" fontId="57" fillId="27" borderId="0" xfId="43" applyFont="1" applyFill="1" applyAlignment="1">
      <alignment vertical="justify" wrapText="1"/>
    </xf>
    <xf numFmtId="175" fontId="71" fillId="28" borderId="0" xfId="43" applyNumberFormat="1" applyFont="1" applyFill="1" applyAlignment="1" applyProtection="1">
      <alignment horizontal="right"/>
    </xf>
    <xf numFmtId="175" fontId="60" fillId="27" borderId="36" xfId="43" applyNumberFormat="1" applyFont="1" applyFill="1" applyBorder="1" applyAlignment="1" applyProtection="1"/>
    <xf numFmtId="3" fontId="57" fillId="28" borderId="18" xfId="43" applyNumberFormat="1" applyFont="1" applyFill="1" applyBorder="1" applyAlignment="1">
      <alignment horizontal="right"/>
    </xf>
    <xf numFmtId="3" fontId="57" fillId="0" borderId="18" xfId="43" applyNumberFormat="1" applyFont="1" applyFill="1" applyBorder="1" applyAlignment="1">
      <alignment horizontal="right"/>
    </xf>
    <xf numFmtId="175" fontId="59" fillId="27" borderId="15" xfId="43" applyNumberFormat="1" applyFont="1" applyFill="1" applyBorder="1" applyAlignment="1" applyProtection="1"/>
    <xf numFmtId="3" fontId="59" fillId="28" borderId="18" xfId="43" applyNumberFormat="1" applyFont="1" applyFill="1" applyBorder="1" applyAlignment="1" applyProtection="1">
      <alignment horizontal="right"/>
    </xf>
    <xf numFmtId="3" fontId="59" fillId="0" borderId="18" xfId="43" applyNumberFormat="1" applyFont="1" applyFill="1" applyBorder="1" applyAlignment="1" applyProtection="1">
      <alignment horizontal="right"/>
    </xf>
    <xf numFmtId="175" fontId="103" fillId="27" borderId="15" xfId="43" applyNumberFormat="1" applyFont="1" applyFill="1" applyBorder="1" applyAlignment="1" applyProtection="1"/>
    <xf numFmtId="175" fontId="81" fillId="27" borderId="15" xfId="43" applyNumberFormat="1" applyFont="1" applyFill="1" applyBorder="1" applyAlignment="1" applyProtection="1"/>
    <xf numFmtId="175" fontId="103" fillId="27" borderId="24" xfId="43" applyNumberFormat="1" applyFont="1" applyFill="1" applyBorder="1" applyAlignment="1" applyProtection="1"/>
    <xf numFmtId="3" fontId="57" fillId="28" borderId="30" xfId="43" applyNumberFormat="1" applyFont="1" applyFill="1" applyBorder="1" applyAlignment="1">
      <alignment horizontal="right"/>
    </xf>
    <xf numFmtId="175" fontId="60" fillId="27" borderId="0" xfId="43" applyNumberFormat="1" applyFont="1" applyFill="1" applyBorder="1" applyAlignment="1" applyProtection="1"/>
    <xf numFmtId="39" fontId="60" fillId="27" borderId="0" xfId="43" applyNumberFormat="1" applyFont="1" applyFill="1" applyBorder="1" applyAlignment="1" applyProtection="1"/>
    <xf numFmtId="10" fontId="60" fillId="27" borderId="0" xfId="368" applyNumberFormat="1" applyFont="1" applyFill="1" applyBorder="1" applyAlignment="1" applyProtection="1"/>
    <xf numFmtId="10" fontId="60" fillId="27" borderId="0" xfId="97" applyNumberFormat="1" applyFont="1" applyFill="1" applyBorder="1" applyAlignment="1" applyProtection="1"/>
    <xf numFmtId="0" fontId="57" fillId="0" borderId="0" xfId="0" applyFont="1" applyAlignment="1">
      <alignment wrapText="1"/>
    </xf>
    <xf numFmtId="3" fontId="57" fillId="0" borderId="0" xfId="0" applyNumberFormat="1" applyFont="1" applyAlignment="1">
      <alignment wrapText="1"/>
    </xf>
    <xf numFmtId="10" fontId="57" fillId="27" borderId="0" xfId="97" applyNumberFormat="1" applyFont="1" applyFill="1"/>
    <xf numFmtId="0" fontId="57" fillId="27" borderId="26" xfId="43" applyFont="1" applyFill="1" applyBorder="1" applyAlignment="1">
      <alignment horizontal="centerContinuous" vertical="center" wrapText="1"/>
    </xf>
    <xf numFmtId="0" fontId="57" fillId="27" borderId="14" xfId="43" applyFont="1" applyFill="1" applyBorder="1" applyAlignment="1">
      <alignment horizontal="centerContinuous" vertical="center" wrapText="1"/>
    </xf>
    <xf numFmtId="10" fontId="57" fillId="27" borderId="32" xfId="97" applyNumberFormat="1" applyFont="1" applyFill="1" applyBorder="1"/>
    <xf numFmtId="10" fontId="57" fillId="27" borderId="15" xfId="97" applyNumberFormat="1" applyFont="1" applyFill="1" applyBorder="1"/>
    <xf numFmtId="0" fontId="70" fillId="27" borderId="14" xfId="43" applyFont="1" applyFill="1" applyBorder="1"/>
    <xf numFmtId="3" fontId="106" fillId="27" borderId="15" xfId="43" applyNumberFormat="1" applyFont="1" applyFill="1" applyBorder="1"/>
    <xf numFmtId="10" fontId="106" fillId="27" borderId="15" xfId="97" applyNumberFormat="1" applyFont="1" applyFill="1" applyBorder="1" applyAlignment="1">
      <alignment horizontal="center"/>
    </xf>
    <xf numFmtId="3" fontId="64" fillId="27" borderId="15" xfId="43" applyNumberFormat="1" applyFont="1" applyFill="1" applyBorder="1"/>
    <xf numFmtId="10" fontId="61" fillId="27" borderId="15" xfId="97" applyNumberFormat="1" applyFont="1" applyFill="1" applyBorder="1" applyAlignment="1">
      <alignment horizontal="center"/>
    </xf>
    <xf numFmtId="10" fontId="57" fillId="27" borderId="24" xfId="97" applyNumberFormat="1" applyFont="1" applyFill="1" applyBorder="1"/>
    <xf numFmtId="0" fontId="106" fillId="27" borderId="14" xfId="43" applyFont="1" applyFill="1" applyBorder="1"/>
    <xf numFmtId="10" fontId="107" fillId="27" borderId="15" xfId="97" applyNumberFormat="1" applyFont="1" applyFill="1" applyBorder="1" applyAlignment="1">
      <alignment horizontal="center"/>
    </xf>
    <xf numFmtId="3" fontId="80" fillId="28" borderId="15" xfId="43" applyNumberFormat="1" applyFont="1" applyFill="1" applyBorder="1"/>
    <xf numFmtId="3" fontId="64" fillId="28" borderId="15" xfId="43" applyNumberFormat="1" applyFont="1" applyFill="1" applyBorder="1"/>
    <xf numFmtId="0" fontId="57" fillId="28" borderId="0" xfId="364" applyFont="1" applyFill="1"/>
    <xf numFmtId="3" fontId="106" fillId="28" borderId="15" xfId="43" applyNumberFormat="1" applyFont="1" applyFill="1" applyBorder="1"/>
    <xf numFmtId="3" fontId="57" fillId="27" borderId="49" xfId="43" applyNumberFormat="1" applyFont="1" applyFill="1" applyBorder="1"/>
    <xf numFmtId="0" fontId="57" fillId="0" borderId="42" xfId="364" applyFont="1" applyBorder="1"/>
    <xf numFmtId="0" fontId="59" fillId="27" borderId="15" xfId="43" applyFont="1" applyFill="1" applyBorder="1"/>
    <xf numFmtId="10" fontId="75" fillId="27" borderId="15" xfId="97" applyNumberFormat="1" applyFont="1" applyFill="1" applyBorder="1"/>
    <xf numFmtId="0" fontId="75" fillId="27" borderId="15" xfId="43" applyFont="1" applyFill="1" applyBorder="1"/>
    <xf numFmtId="0" fontId="57" fillId="27" borderId="26" xfId="43" applyFont="1" applyFill="1" applyBorder="1" applyAlignment="1">
      <alignment horizontal="center" vertical="center" wrapText="1"/>
    </xf>
    <xf numFmtId="4" fontId="57" fillId="27" borderId="15" xfId="43" applyNumberFormat="1" applyFont="1" applyFill="1" applyBorder="1"/>
    <xf numFmtId="0" fontId="99" fillId="27" borderId="14" xfId="43" applyFont="1" applyFill="1" applyBorder="1"/>
    <xf numFmtId="0" fontId="68" fillId="0" borderId="14" xfId="43" applyFont="1" applyFill="1" applyBorder="1"/>
    <xf numFmtId="3" fontId="70" fillId="0" borderId="15" xfId="43" applyNumberFormat="1" applyFont="1" applyFill="1" applyBorder="1"/>
    <xf numFmtId="0" fontId="81" fillId="27" borderId="29" xfId="43" applyFont="1" applyFill="1" applyBorder="1"/>
    <xf numFmtId="3" fontId="81" fillId="27" borderId="24" xfId="43" applyNumberFormat="1" applyFont="1" applyFill="1" applyBorder="1"/>
    <xf numFmtId="0" fontId="81" fillId="27" borderId="49" xfId="43" applyFont="1" applyFill="1" applyBorder="1"/>
    <xf numFmtId="3" fontId="81" fillId="27" borderId="49" xfId="43" applyNumberFormat="1" applyFont="1" applyFill="1" applyBorder="1"/>
    <xf numFmtId="0" fontId="57" fillId="28" borderId="0" xfId="43" applyFont="1" applyFill="1" applyBorder="1"/>
    <xf numFmtId="3" fontId="65" fillId="28" borderId="0" xfId="43" applyNumberFormat="1" applyFont="1" applyFill="1" applyBorder="1"/>
    <xf numFmtId="0" fontId="57" fillId="0" borderId="0" xfId="364" applyFont="1" applyAlignment="1">
      <alignment wrapText="1"/>
    </xf>
    <xf numFmtId="0" fontId="57" fillId="0" borderId="0" xfId="364" applyFont="1" applyAlignment="1">
      <alignment vertical="center"/>
    </xf>
    <xf numFmtId="0" fontId="60" fillId="27" borderId="0" xfId="43" applyFont="1" applyFill="1" applyAlignment="1">
      <alignment vertical="center"/>
    </xf>
    <xf numFmtId="0" fontId="57" fillId="27" borderId="0" xfId="43" applyFont="1" applyFill="1" applyAlignment="1">
      <alignment vertical="center"/>
    </xf>
    <xf numFmtId="0" fontId="59" fillId="27" borderId="0" xfId="43" applyFont="1" applyFill="1" applyAlignment="1">
      <alignment vertical="center"/>
    </xf>
    <xf numFmtId="3" fontId="57" fillId="27" borderId="0" xfId="43" applyNumberFormat="1" applyFont="1" applyFill="1" applyAlignment="1">
      <alignment vertical="center"/>
    </xf>
    <xf numFmtId="0" fontId="57" fillId="27" borderId="26" xfId="43" applyFont="1" applyFill="1" applyBorder="1" applyAlignment="1">
      <alignment vertical="center"/>
    </xf>
    <xf numFmtId="3" fontId="57" fillId="27" borderId="32" xfId="43" applyNumberFormat="1" applyFont="1" applyFill="1" applyBorder="1" applyAlignment="1">
      <alignment vertical="center"/>
    </xf>
    <xf numFmtId="0" fontId="57" fillId="27" borderId="29" xfId="43" applyFont="1" applyFill="1" applyBorder="1" applyAlignment="1">
      <alignment vertical="center"/>
    </xf>
    <xf numFmtId="0" fontId="57" fillId="27" borderId="24" xfId="43" applyFont="1" applyFill="1" applyBorder="1" applyAlignment="1">
      <alignment vertical="center"/>
    </xf>
    <xf numFmtId="0" fontId="104" fillId="28" borderId="14" xfId="43" applyFont="1" applyFill="1" applyBorder="1" applyAlignment="1">
      <alignment vertical="center"/>
    </xf>
    <xf numFmtId="3" fontId="93" fillId="28" borderId="15" xfId="43" applyNumberFormat="1" applyFont="1" applyFill="1" applyBorder="1" applyAlignment="1">
      <alignment vertical="center"/>
    </xf>
    <xf numFmtId="0" fontId="57" fillId="28" borderId="0" xfId="364" applyFont="1" applyFill="1" applyAlignment="1">
      <alignment vertical="center"/>
    </xf>
    <xf numFmtId="0" fontId="57" fillId="27" borderId="14" xfId="43" applyFont="1" applyFill="1" applyBorder="1" applyAlignment="1">
      <alignment vertical="center"/>
    </xf>
    <xf numFmtId="0" fontId="57" fillId="27" borderId="15" xfId="43" applyFont="1" applyFill="1" applyBorder="1" applyAlignment="1">
      <alignment vertical="center"/>
    </xf>
    <xf numFmtId="170" fontId="65" fillId="27" borderId="14" xfId="86" applyFont="1" applyFill="1" applyBorder="1" applyAlignment="1">
      <alignment vertical="center"/>
    </xf>
    <xf numFmtId="3" fontId="59" fillId="0" borderId="15" xfId="43" applyNumberFormat="1" applyFont="1" applyFill="1" applyBorder="1" applyAlignment="1">
      <alignment vertical="center"/>
    </xf>
    <xf numFmtId="3" fontId="57" fillId="27" borderId="15" xfId="43" applyNumberFormat="1" applyFont="1" applyFill="1" applyBorder="1" applyAlignment="1">
      <alignment vertical="center"/>
    </xf>
    <xf numFmtId="0" fontId="57" fillId="0" borderId="14" xfId="43" applyFont="1" applyFill="1" applyBorder="1" applyAlignment="1">
      <alignment vertical="center"/>
    </xf>
    <xf numFmtId="0" fontId="65" fillId="27" borderId="14" xfId="43" applyFont="1" applyFill="1" applyBorder="1" applyAlignment="1">
      <alignment vertical="center"/>
    </xf>
    <xf numFmtId="3" fontId="65" fillId="0" borderId="15" xfId="43" applyNumberFormat="1" applyFont="1" applyFill="1" applyBorder="1" applyAlignment="1">
      <alignment vertical="center"/>
    </xf>
    <xf numFmtId="0" fontId="81" fillId="27" borderId="14" xfId="43" applyFont="1" applyFill="1" applyBorder="1" applyAlignment="1">
      <alignment vertical="center"/>
    </xf>
    <xf numFmtId="3" fontId="72" fillId="27" borderId="15" xfId="43" applyNumberFormat="1" applyFont="1" applyFill="1" applyBorder="1" applyAlignment="1">
      <alignment vertical="center"/>
    </xf>
    <xf numFmtId="0" fontId="108" fillId="0" borderId="14" xfId="43" applyFont="1" applyFill="1" applyBorder="1" applyAlignment="1">
      <alignment vertical="center"/>
    </xf>
    <xf numFmtId="3" fontId="68" fillId="0" borderId="15" xfId="43" applyNumberFormat="1" applyFont="1" applyFill="1" applyBorder="1" applyAlignment="1">
      <alignment vertical="center"/>
    </xf>
    <xf numFmtId="3" fontId="65" fillId="27" borderId="14" xfId="43" applyNumberFormat="1" applyFont="1" applyFill="1" applyBorder="1" applyAlignment="1">
      <alignment vertical="center"/>
    </xf>
    <xf numFmtId="0" fontId="65" fillId="0" borderId="14" xfId="43" applyFont="1" applyFill="1" applyBorder="1" applyAlignment="1">
      <alignment vertical="center"/>
    </xf>
    <xf numFmtId="3" fontId="65" fillId="0" borderId="14" xfId="43" applyNumberFormat="1" applyFont="1" applyFill="1" applyBorder="1" applyAlignment="1">
      <alignment vertical="center"/>
    </xf>
    <xf numFmtId="3" fontId="70" fillId="28" borderId="15" xfId="43" applyNumberFormat="1" applyFont="1" applyFill="1" applyBorder="1" applyAlignment="1">
      <alignment vertical="center"/>
    </xf>
    <xf numFmtId="3" fontId="65" fillId="27" borderId="24" xfId="43" applyNumberFormat="1" applyFont="1" applyFill="1" applyBorder="1" applyAlignment="1">
      <alignment vertical="center"/>
    </xf>
    <xf numFmtId="0" fontId="64" fillId="0" borderId="14" xfId="43" applyFont="1" applyFill="1" applyBorder="1" applyAlignment="1">
      <alignment vertical="center"/>
    </xf>
    <xf numFmtId="3" fontId="93" fillId="0" borderId="15" xfId="43" applyNumberFormat="1" applyFont="1" applyFill="1" applyBorder="1" applyAlignment="1">
      <alignment vertical="center"/>
    </xf>
    <xf numFmtId="0" fontId="90" fillId="28" borderId="29" xfId="43" applyFont="1" applyFill="1" applyBorder="1" applyAlignment="1">
      <alignment vertical="center"/>
    </xf>
    <xf numFmtId="3" fontId="104" fillId="28" borderId="24" xfId="43" applyNumberFormat="1" applyFont="1" applyFill="1" applyBorder="1" applyAlignment="1">
      <alignment vertical="center"/>
    </xf>
    <xf numFmtId="0" fontId="62" fillId="28" borderId="0" xfId="364" applyFont="1" applyFill="1" applyAlignment="1">
      <alignment vertical="center"/>
    </xf>
    <xf numFmtId="0" fontId="75" fillId="28" borderId="0" xfId="43" applyFont="1" applyFill="1" applyAlignment="1">
      <alignment vertical="center"/>
    </xf>
    <xf numFmtId="3" fontId="75" fillId="28" borderId="0" xfId="43" applyNumberFormat="1" applyFont="1" applyFill="1" applyAlignment="1">
      <alignment vertical="center"/>
    </xf>
    <xf numFmtId="171" fontId="75" fillId="28" borderId="0" xfId="85" applyFont="1" applyFill="1" applyAlignment="1">
      <alignment vertical="center"/>
    </xf>
    <xf numFmtId="0" fontId="109" fillId="27" borderId="0" xfId="43" applyFont="1" applyFill="1"/>
    <xf numFmtId="173" fontId="80" fillId="27" borderId="0" xfId="86" applyNumberFormat="1" applyFont="1" applyFill="1"/>
    <xf numFmtId="0" fontId="64" fillId="27" borderId="75" xfId="43" applyFont="1" applyFill="1" applyBorder="1" applyAlignment="1">
      <alignment horizontal="center" vertical="center"/>
    </xf>
    <xf numFmtId="0" fontId="64" fillId="27" borderId="66" xfId="43" applyFont="1" applyFill="1" applyBorder="1" applyAlignment="1">
      <alignment horizontal="center" vertical="center"/>
    </xf>
    <xf numFmtId="0" fontId="80" fillId="27" borderId="68" xfId="43" applyFont="1" applyFill="1" applyBorder="1" applyAlignment="1">
      <alignment vertical="center" wrapText="1"/>
    </xf>
    <xf numFmtId="171" fontId="80" fillId="27" borderId="0" xfId="85" applyFont="1" applyFill="1"/>
    <xf numFmtId="0" fontId="80" fillId="27" borderId="69" xfId="43" applyFont="1" applyFill="1" applyBorder="1" applyAlignment="1">
      <alignment horizontal="justify" vertical="top" wrapText="1"/>
    </xf>
    <xf numFmtId="0" fontId="80" fillId="27" borderId="91" xfId="43" applyFont="1" applyFill="1" applyBorder="1"/>
    <xf numFmtId="0" fontId="80" fillId="27" borderId="91" xfId="43" applyFont="1" applyFill="1" applyBorder="1" applyAlignment="1">
      <alignment vertical="center" wrapText="1"/>
    </xf>
    <xf numFmtId="0" fontId="80" fillId="27" borderId="69" xfId="43" applyFont="1" applyFill="1" applyBorder="1" applyAlignment="1">
      <alignment vertical="center" wrapText="1"/>
    </xf>
    <xf numFmtId="0" fontId="104" fillId="29" borderId="14" xfId="43" applyFont="1" applyFill="1" applyBorder="1" applyAlignment="1">
      <alignment vertical="center"/>
    </xf>
    <xf numFmtId="175" fontId="90" fillId="29" borderId="92" xfId="43" applyNumberFormat="1" applyFont="1" applyFill="1" applyBorder="1" applyAlignment="1" applyProtection="1">
      <alignment horizontal="center" vertical="center"/>
    </xf>
    <xf numFmtId="175" fontId="90" fillId="29" borderId="32" xfId="43" applyNumberFormat="1" applyFont="1" applyFill="1" applyBorder="1" applyAlignment="1" applyProtection="1">
      <alignment horizontal="center" vertical="center"/>
    </xf>
    <xf numFmtId="175" fontId="90" fillId="29" borderId="15" xfId="43" applyNumberFormat="1" applyFont="1" applyFill="1" applyBorder="1" applyAlignment="1" applyProtection="1">
      <alignment horizontal="center" vertical="center"/>
    </xf>
    <xf numFmtId="3" fontId="68" fillId="29" borderId="15" xfId="43" applyNumberFormat="1" applyFont="1" applyFill="1" applyBorder="1" applyAlignment="1">
      <alignment horizontal="center"/>
    </xf>
    <xf numFmtId="169" fontId="70" fillId="29" borderId="57" xfId="86" applyNumberFormat="1" applyFont="1" applyFill="1" applyBorder="1" applyAlignment="1">
      <alignment horizontal="right" vertical="center" wrapText="1"/>
    </xf>
    <xf numFmtId="169" fontId="70" fillId="29" borderId="58" xfId="86" applyNumberFormat="1" applyFont="1" applyFill="1" applyBorder="1" applyAlignment="1">
      <alignment horizontal="right" vertical="center" wrapText="1"/>
    </xf>
    <xf numFmtId="0" fontId="77" fillId="29" borderId="15" xfId="43" applyFont="1" applyFill="1" applyBorder="1" applyAlignment="1">
      <alignment vertical="center" wrapText="1"/>
    </xf>
    <xf numFmtId="0" fontId="68" fillId="29" borderId="57" xfId="43" applyFont="1" applyFill="1" applyBorder="1" applyAlignment="1">
      <alignment horizontal="center" vertical="center" wrapText="1"/>
    </xf>
    <xf numFmtId="0" fontId="68" fillId="29" borderId="55" xfId="43" applyFont="1" applyFill="1" applyBorder="1" applyAlignment="1">
      <alignment horizontal="center" vertical="center" wrapText="1"/>
    </xf>
    <xf numFmtId="0" fontId="68" fillId="29" borderId="58" xfId="43" applyFont="1" applyFill="1" applyBorder="1" applyAlignment="1">
      <alignment horizontal="center" vertical="center" wrapText="1"/>
    </xf>
    <xf numFmtId="0" fontId="69" fillId="29" borderId="23" xfId="374" quotePrefix="1" applyFont="1" applyFill="1" applyBorder="1" applyAlignment="1">
      <alignment horizontal="center" vertical="center" wrapText="1"/>
    </xf>
    <xf numFmtId="0" fontId="68" fillId="29" borderId="43" xfId="43" applyFont="1" applyFill="1" applyBorder="1" applyAlignment="1">
      <alignment horizontal="left" vertical="center"/>
    </xf>
    <xf numFmtId="3" fontId="68" fillId="29" borderId="44" xfId="43" applyNumberFormat="1" applyFont="1" applyFill="1" applyBorder="1" applyAlignment="1">
      <alignment horizontal="right" vertical="center"/>
    </xf>
    <xf numFmtId="0" fontId="90" fillId="29" borderId="14" xfId="43" applyFont="1" applyFill="1" applyBorder="1" applyAlignment="1">
      <alignment vertical="center"/>
    </xf>
    <xf numFmtId="3" fontId="68" fillId="29" borderId="15" xfId="43" applyNumberFormat="1" applyFont="1" applyFill="1" applyBorder="1" applyAlignment="1">
      <alignment vertical="center"/>
    </xf>
    <xf numFmtId="0" fontId="65" fillId="0" borderId="25" xfId="43" applyFont="1" applyFill="1" applyBorder="1" applyAlignment="1">
      <alignment vertical="center"/>
    </xf>
    <xf numFmtId="3" fontId="65" fillId="0" borderId="25" xfId="91" applyNumberFormat="1" applyFont="1" applyFill="1" applyBorder="1" applyAlignment="1">
      <alignment vertical="center"/>
    </xf>
    <xf numFmtId="0" fontId="72" fillId="27" borderId="0" xfId="43" applyFont="1" applyFill="1" applyAlignment="1">
      <alignment vertical="center"/>
    </xf>
    <xf numFmtId="171" fontId="65" fillId="27" borderId="0" xfId="85" applyNumberFormat="1" applyFont="1" applyFill="1" applyAlignment="1">
      <alignment horizontal="center" vertical="center"/>
    </xf>
    <xf numFmtId="0" fontId="57" fillId="0" borderId="85" xfId="43" applyFont="1" applyFill="1" applyBorder="1" applyAlignment="1">
      <alignment vertical="center"/>
    </xf>
    <xf numFmtId="0" fontId="57" fillId="0" borderId="86" xfId="43" applyFont="1" applyFill="1" applyBorder="1" applyAlignment="1">
      <alignment vertical="center"/>
    </xf>
    <xf numFmtId="0" fontId="57" fillId="0" borderId="89" xfId="43" applyFont="1" applyFill="1" applyBorder="1" applyAlignment="1">
      <alignment vertical="center"/>
    </xf>
    <xf numFmtId="3" fontId="57" fillId="0" borderId="89" xfId="43" applyNumberFormat="1" applyFont="1" applyFill="1" applyBorder="1" applyAlignment="1">
      <alignment vertical="center"/>
    </xf>
    <xf numFmtId="0" fontId="57" fillId="0" borderId="0" xfId="43" applyFont="1" applyFill="1" applyBorder="1" applyAlignment="1">
      <alignment vertical="center"/>
    </xf>
    <xf numFmtId="0" fontId="57" fillId="27" borderId="0" xfId="43" applyFont="1" applyFill="1" applyBorder="1" applyAlignment="1">
      <alignment vertical="center"/>
    </xf>
    <xf numFmtId="3" fontId="88" fillId="0" borderId="0" xfId="85" applyNumberFormat="1" applyFont="1" applyFill="1" applyAlignment="1">
      <alignment horizontal="center" vertical="center"/>
    </xf>
    <xf numFmtId="3" fontId="88" fillId="0" borderId="0" xfId="85" applyNumberFormat="1" applyFont="1" applyFill="1" applyBorder="1" applyAlignment="1">
      <alignment horizontal="center" vertical="center"/>
    </xf>
    <xf numFmtId="0" fontId="57" fillId="27" borderId="39" xfId="43" applyFont="1" applyFill="1" applyBorder="1" applyAlignment="1">
      <alignment vertical="center"/>
    </xf>
    <xf numFmtId="3" fontId="57" fillId="0" borderId="39" xfId="43" applyNumberFormat="1" applyFont="1" applyFill="1" applyBorder="1" applyAlignment="1">
      <alignment vertical="center"/>
    </xf>
    <xf numFmtId="0" fontId="57" fillId="27" borderId="0" xfId="43" applyFont="1" applyFill="1" applyAlignment="1">
      <alignment horizontal="left" vertical="center" indent="1"/>
    </xf>
    <xf numFmtId="0" fontId="71" fillId="27" borderId="0" xfId="43" applyFont="1" applyFill="1" applyAlignment="1">
      <alignment horizontal="left" vertical="center" indent="2"/>
    </xf>
    <xf numFmtId="3" fontId="71" fillId="27" borderId="0" xfId="43" applyNumberFormat="1" applyFont="1" applyFill="1" applyAlignment="1">
      <alignment horizontal="left" vertical="center" indent="2"/>
    </xf>
    <xf numFmtId="0" fontId="57" fillId="27" borderId="25" xfId="43" applyFont="1" applyFill="1" applyBorder="1" applyAlignment="1">
      <alignment vertical="center"/>
    </xf>
    <xf numFmtId="3" fontId="57" fillId="0" borderId="25" xfId="43" applyNumberFormat="1" applyFont="1" applyFill="1" applyBorder="1" applyAlignment="1">
      <alignment vertical="center"/>
    </xf>
    <xf numFmtId="0" fontId="57" fillId="0" borderId="0" xfId="43" applyFont="1" applyFill="1" applyAlignment="1">
      <alignment horizontal="left" vertical="center" indent="1"/>
    </xf>
    <xf numFmtId="3" fontId="57" fillId="0" borderId="47" xfId="91" applyNumberFormat="1" applyFont="1" applyFill="1" applyBorder="1" applyAlignment="1">
      <alignment vertical="center"/>
    </xf>
    <xf numFmtId="3" fontId="57" fillId="0" borderId="47" xfId="43" applyNumberFormat="1" applyFont="1" applyFill="1" applyBorder="1" applyAlignment="1">
      <alignment vertical="center"/>
    </xf>
    <xf numFmtId="3" fontId="57" fillId="0" borderId="85" xfId="91" applyNumberFormat="1" applyFont="1" applyFill="1" applyBorder="1" applyAlignment="1">
      <alignment vertical="center"/>
    </xf>
    <xf numFmtId="0" fontId="81" fillId="0" borderId="0" xfId="43" applyFont="1" applyFill="1" applyBorder="1" applyAlignment="1">
      <alignment vertical="center"/>
    </xf>
    <xf numFmtId="0" fontId="57" fillId="0" borderId="88" xfId="43" applyFont="1" applyFill="1" applyBorder="1" applyAlignment="1">
      <alignment vertical="center"/>
    </xf>
    <xf numFmtId="3" fontId="57" fillId="0" borderId="88" xfId="91" applyNumberFormat="1" applyFont="1" applyFill="1" applyBorder="1" applyAlignment="1">
      <alignment vertical="center"/>
    </xf>
    <xf numFmtId="3" fontId="57" fillId="0" borderId="86" xfId="91" applyNumberFormat="1" applyFont="1" applyFill="1" applyBorder="1" applyAlignment="1">
      <alignment vertical="center"/>
    </xf>
    <xf numFmtId="0" fontId="81" fillId="0" borderId="0" xfId="43" applyFont="1" applyFill="1" applyAlignment="1">
      <alignment vertical="center"/>
    </xf>
    <xf numFmtId="0" fontId="57" fillId="0" borderId="47" xfId="43" applyFont="1" applyFill="1" applyBorder="1" applyAlignment="1">
      <alignment vertical="center"/>
    </xf>
    <xf numFmtId="0" fontId="57" fillId="0" borderId="39" xfId="43" applyFont="1" applyFill="1" applyBorder="1" applyAlignment="1">
      <alignment vertical="center"/>
    </xf>
    <xf numFmtId="0" fontId="57" fillId="0" borderId="45" xfId="43" applyFont="1" applyFill="1" applyBorder="1" applyAlignment="1">
      <alignment vertical="center"/>
    </xf>
    <xf numFmtId="0" fontId="57" fillId="0" borderId="87" xfId="43" applyFont="1" applyFill="1" applyBorder="1" applyAlignment="1">
      <alignment vertical="center"/>
    </xf>
    <xf numFmtId="1" fontId="57" fillId="0" borderId="87" xfId="43" applyNumberFormat="1" applyFont="1" applyFill="1" applyBorder="1" applyAlignment="1">
      <alignment vertical="center"/>
    </xf>
    <xf numFmtId="0" fontId="65" fillId="0" borderId="0" xfId="43" applyFont="1" applyFill="1" applyBorder="1" applyAlignment="1">
      <alignment vertical="center"/>
    </xf>
    <xf numFmtId="3" fontId="65" fillId="0" borderId="0" xfId="43" applyNumberFormat="1" applyFont="1" applyFill="1" applyBorder="1" applyAlignment="1">
      <alignment horizontal="right" vertical="center"/>
    </xf>
    <xf numFmtId="3" fontId="57" fillId="0" borderId="88" xfId="43" applyNumberFormat="1" applyFont="1" applyFill="1" applyBorder="1" applyAlignment="1">
      <alignment vertical="center"/>
    </xf>
    <xf numFmtId="0" fontId="71" fillId="27" borderId="0" xfId="43" applyFont="1" applyFill="1" applyAlignment="1">
      <alignment horizontal="center"/>
    </xf>
    <xf numFmtId="0" fontId="57" fillId="27" borderId="0" xfId="43" applyFont="1" applyFill="1" applyBorder="1" applyAlignment="1">
      <alignment wrapText="1"/>
    </xf>
    <xf numFmtId="0" fontId="57" fillId="27" borderId="0" xfId="43" applyFont="1" applyFill="1" applyBorder="1" applyAlignment="1">
      <alignment horizontal="left" vertical="center" wrapText="1"/>
    </xf>
    <xf numFmtId="0" fontId="59" fillId="0" borderId="0" xfId="43" applyFont="1" applyFill="1" applyAlignment="1"/>
    <xf numFmtId="0" fontId="59" fillId="0" borderId="0" xfId="43" applyFont="1" applyFill="1" applyAlignment="1">
      <alignment vertical="center"/>
    </xf>
    <xf numFmtId="0" fontId="90" fillId="28" borderId="14" xfId="43" applyFont="1" applyFill="1" applyBorder="1" applyAlignment="1">
      <alignment horizontal="left" vertical="center"/>
    </xf>
    <xf numFmtId="0" fontId="65" fillId="28" borderId="14" xfId="43" applyFont="1" applyFill="1" applyBorder="1" applyAlignment="1">
      <alignment vertical="center"/>
    </xf>
    <xf numFmtId="3" fontId="65" fillId="28" borderId="18" xfId="43" applyNumberFormat="1" applyFont="1" applyFill="1" applyBorder="1" applyAlignment="1">
      <alignment vertical="center"/>
    </xf>
    <xf numFmtId="3" fontId="65" fillId="28" borderId="15" xfId="43" applyNumberFormat="1" applyFont="1" applyFill="1" applyBorder="1" applyAlignment="1">
      <alignment vertical="center"/>
    </xf>
    <xf numFmtId="3" fontId="57" fillId="28" borderId="18" xfId="43" applyNumberFormat="1" applyFont="1" applyFill="1" applyBorder="1" applyAlignment="1">
      <alignment vertical="center"/>
    </xf>
    <xf numFmtId="3" fontId="57" fillId="28" borderId="15" xfId="43" applyNumberFormat="1" applyFont="1" applyFill="1" applyBorder="1" applyAlignment="1">
      <alignment vertical="center"/>
    </xf>
    <xf numFmtId="0" fontId="66" fillId="28" borderId="14" xfId="43" applyFont="1" applyFill="1" applyBorder="1" applyAlignment="1">
      <alignment vertical="center"/>
    </xf>
    <xf numFmtId="3" fontId="57" fillId="0" borderId="18" xfId="43" applyNumberFormat="1" applyFont="1" applyFill="1" applyBorder="1" applyAlignment="1">
      <alignment vertical="center"/>
    </xf>
    <xf numFmtId="3" fontId="57" fillId="0" borderId="15" xfId="43" applyNumberFormat="1" applyFont="1" applyFill="1" applyBorder="1" applyAlignment="1">
      <alignment vertical="center"/>
    </xf>
    <xf numFmtId="0" fontId="70" fillId="29" borderId="14" xfId="43" applyFont="1" applyFill="1" applyBorder="1" applyAlignment="1">
      <alignment vertical="center"/>
    </xf>
    <xf numFmtId="0" fontId="104" fillId="29" borderId="14" xfId="43" applyFont="1" applyFill="1" applyBorder="1" applyAlignment="1">
      <alignment horizontal="left" vertical="center"/>
    </xf>
    <xf numFmtId="0" fontId="114" fillId="29" borderId="14" xfId="43" applyFont="1" applyFill="1" applyBorder="1" applyAlignment="1">
      <alignment vertical="center"/>
    </xf>
    <xf numFmtId="3" fontId="90" fillId="29" borderId="15" xfId="43" applyNumberFormat="1" applyFont="1" applyFill="1" applyBorder="1" applyAlignment="1">
      <alignment vertical="center"/>
    </xf>
    <xf numFmtId="0" fontId="75" fillId="28" borderId="0" xfId="364" applyFont="1" applyFill="1" applyAlignment="1">
      <alignment vertical="center"/>
    </xf>
    <xf numFmtId="0" fontId="71" fillId="0" borderId="0" xfId="364" applyFont="1" applyAlignment="1">
      <alignment vertical="center"/>
    </xf>
    <xf numFmtId="0" fontId="75" fillId="0" borderId="0" xfId="364" applyFont="1" applyAlignment="1">
      <alignment vertical="center"/>
    </xf>
    <xf numFmtId="0" fontId="105" fillId="29" borderId="14" xfId="43" applyFont="1" applyFill="1" applyBorder="1" applyAlignment="1">
      <alignment vertical="center"/>
    </xf>
    <xf numFmtId="0" fontId="80" fillId="0" borderId="0" xfId="364" applyFont="1" applyAlignment="1">
      <alignment vertical="center"/>
    </xf>
    <xf numFmtId="0" fontId="115" fillId="29" borderId="14" xfId="43" applyFont="1" applyFill="1" applyBorder="1" applyAlignment="1">
      <alignment vertical="center"/>
    </xf>
    <xf numFmtId="0" fontId="78" fillId="27" borderId="14" xfId="43" applyFont="1" applyFill="1" applyBorder="1" applyAlignment="1">
      <alignment vertical="center"/>
    </xf>
    <xf numFmtId="0" fontId="107" fillId="0" borderId="0" xfId="364" applyFont="1"/>
    <xf numFmtId="10" fontId="107" fillId="29" borderId="15" xfId="97" applyNumberFormat="1" applyFont="1" applyFill="1" applyBorder="1"/>
    <xf numFmtId="0" fontId="80" fillId="0" borderId="0" xfId="364" applyFont="1"/>
    <xf numFmtId="0" fontId="75" fillId="27" borderId="23" xfId="43" applyFont="1" applyFill="1" applyBorder="1" applyAlignment="1">
      <alignment horizontal="center" vertical="center" wrapText="1"/>
    </xf>
    <xf numFmtId="0" fontId="80" fillId="0" borderId="0" xfId="0" applyFont="1"/>
    <xf numFmtId="0" fontId="75" fillId="0" borderId="0" xfId="0" applyFont="1"/>
    <xf numFmtId="0" fontId="57" fillId="0" borderId="49" xfId="43" applyFont="1" applyFill="1" applyBorder="1" applyAlignment="1">
      <alignment vertical="center"/>
    </xf>
    <xf numFmtId="0" fontId="112" fillId="27" borderId="0" xfId="43" applyFont="1" applyFill="1" applyAlignment="1">
      <alignment horizontal="centerContinuous"/>
    </xf>
    <xf numFmtId="0" fontId="71" fillId="27" borderId="0" xfId="43" applyFont="1" applyFill="1" applyAlignment="1">
      <alignment horizontal="center" vertical="center"/>
    </xf>
    <xf numFmtId="3" fontId="71" fillId="27" borderId="0" xfId="43" applyNumberFormat="1" applyFont="1" applyFill="1" applyAlignment="1">
      <alignment vertical="center"/>
    </xf>
    <xf numFmtId="0" fontId="71" fillId="27" borderId="0" xfId="43" applyFont="1" applyFill="1" applyAlignment="1">
      <alignment vertical="center"/>
    </xf>
    <xf numFmtId="170" fontId="71" fillId="27" borderId="0" xfId="43" applyNumberFormat="1" applyFont="1" applyFill="1" applyAlignment="1">
      <alignment vertical="center"/>
    </xf>
    <xf numFmtId="3" fontId="71" fillId="27" borderId="0" xfId="43" applyNumberFormat="1" applyFont="1" applyFill="1"/>
    <xf numFmtId="0" fontId="71" fillId="0" borderId="0" xfId="364" applyFont="1"/>
    <xf numFmtId="10" fontId="71" fillId="27" borderId="0" xfId="97" applyNumberFormat="1" applyFont="1" applyFill="1"/>
    <xf numFmtId="0" fontId="112" fillId="27" borderId="0" xfId="43" applyFont="1" applyFill="1" applyAlignment="1">
      <alignment horizontal="center"/>
    </xf>
    <xf numFmtId="0" fontId="112" fillId="27" borderId="0" xfId="43" applyFont="1" applyFill="1"/>
    <xf numFmtId="3" fontId="71" fillId="27" borderId="0" xfId="43" applyNumberFormat="1" applyFont="1" applyFill="1" applyAlignment="1">
      <alignment horizontal="centerContinuous"/>
    </xf>
    <xf numFmtId="0" fontId="71" fillId="0" borderId="0" xfId="0" applyFont="1"/>
    <xf numFmtId="0" fontId="112" fillId="28" borderId="0" xfId="43" applyFont="1" applyFill="1" applyAlignment="1"/>
    <xf numFmtId="171" fontId="71" fillId="0" borderId="0" xfId="85" applyFont="1"/>
    <xf numFmtId="175" fontId="112" fillId="27" borderId="0" xfId="43" applyNumberFormat="1" applyFont="1" applyFill="1" applyBorder="1" applyAlignment="1" applyProtection="1">
      <alignment horizontal="center"/>
    </xf>
    <xf numFmtId="0" fontId="71" fillId="0" borderId="0" xfId="43" applyFont="1"/>
    <xf numFmtId="0" fontId="71" fillId="27" borderId="0" xfId="43" applyFont="1" applyFill="1" applyAlignment="1">
      <alignment horizontal="centerContinuous"/>
    </xf>
    <xf numFmtId="0" fontId="71" fillId="27" borderId="0" xfId="43" applyFont="1" applyFill="1" applyAlignment="1">
      <alignment horizontal="right"/>
    </xf>
    <xf numFmtId="0" fontId="59" fillId="0" borderId="0" xfId="364" applyFont="1"/>
    <xf numFmtId="0" fontId="59" fillId="0" borderId="0" xfId="43" applyFont="1"/>
    <xf numFmtId="0" fontId="75" fillId="0" borderId="0" xfId="364" applyFont="1"/>
    <xf numFmtId="0" fontId="75" fillId="0" borderId="0" xfId="43" applyFont="1"/>
    <xf numFmtId="188" fontId="71" fillId="27" borderId="0" xfId="86" applyNumberFormat="1" applyFont="1" applyFill="1" applyAlignment="1">
      <alignment horizontal="centerContinuous"/>
    </xf>
    <xf numFmtId="188" fontId="71" fillId="27" borderId="0" xfId="86" applyNumberFormat="1" applyFont="1" applyFill="1"/>
    <xf numFmtId="188" fontId="112" fillId="27" borderId="0" xfId="86" applyNumberFormat="1" applyFont="1" applyFill="1" applyAlignment="1">
      <alignment horizontal="center"/>
    </xf>
    <xf numFmtId="0" fontId="75" fillId="0" borderId="0" xfId="43" applyFont="1" applyFill="1" applyAlignment="1"/>
    <xf numFmtId="189" fontId="71" fillId="27" borderId="0" xfId="86" applyNumberFormat="1" applyFont="1" applyFill="1"/>
    <xf numFmtId="15" fontId="112" fillId="27" borderId="0" xfId="86" applyNumberFormat="1" applyFont="1" applyFill="1" applyAlignment="1">
      <alignment horizontal="center"/>
    </xf>
    <xf numFmtId="49" fontId="117" fillId="27" borderId="0" xfId="85" applyNumberFormat="1" applyFont="1" applyFill="1" applyAlignment="1">
      <alignment horizontal="center"/>
    </xf>
    <xf numFmtId="174" fontId="112" fillId="27" borderId="0" xfId="85" applyNumberFormat="1" applyFont="1" applyFill="1" applyBorder="1" applyAlignment="1">
      <alignment horizontal="center"/>
    </xf>
    <xf numFmtId="166" fontId="112" fillId="27" borderId="0" xfId="85" applyNumberFormat="1" applyFont="1" applyFill="1" applyBorder="1" applyAlignment="1">
      <alignment horizontal="center"/>
    </xf>
    <xf numFmtId="171" fontId="71" fillId="27" borderId="0" xfId="85" applyFont="1" applyFill="1"/>
    <xf numFmtId="166" fontId="71" fillId="27" borderId="0" xfId="85" applyNumberFormat="1" applyFont="1" applyFill="1"/>
    <xf numFmtId="166" fontId="75" fillId="27" borderId="23" xfId="85" applyNumberFormat="1" applyFont="1" applyFill="1" applyBorder="1" applyAlignment="1">
      <alignment horizontal="center" vertical="center"/>
    </xf>
    <xf numFmtId="0" fontId="76" fillId="29" borderId="23" xfId="43" applyFont="1" applyFill="1" applyBorder="1" applyAlignment="1">
      <alignment horizontal="center" vertical="center" wrapText="1"/>
    </xf>
    <xf numFmtId="0" fontId="76" fillId="29" borderId="22" xfId="43" applyFont="1" applyFill="1" applyBorder="1" applyAlignment="1">
      <alignment horizontal="center" vertical="center" wrapText="1"/>
    </xf>
    <xf numFmtId="0" fontId="76" fillId="29" borderId="74" xfId="43" applyFont="1" applyFill="1" applyBorder="1" applyAlignment="1">
      <alignment horizontal="center" vertical="center" wrapText="1"/>
    </xf>
    <xf numFmtId="0" fontId="71" fillId="27" borderId="0" xfId="43" applyFont="1" applyFill="1" applyBorder="1" applyAlignment="1">
      <alignment horizontal="centerContinuous"/>
    </xf>
    <xf numFmtId="0" fontId="71" fillId="27" borderId="0" xfId="43" applyFont="1" applyFill="1" applyBorder="1" applyAlignment="1">
      <alignment horizontal="center"/>
    </xf>
    <xf numFmtId="3" fontId="57" fillId="0" borderId="0" xfId="91" applyNumberFormat="1" applyFont="1" applyFill="1" applyAlignment="1">
      <alignment horizontal="center" vertical="center"/>
    </xf>
    <xf numFmtId="3" fontId="71" fillId="27" borderId="0" xfId="43" applyNumberFormat="1" applyFont="1" applyFill="1" applyAlignment="1">
      <alignment horizontal="center" vertical="center"/>
    </xf>
    <xf numFmtId="0" fontId="71" fillId="27" borderId="0" xfId="91" applyFont="1" applyFill="1" applyAlignment="1">
      <alignment vertical="center"/>
    </xf>
    <xf numFmtId="0" fontId="57" fillId="0" borderId="0" xfId="43" applyFont="1" applyFill="1" applyAlignment="1">
      <alignment vertical="center"/>
    </xf>
    <xf numFmtId="17" fontId="57" fillId="27" borderId="48" xfId="43" applyNumberFormat="1" applyFont="1" applyFill="1" applyBorder="1" applyAlignment="1">
      <alignment horizontal="center" vertical="center"/>
    </xf>
    <xf numFmtId="1" fontId="57" fillId="27" borderId="48" xfId="43" applyNumberFormat="1" applyFont="1" applyFill="1" applyBorder="1" applyAlignment="1">
      <alignment horizontal="center" vertical="center"/>
    </xf>
    <xf numFmtId="171" fontId="57" fillId="27" borderId="0" xfId="85" applyFont="1" applyFill="1" applyAlignment="1">
      <alignment vertical="center"/>
    </xf>
    <xf numFmtId="170" fontId="57" fillId="27" borderId="0" xfId="86" applyFont="1" applyFill="1" applyAlignment="1">
      <alignment vertical="center"/>
    </xf>
    <xf numFmtId="0" fontId="87" fillId="27" borderId="0" xfId="43" applyFont="1" applyFill="1" applyAlignment="1">
      <alignment vertical="center"/>
    </xf>
    <xf numFmtId="0" fontId="72" fillId="28" borderId="0" xfId="43" applyFont="1" applyFill="1" applyAlignment="1">
      <alignment vertical="center"/>
    </xf>
    <xf numFmtId="0" fontId="57" fillId="27" borderId="45" xfId="43" applyFont="1" applyFill="1" applyBorder="1" applyAlignment="1">
      <alignment vertical="center"/>
    </xf>
    <xf numFmtId="0" fontId="57" fillId="27" borderId="85" xfId="43" applyFont="1" applyFill="1" applyBorder="1" applyAlignment="1">
      <alignment vertical="center"/>
    </xf>
    <xf numFmtId="0" fontId="57" fillId="27" borderId="86" xfId="43" applyFont="1" applyFill="1" applyBorder="1" applyAlignment="1">
      <alignment vertical="center"/>
    </xf>
    <xf numFmtId="0" fontId="57" fillId="27" borderId="87" xfId="43" applyFont="1" applyFill="1" applyBorder="1" applyAlignment="1">
      <alignment vertical="center"/>
    </xf>
    <xf numFmtId="3" fontId="57" fillId="27" borderId="0" xfId="91" applyNumberFormat="1" applyFont="1" applyFill="1" applyBorder="1" applyAlignment="1">
      <alignment horizontal="center" vertical="center"/>
    </xf>
    <xf numFmtId="0" fontId="57" fillId="27" borderId="88" xfId="43" applyFont="1" applyFill="1" applyBorder="1" applyAlignment="1">
      <alignment vertical="center"/>
    </xf>
    <xf numFmtId="171" fontId="57" fillId="0" borderId="0" xfId="85" applyFont="1" applyFill="1" applyAlignment="1">
      <alignment vertical="center"/>
    </xf>
    <xf numFmtId="0" fontId="81" fillId="0" borderId="88" xfId="43" applyFont="1" applyFill="1" applyBorder="1" applyAlignment="1">
      <alignment vertical="center"/>
    </xf>
    <xf numFmtId="0" fontId="65" fillId="27" borderId="0" xfId="43" applyFont="1" applyFill="1" applyBorder="1" applyAlignment="1">
      <alignment horizontal="center" vertical="center"/>
    </xf>
    <xf numFmtId="0" fontId="57" fillId="27" borderId="0" xfId="43" applyFont="1" applyFill="1" applyBorder="1" applyAlignment="1">
      <alignment horizontal="justify" vertical="center"/>
    </xf>
    <xf numFmtId="0" fontId="57" fillId="27" borderId="0" xfId="43" applyFont="1" applyFill="1" applyBorder="1" applyAlignment="1">
      <alignment horizontal="justify" vertical="center" wrapText="1"/>
    </xf>
    <xf numFmtId="3" fontId="104" fillId="29" borderId="15" xfId="43" applyNumberFormat="1" applyFont="1" applyFill="1" applyBorder="1" applyAlignment="1">
      <alignment vertical="center"/>
    </xf>
    <xf numFmtId="0" fontId="97" fillId="27" borderId="14" xfId="43" applyFont="1" applyFill="1" applyBorder="1" applyAlignment="1">
      <alignment vertical="center"/>
    </xf>
    <xf numFmtId="3" fontId="116" fillId="27" borderId="15" xfId="43" applyNumberFormat="1" applyFont="1" applyFill="1" applyBorder="1" applyAlignment="1">
      <alignment vertical="center"/>
    </xf>
    <xf numFmtId="3" fontId="116" fillId="0" borderId="15" xfId="43" applyNumberFormat="1" applyFont="1" applyFill="1" applyBorder="1" applyAlignment="1">
      <alignment vertical="center"/>
    </xf>
    <xf numFmtId="3" fontId="81" fillId="28" borderId="15" xfId="43" applyNumberFormat="1" applyFont="1" applyFill="1" applyBorder="1" applyAlignment="1">
      <alignment vertical="center"/>
    </xf>
    <xf numFmtId="10" fontId="70" fillId="29" borderId="15" xfId="97" applyNumberFormat="1" applyFont="1" applyFill="1" applyBorder="1" applyAlignment="1">
      <alignment horizontal="center" vertical="center"/>
    </xf>
    <xf numFmtId="0" fontId="64" fillId="27" borderId="14" xfId="43" applyFont="1" applyFill="1" applyBorder="1" applyAlignment="1">
      <alignment vertical="center"/>
    </xf>
    <xf numFmtId="10" fontId="64" fillId="27" borderId="15" xfId="97" applyNumberFormat="1" applyFont="1" applyFill="1" applyBorder="1" applyAlignment="1">
      <alignment horizontal="center" vertical="center"/>
    </xf>
    <xf numFmtId="3" fontId="64" fillId="0" borderId="15" xfId="43" applyNumberFormat="1" applyFont="1" applyFill="1" applyBorder="1" applyAlignment="1">
      <alignment vertical="center"/>
    </xf>
    <xf numFmtId="0" fontId="75" fillId="27" borderId="14" xfId="43" applyFont="1" applyFill="1" applyBorder="1" applyAlignment="1">
      <alignment vertical="center"/>
    </xf>
    <xf numFmtId="3" fontId="75" fillId="27" borderId="15" xfId="43" applyNumberFormat="1" applyFont="1" applyFill="1" applyBorder="1" applyAlignment="1">
      <alignment vertical="center"/>
    </xf>
    <xf numFmtId="10" fontId="75" fillId="27" borderId="15" xfId="97" applyNumberFormat="1" applyFont="1" applyFill="1" applyBorder="1" applyAlignment="1">
      <alignment horizontal="center" vertical="center"/>
    </xf>
    <xf numFmtId="3" fontId="75" fillId="28" borderId="15" xfId="43" applyNumberFormat="1" applyFont="1" applyFill="1" applyBorder="1" applyAlignment="1">
      <alignment vertical="center"/>
    </xf>
    <xf numFmtId="3" fontId="75" fillId="0" borderId="15" xfId="43" applyNumberFormat="1" applyFont="1" applyFill="1" applyBorder="1" applyAlignment="1">
      <alignment vertical="center"/>
    </xf>
    <xf numFmtId="3" fontId="64" fillId="28" borderId="15" xfId="43" applyNumberFormat="1" applyFont="1" applyFill="1" applyBorder="1" applyAlignment="1">
      <alignment vertical="center"/>
    </xf>
    <xf numFmtId="10" fontId="61" fillId="27" borderId="15" xfId="97" applyNumberFormat="1" applyFont="1" applyFill="1" applyBorder="1" applyAlignment="1">
      <alignment horizontal="center" vertical="center"/>
    </xf>
    <xf numFmtId="0" fontId="106" fillId="29" borderId="32" xfId="43" applyFont="1" applyFill="1" applyBorder="1" applyAlignment="1">
      <alignment vertical="center"/>
    </xf>
    <xf numFmtId="3" fontId="106" fillId="29" borderId="32" xfId="43" applyNumberFormat="1" applyFont="1" applyFill="1" applyBorder="1" applyAlignment="1">
      <alignment vertical="center"/>
    </xf>
    <xf numFmtId="10" fontId="106" fillId="29" borderId="32" xfId="97" applyNumberFormat="1" applyFont="1" applyFill="1" applyBorder="1" applyAlignment="1">
      <alignment horizontal="center" vertical="center"/>
    </xf>
    <xf numFmtId="0" fontId="70" fillId="29" borderId="15" xfId="43" applyFont="1" applyFill="1" applyBorder="1" applyAlignment="1">
      <alignment vertical="center"/>
    </xf>
    <xf numFmtId="10" fontId="70" fillId="29" borderId="15" xfId="43" applyNumberFormat="1" applyFont="1" applyFill="1" applyBorder="1" applyAlignment="1">
      <alignment horizontal="center" vertical="center"/>
    </xf>
    <xf numFmtId="0" fontId="59" fillId="27" borderId="14" xfId="43" applyFont="1" applyFill="1" applyBorder="1" applyAlignment="1">
      <alignment vertical="center"/>
    </xf>
    <xf numFmtId="175" fontId="59" fillId="27" borderId="15" xfId="43" applyNumberFormat="1" applyFont="1" applyFill="1" applyBorder="1" applyAlignment="1" applyProtection="1">
      <alignment vertical="center"/>
    </xf>
    <xf numFmtId="3" fontId="59" fillId="28" borderId="18" xfId="43" applyNumberFormat="1" applyFont="1" applyFill="1" applyBorder="1" applyAlignment="1" applyProtection="1">
      <alignment horizontal="right" vertical="center"/>
    </xf>
    <xf numFmtId="3" fontId="59" fillId="0" borderId="18" xfId="43" applyNumberFormat="1" applyFont="1" applyFill="1" applyBorder="1" applyAlignment="1" applyProtection="1">
      <alignment horizontal="right" vertical="center"/>
    </xf>
    <xf numFmtId="175" fontId="103" fillId="27" borderId="15" xfId="43" applyNumberFormat="1" applyFont="1" applyFill="1" applyBorder="1" applyAlignment="1" applyProtection="1">
      <alignment horizontal="left" indent="1"/>
    </xf>
    <xf numFmtId="3" fontId="75" fillId="28" borderId="18" xfId="43" applyNumberFormat="1" applyFont="1" applyFill="1" applyBorder="1" applyAlignment="1">
      <alignment horizontal="right"/>
    </xf>
    <xf numFmtId="3" fontId="75" fillId="0" borderId="18" xfId="43" applyNumberFormat="1" applyFont="1" applyFill="1" applyBorder="1" applyAlignment="1">
      <alignment horizontal="right"/>
    </xf>
    <xf numFmtId="3" fontId="75" fillId="28" borderId="18" xfId="43" applyNumberFormat="1" applyFont="1" applyFill="1" applyBorder="1" applyAlignment="1">
      <alignment horizontal="right" vertical="center"/>
    </xf>
    <xf numFmtId="3" fontId="75" fillId="0" borderId="18" xfId="43" applyNumberFormat="1" applyFont="1" applyFill="1" applyBorder="1" applyAlignment="1">
      <alignment horizontal="right" vertical="center"/>
    </xf>
    <xf numFmtId="175" fontId="103" fillId="27" borderId="15" xfId="43" applyNumberFormat="1" applyFont="1" applyFill="1" applyBorder="1" applyAlignment="1" applyProtection="1">
      <alignment horizontal="left" vertical="center" indent="1"/>
    </xf>
    <xf numFmtId="0" fontId="68" fillId="29" borderId="23" xfId="43" applyFont="1" applyFill="1" applyBorder="1" applyAlignment="1">
      <alignment horizontal="center" vertical="center" wrapText="1"/>
    </xf>
    <xf numFmtId="183" fontId="75" fillId="27" borderId="15" xfId="85" applyNumberFormat="1" applyFont="1" applyFill="1" applyBorder="1" applyAlignment="1">
      <alignment vertical="center"/>
    </xf>
    <xf numFmtId="190" fontId="75" fillId="27" borderId="15" xfId="85" applyNumberFormat="1" applyFont="1" applyFill="1" applyBorder="1" applyAlignment="1">
      <alignment vertical="center"/>
    </xf>
    <xf numFmtId="184" fontId="75" fillId="27" borderId="15" xfId="51" applyNumberFormat="1" applyFont="1" applyFill="1" applyBorder="1" applyAlignment="1">
      <alignment horizontal="center" vertical="center" wrapText="1"/>
    </xf>
    <xf numFmtId="0" fontId="75" fillId="27" borderId="15" xfId="90" applyFont="1" applyFill="1" applyBorder="1" applyAlignment="1">
      <alignment vertical="center"/>
    </xf>
    <xf numFmtId="184" fontId="70" fillId="29" borderId="15" xfId="51" applyNumberFormat="1" applyFont="1" applyFill="1" applyBorder="1" applyAlignment="1">
      <alignment horizontal="center" vertical="center" wrapText="1"/>
    </xf>
    <xf numFmtId="49" fontId="71" fillId="27" borderId="32" xfId="90" applyNumberFormat="1" applyFont="1" applyFill="1" applyBorder="1" applyAlignment="1">
      <alignment horizontal="center"/>
    </xf>
    <xf numFmtId="0" fontId="106" fillId="29" borderId="15" xfId="43" applyFont="1" applyFill="1" applyBorder="1" applyAlignment="1">
      <alignment horizontal="left" vertical="center" wrapText="1"/>
    </xf>
    <xf numFmtId="184" fontId="106" fillId="29" borderId="15" xfId="51" applyNumberFormat="1" applyFont="1" applyFill="1" applyBorder="1" applyAlignment="1">
      <alignment horizontal="center" vertical="center" wrapText="1"/>
    </xf>
    <xf numFmtId="0" fontId="70" fillId="29" borderId="15" xfId="90" applyFont="1" applyFill="1" applyBorder="1" applyAlignment="1">
      <alignment vertical="center"/>
    </xf>
    <xf numFmtId="0" fontId="80" fillId="0" borderId="0" xfId="43" applyFont="1"/>
    <xf numFmtId="0" fontId="64" fillId="0" borderId="0" xfId="43" applyFont="1" applyFill="1"/>
    <xf numFmtId="0" fontId="64" fillId="0" borderId="0" xfId="43" applyFont="1" applyFill="1" applyAlignment="1"/>
    <xf numFmtId="0" fontId="80" fillId="0" borderId="0" xfId="43" applyFont="1" applyFill="1" applyAlignment="1"/>
    <xf numFmtId="0" fontId="94" fillId="29" borderId="14" xfId="43" applyFont="1" applyFill="1" applyBorder="1" applyAlignment="1">
      <alignment vertical="center"/>
    </xf>
    <xf numFmtId="0" fontId="94" fillId="29" borderId="15" xfId="43" applyFont="1" applyFill="1" applyBorder="1" applyAlignment="1">
      <alignment vertical="center"/>
    </xf>
    <xf numFmtId="0" fontId="92" fillId="29" borderId="14" xfId="43" applyFont="1" applyFill="1" applyBorder="1" applyAlignment="1">
      <alignment vertical="center"/>
    </xf>
    <xf numFmtId="0" fontId="112" fillId="27" borderId="14" xfId="43" applyFont="1" applyFill="1" applyBorder="1"/>
    <xf numFmtId="0" fontId="75" fillId="27" borderId="32" xfId="43" applyNumberFormat="1" applyFont="1" applyFill="1" applyBorder="1" applyAlignment="1" applyProtection="1">
      <alignment vertical="center"/>
    </xf>
    <xf numFmtId="0" fontId="75" fillId="27" borderId="15" xfId="43" applyNumberFormat="1" applyFont="1" applyFill="1" applyBorder="1" applyAlignment="1" applyProtection="1">
      <alignment vertical="center"/>
    </xf>
    <xf numFmtId="0" fontId="84" fillId="27" borderId="15" xfId="43" applyNumberFormat="1" applyFont="1" applyFill="1" applyBorder="1" applyAlignment="1" applyProtection="1">
      <alignment vertical="center"/>
    </xf>
    <xf numFmtId="0" fontId="75" fillId="27" borderId="36" xfId="43" applyNumberFormat="1" applyFont="1" applyFill="1" applyBorder="1" applyAlignment="1" applyProtection="1">
      <alignment vertical="center"/>
    </xf>
    <xf numFmtId="0" fontId="84" fillId="0" borderId="15" xfId="43" applyNumberFormat="1" applyFont="1" applyFill="1" applyBorder="1" applyAlignment="1" applyProtection="1">
      <alignment vertical="center"/>
    </xf>
    <xf numFmtId="0" fontId="84" fillId="27" borderId="50" xfId="43" applyNumberFormat="1" applyFont="1" applyFill="1" applyBorder="1" applyAlignment="1" applyProtection="1">
      <alignment vertical="center"/>
    </xf>
    <xf numFmtId="0" fontId="84" fillId="27" borderId="15" xfId="43" applyNumberFormat="1" applyFont="1" applyFill="1" applyBorder="1" applyAlignment="1" applyProtection="1">
      <alignment horizontal="left" vertical="center"/>
    </xf>
    <xf numFmtId="0" fontId="84" fillId="28" borderId="15" xfId="43" applyNumberFormat="1" applyFont="1" applyFill="1" applyBorder="1" applyAlignment="1" applyProtection="1">
      <alignment vertical="center"/>
    </xf>
    <xf numFmtId="0" fontId="68" fillId="29" borderId="15" xfId="43" applyNumberFormat="1" applyFont="1" applyFill="1" applyBorder="1" applyAlignment="1" applyProtection="1">
      <alignment vertical="center"/>
    </xf>
    <xf numFmtId="171" fontId="57" fillId="0" borderId="0" xfId="85" applyFont="1" applyFill="1" applyBorder="1" applyAlignment="1">
      <alignment vertical="center"/>
    </xf>
    <xf numFmtId="0" fontId="68" fillId="29" borderId="32" xfId="43" applyNumberFormat="1" applyFont="1" applyFill="1" applyBorder="1" applyAlignment="1" applyProtection="1">
      <alignment vertical="center"/>
    </xf>
    <xf numFmtId="0" fontId="86" fillId="28" borderId="15" xfId="43" applyNumberFormat="1" applyFont="1" applyFill="1" applyBorder="1" applyAlignment="1" applyProtection="1">
      <alignment vertical="center"/>
    </xf>
    <xf numFmtId="0" fontId="86" fillId="27" borderId="15" xfId="43" applyNumberFormat="1" applyFont="1" applyFill="1" applyBorder="1" applyAlignment="1" applyProtection="1">
      <alignment vertical="center"/>
    </xf>
    <xf numFmtId="0" fontId="84" fillId="27" borderId="36" xfId="43" applyNumberFormat="1" applyFont="1" applyFill="1" applyBorder="1" applyAlignment="1" applyProtection="1">
      <alignment vertical="center"/>
    </xf>
    <xf numFmtId="0" fontId="86" fillId="27" borderId="24" xfId="43" applyNumberFormat="1" applyFont="1" applyFill="1" applyBorder="1" applyAlignment="1" applyProtection="1">
      <alignment vertical="center"/>
    </xf>
    <xf numFmtId="0" fontId="59" fillId="27" borderId="15" xfId="43" applyNumberFormat="1" applyFont="1" applyFill="1" applyBorder="1" applyAlignment="1" applyProtection="1">
      <alignment vertical="center"/>
    </xf>
    <xf numFmtId="0" fontId="75" fillId="28" borderId="24" xfId="43" applyNumberFormat="1" applyFont="1" applyFill="1" applyBorder="1" applyAlignment="1" applyProtection="1">
      <alignment vertical="center"/>
    </xf>
    <xf numFmtId="10" fontId="68" fillId="29" borderId="16" xfId="97" applyNumberFormat="1" applyFont="1" applyFill="1" applyBorder="1" applyAlignment="1" applyProtection="1">
      <alignment horizontal="right" vertical="center"/>
    </xf>
    <xf numFmtId="166" fontId="59" fillId="28" borderId="15" xfId="43" applyNumberFormat="1" applyFont="1" applyFill="1" applyBorder="1" applyAlignment="1" applyProtection="1">
      <alignment horizontal="right" vertical="center"/>
    </xf>
    <xf numFmtId="166" fontId="85" fillId="27" borderId="15" xfId="43" applyNumberFormat="1" applyFont="1" applyFill="1" applyBorder="1" applyAlignment="1">
      <alignment vertical="center"/>
    </xf>
    <xf numFmtId="166" fontId="68" fillId="29" borderId="16" xfId="43" applyNumberFormat="1" applyFont="1" applyFill="1" applyBorder="1" applyAlignment="1" applyProtection="1">
      <alignment horizontal="right" vertical="center"/>
    </xf>
    <xf numFmtId="166" fontId="68" fillId="29" borderId="15" xfId="43" applyNumberFormat="1" applyFont="1" applyFill="1" applyBorder="1" applyAlignment="1" applyProtection="1">
      <alignment horizontal="right" vertical="center"/>
    </xf>
    <xf numFmtId="166" fontId="59" fillId="27" borderId="15" xfId="43" applyNumberFormat="1" applyFont="1" applyFill="1" applyBorder="1" applyAlignment="1" applyProtection="1">
      <alignment horizontal="right" vertical="center"/>
    </xf>
    <xf numFmtId="166" fontId="59" fillId="0" borderId="15" xfId="43" applyNumberFormat="1" applyFont="1" applyFill="1" applyBorder="1" applyAlignment="1" applyProtection="1">
      <alignment horizontal="right" vertical="center"/>
    </xf>
    <xf numFmtId="166" fontId="85" fillId="27" borderId="15" xfId="43" applyNumberFormat="1" applyFont="1" applyFill="1" applyBorder="1" applyAlignment="1" applyProtection="1">
      <alignment horizontal="right" vertical="center"/>
    </xf>
    <xf numFmtId="166" fontId="85" fillId="27" borderId="50" xfId="43" applyNumberFormat="1" applyFont="1" applyFill="1" applyBorder="1" applyAlignment="1">
      <alignment vertical="center"/>
    </xf>
    <xf numFmtId="166" fontId="85" fillId="27" borderId="36" xfId="43" applyNumberFormat="1" applyFont="1" applyFill="1" applyBorder="1" applyAlignment="1" applyProtection="1">
      <alignment horizontal="right" vertical="center"/>
    </xf>
    <xf numFmtId="166" fontId="75" fillId="27" borderId="15" xfId="43" applyNumberFormat="1" applyFont="1" applyFill="1" applyBorder="1" applyAlignment="1" applyProtection="1">
      <alignment horizontal="right" vertical="center"/>
    </xf>
    <xf numFmtId="166" fontId="75" fillId="27" borderId="15" xfId="43" applyNumberFormat="1" applyFont="1" applyFill="1" applyBorder="1" applyAlignment="1">
      <alignment vertical="center"/>
    </xf>
    <xf numFmtId="166" fontId="75" fillId="28" borderId="15" xfId="43" applyNumberFormat="1" applyFont="1" applyFill="1" applyBorder="1" applyAlignment="1" applyProtection="1">
      <alignment horizontal="right" vertical="center"/>
    </xf>
    <xf numFmtId="166" fontId="75" fillId="0" borderId="15" xfId="43" applyNumberFormat="1" applyFont="1" applyFill="1" applyBorder="1" applyAlignment="1" applyProtection="1">
      <alignment horizontal="right" vertical="center"/>
    </xf>
    <xf numFmtId="166" fontId="75" fillId="27" borderId="36" xfId="43" applyNumberFormat="1" applyFont="1" applyFill="1" applyBorder="1" applyAlignment="1">
      <alignment vertical="center"/>
    </xf>
    <xf numFmtId="166" fontId="75" fillId="27" borderId="32" xfId="43" applyNumberFormat="1" applyFont="1" applyFill="1" applyBorder="1" applyAlignment="1">
      <alignment vertical="center"/>
    </xf>
    <xf numFmtId="3" fontId="75" fillId="28" borderId="24" xfId="43" applyNumberFormat="1" applyFont="1" applyFill="1" applyBorder="1" applyAlignment="1">
      <alignment vertical="center"/>
    </xf>
    <xf numFmtId="1" fontId="57" fillId="27" borderId="0" xfId="43" applyNumberFormat="1" applyFont="1" applyFill="1" applyBorder="1" applyAlignment="1">
      <alignment horizontal="center" vertical="center"/>
    </xf>
    <xf numFmtId="0" fontId="68" fillId="29" borderId="15" xfId="43" applyFont="1" applyFill="1" applyBorder="1" applyAlignment="1">
      <alignment horizontal="left" vertical="center"/>
    </xf>
    <xf numFmtId="0" fontId="63" fillId="27" borderId="15" xfId="43" applyFont="1" applyFill="1" applyBorder="1" applyAlignment="1">
      <alignment vertical="center"/>
    </xf>
    <xf numFmtId="0" fontId="77" fillId="29" borderId="15" xfId="43" applyFont="1" applyFill="1" applyBorder="1" applyAlignment="1">
      <alignment vertical="center"/>
    </xf>
    <xf numFmtId="0" fontId="57" fillId="0" borderId="15" xfId="43" applyFont="1" applyFill="1" applyBorder="1" applyAlignment="1">
      <alignment vertical="center"/>
    </xf>
    <xf numFmtId="0" fontId="120" fillId="29" borderId="24" xfId="43" applyFont="1" applyFill="1" applyBorder="1"/>
    <xf numFmtId="170" fontId="121" fillId="0" borderId="0" xfId="86" applyFont="1"/>
    <xf numFmtId="0" fontId="120" fillId="29" borderId="32" xfId="43" applyFont="1" applyFill="1" applyBorder="1"/>
    <xf numFmtId="0" fontId="77" fillId="29" borderId="14" xfId="43" applyFont="1" applyFill="1" applyBorder="1" applyAlignment="1">
      <alignment vertical="center"/>
    </xf>
    <xf numFmtId="0" fontId="63" fillId="0" borderId="14" xfId="43" applyFont="1" applyFill="1" applyBorder="1" applyAlignment="1">
      <alignment vertical="center"/>
    </xf>
    <xf numFmtId="0" fontId="68" fillId="29" borderId="15" xfId="43" applyFont="1" applyFill="1" applyBorder="1" applyAlignment="1">
      <alignment horizontal="center" vertical="center"/>
    </xf>
    <xf numFmtId="0" fontId="76" fillId="29" borderId="15" xfId="43" applyFont="1" applyFill="1" applyBorder="1" applyAlignment="1">
      <alignment horizontal="center" vertical="center"/>
    </xf>
    <xf numFmtId="0" fontId="74" fillId="29" borderId="92" xfId="43" applyFont="1" applyFill="1" applyBorder="1" applyAlignment="1">
      <alignment vertical="center"/>
    </xf>
    <xf numFmtId="170" fontId="70" fillId="29" borderId="77" xfId="86" applyFont="1" applyFill="1" applyBorder="1" applyAlignment="1" applyProtection="1">
      <alignment horizontal="center" vertical="center"/>
    </xf>
    <xf numFmtId="0" fontId="75" fillId="27" borderId="18" xfId="85" applyNumberFormat="1" applyFont="1" applyFill="1" applyBorder="1" applyAlignment="1">
      <alignment horizontal="left" vertical="center"/>
    </xf>
    <xf numFmtId="0" fontId="75" fillId="27" borderId="18" xfId="43" applyNumberFormat="1" applyFont="1" applyFill="1" applyBorder="1" applyAlignment="1">
      <alignment horizontal="left" vertical="center"/>
    </xf>
    <xf numFmtId="170" fontId="75" fillId="27" borderId="20" xfId="86" applyFont="1" applyFill="1" applyBorder="1" applyAlignment="1" applyProtection="1">
      <alignment horizontal="center" vertical="center"/>
    </xf>
    <xf numFmtId="0" fontId="75" fillId="27" borderId="19" xfId="43" applyFont="1" applyFill="1" applyBorder="1" applyAlignment="1">
      <alignment vertical="center"/>
    </xf>
    <xf numFmtId="166" fontId="75" fillId="27" borderId="19" xfId="86" applyNumberFormat="1" applyFont="1" applyFill="1" applyBorder="1" applyAlignment="1">
      <alignment vertical="center"/>
    </xf>
    <xf numFmtId="166" fontId="75" fillId="27" borderId="63" xfId="86" applyNumberFormat="1" applyFont="1" applyFill="1" applyBorder="1" applyAlignment="1">
      <alignment vertical="center"/>
    </xf>
    <xf numFmtId="0" fontId="59" fillId="27" borderId="40" xfId="43" applyFont="1" applyFill="1" applyBorder="1" applyAlignment="1">
      <alignment vertical="center"/>
    </xf>
    <xf numFmtId="166" fontId="59" fillId="27" borderId="40" xfId="86" applyNumberFormat="1" applyFont="1" applyFill="1" applyBorder="1" applyAlignment="1">
      <alignment vertical="center"/>
    </xf>
    <xf numFmtId="166" fontId="59" fillId="27" borderId="64" xfId="86" applyNumberFormat="1" applyFont="1" applyFill="1" applyBorder="1" applyAlignment="1">
      <alignment vertical="center"/>
    </xf>
    <xf numFmtId="166" fontId="59" fillId="27" borderId="63" xfId="86" applyNumberFormat="1" applyFont="1" applyFill="1" applyBorder="1" applyAlignment="1">
      <alignment vertical="center"/>
    </xf>
    <xf numFmtId="166" fontId="59" fillId="27" borderId="19" xfId="86" applyNumberFormat="1" applyFont="1" applyFill="1" applyBorder="1" applyAlignment="1">
      <alignment vertical="center"/>
    </xf>
    <xf numFmtId="0" fontId="75" fillId="29" borderId="71" xfId="43" applyFont="1" applyFill="1" applyBorder="1" applyAlignment="1">
      <alignment vertical="center"/>
    </xf>
    <xf numFmtId="0" fontId="75" fillId="29" borderId="25" xfId="43" applyFont="1" applyFill="1" applyBorder="1" applyAlignment="1">
      <alignment vertical="center"/>
    </xf>
    <xf numFmtId="166" fontId="75" fillId="29" borderId="25" xfId="43" applyNumberFormat="1" applyFont="1" applyFill="1" applyBorder="1" applyAlignment="1">
      <alignment vertical="center"/>
    </xf>
    <xf numFmtId="166" fontId="59" fillId="29" borderId="25" xfId="43" applyNumberFormat="1" applyFont="1" applyFill="1" applyBorder="1" applyAlignment="1">
      <alignment horizontal="center" vertical="center"/>
    </xf>
    <xf numFmtId="166" fontId="59" fillId="29" borderId="39" xfId="43" applyNumberFormat="1" applyFont="1" applyFill="1" applyBorder="1" applyAlignment="1">
      <alignment horizontal="center" vertical="center"/>
    </xf>
    <xf numFmtId="0" fontId="75" fillId="27" borderId="52" xfId="43" applyFont="1" applyFill="1" applyBorder="1" applyAlignment="1">
      <alignment vertical="center"/>
    </xf>
    <xf numFmtId="166" fontId="75" fillId="27" borderId="52" xfId="86" applyNumberFormat="1" applyFont="1" applyFill="1" applyBorder="1" applyAlignment="1">
      <alignment vertical="center"/>
    </xf>
    <xf numFmtId="166" fontId="75" fillId="27" borderId="65" xfId="86" applyNumberFormat="1" applyFont="1" applyFill="1" applyBorder="1" applyAlignment="1">
      <alignment vertical="center"/>
    </xf>
    <xf numFmtId="0" fontId="59" fillId="27" borderId="19" xfId="43" applyFont="1" applyFill="1" applyBorder="1" applyAlignment="1">
      <alignment vertical="center"/>
    </xf>
    <xf numFmtId="166" fontId="75" fillId="27" borderId="52" xfId="365" applyNumberFormat="1" applyFont="1" applyFill="1" applyBorder="1" applyAlignment="1">
      <alignment vertical="center"/>
    </xf>
    <xf numFmtId="166" fontId="75" fillId="27" borderId="65" xfId="365" applyNumberFormat="1" applyFont="1" applyFill="1" applyBorder="1" applyAlignment="1">
      <alignment vertical="center"/>
    </xf>
    <xf numFmtId="166" fontId="75" fillId="27" borderId="19" xfId="365" applyNumberFormat="1" applyFont="1" applyFill="1" applyBorder="1" applyAlignment="1">
      <alignment vertical="center"/>
    </xf>
    <xf numFmtId="166" fontId="75" fillId="27" borderId="63" xfId="365" applyNumberFormat="1" applyFont="1" applyFill="1" applyBorder="1" applyAlignment="1">
      <alignment vertical="center"/>
    </xf>
    <xf numFmtId="166" fontId="59" fillId="27" borderId="40" xfId="365" applyNumberFormat="1" applyFont="1" applyFill="1" applyBorder="1" applyAlignment="1">
      <alignment vertical="center"/>
    </xf>
    <xf numFmtId="166" fontId="75" fillId="27" borderId="0" xfId="86" applyNumberFormat="1" applyFont="1" applyFill="1" applyBorder="1" applyAlignment="1">
      <alignment vertical="center"/>
    </xf>
    <xf numFmtId="166" fontId="75" fillId="29" borderId="71" xfId="43" applyNumberFormat="1" applyFont="1" applyFill="1" applyBorder="1" applyAlignment="1">
      <alignment vertical="center"/>
    </xf>
    <xf numFmtId="166" fontId="59" fillId="27" borderId="64" xfId="86" applyNumberFormat="1" applyFont="1" applyFill="1" applyBorder="1" applyAlignment="1">
      <alignment horizontal="center" vertical="center"/>
    </xf>
    <xf numFmtId="17" fontId="57" fillId="27" borderId="18" xfId="43" applyNumberFormat="1" applyFont="1" applyFill="1" applyBorder="1" applyAlignment="1">
      <alignment horizontal="center" vertical="center"/>
    </xf>
    <xf numFmtId="184" fontId="65" fillId="27" borderId="19" xfId="43" applyNumberFormat="1" applyFont="1" applyFill="1" applyBorder="1" applyAlignment="1">
      <alignment horizontal="right" vertical="center"/>
    </xf>
    <xf numFmtId="184" fontId="57" fillId="27" borderId="19" xfId="43" applyNumberFormat="1" applyFont="1" applyFill="1" applyBorder="1" applyAlignment="1">
      <alignment horizontal="right" vertical="center"/>
    </xf>
    <xf numFmtId="176" fontId="57" fillId="27" borderId="20" xfId="97" applyNumberFormat="1" applyFont="1" applyFill="1" applyBorder="1" applyAlignment="1">
      <alignment horizontal="right" vertical="center"/>
    </xf>
    <xf numFmtId="184" fontId="57" fillId="27" borderId="20" xfId="43" applyNumberFormat="1" applyFont="1" applyFill="1" applyBorder="1" applyAlignment="1">
      <alignment horizontal="right" vertical="center"/>
    </xf>
    <xf numFmtId="184" fontId="57" fillId="27" borderId="37" xfId="43" applyNumberFormat="1" applyFont="1" applyFill="1" applyBorder="1" applyAlignment="1">
      <alignment horizontal="right" vertical="center"/>
    </xf>
    <xf numFmtId="184" fontId="57" fillId="27" borderId="0" xfId="43" applyNumberFormat="1" applyFont="1" applyFill="1" applyBorder="1" applyAlignment="1">
      <alignment horizontal="right" vertical="center"/>
    </xf>
    <xf numFmtId="184" fontId="65" fillId="27" borderId="0" xfId="43" applyNumberFormat="1" applyFont="1" applyFill="1" applyBorder="1" applyAlignment="1">
      <alignment horizontal="right" vertical="center"/>
    </xf>
    <xf numFmtId="184" fontId="65" fillId="27" borderId="37" xfId="43" applyNumberFormat="1" applyFont="1" applyFill="1" applyBorder="1" applyAlignment="1">
      <alignment horizontal="right" vertical="center"/>
    </xf>
    <xf numFmtId="0" fontId="68" fillId="29" borderId="23" xfId="374" quotePrefix="1" applyFont="1" applyFill="1" applyBorder="1" applyAlignment="1">
      <alignment horizontal="center" vertical="center" wrapText="1"/>
    </xf>
    <xf numFmtId="0" fontId="68" fillId="29" borderId="23" xfId="374" applyFont="1" applyFill="1" applyBorder="1" applyAlignment="1">
      <alignment horizontal="center" vertical="center" wrapText="1"/>
    </xf>
    <xf numFmtId="3" fontId="106" fillId="29" borderId="15" xfId="43" applyNumberFormat="1" applyFont="1" applyFill="1" applyBorder="1" applyAlignment="1">
      <alignment vertical="center"/>
    </xf>
    <xf numFmtId="3" fontId="81" fillId="28" borderId="18" xfId="43" applyNumberFormat="1" applyFont="1" applyFill="1" applyBorder="1" applyAlignment="1">
      <alignment horizontal="right" vertical="center"/>
    </xf>
    <xf numFmtId="10" fontId="81" fillId="0" borderId="20" xfId="368" applyNumberFormat="1" applyFont="1" applyFill="1" applyBorder="1" applyAlignment="1" applyProtection="1">
      <alignment horizontal="center" vertical="center"/>
    </xf>
    <xf numFmtId="175" fontId="81" fillId="27" borderId="15" xfId="43" applyNumberFormat="1" applyFont="1" applyFill="1" applyBorder="1" applyAlignment="1" applyProtection="1">
      <alignment horizontal="left" vertical="center" indent="1"/>
    </xf>
    <xf numFmtId="3" fontId="81" fillId="0" borderId="18" xfId="43" applyNumberFormat="1" applyFont="1" applyFill="1" applyBorder="1" applyAlignment="1">
      <alignment horizontal="right" vertical="center"/>
    </xf>
    <xf numFmtId="49" fontId="75" fillId="27" borderId="32" xfId="90" applyNumberFormat="1" applyFont="1" applyFill="1" applyBorder="1" applyAlignment="1">
      <alignment horizontal="center" vertical="center"/>
    </xf>
    <xf numFmtId="188" fontId="57" fillId="27" borderId="0" xfId="86" applyNumberFormat="1" applyFont="1" applyFill="1" applyAlignment="1">
      <alignment horizontal="right" vertical="center"/>
    </xf>
    <xf numFmtId="189" fontId="57" fillId="27" borderId="0" xfId="86" applyNumberFormat="1" applyFont="1" applyFill="1" applyAlignment="1">
      <alignment horizontal="right" vertical="center"/>
    </xf>
    <xf numFmtId="0" fontId="57" fillId="27" borderId="0" xfId="43" applyFont="1" applyFill="1" applyBorder="1" applyAlignment="1">
      <alignment horizontal="left" vertical="center"/>
    </xf>
    <xf numFmtId="169" fontId="57" fillId="27" borderId="0" xfId="86" applyNumberFormat="1" applyFont="1" applyFill="1" applyAlignment="1">
      <alignment horizontal="right" vertical="center"/>
    </xf>
    <xf numFmtId="0" fontId="118" fillId="27" borderId="18" xfId="43" applyFont="1" applyFill="1" applyBorder="1" applyAlignment="1">
      <alignment vertical="center"/>
    </xf>
    <xf numFmtId="0" fontId="118" fillId="27" borderId="16" xfId="43" applyFont="1" applyFill="1" applyBorder="1" applyAlignment="1">
      <alignment vertical="center"/>
    </xf>
    <xf numFmtId="169" fontId="64" fillId="27" borderId="19" xfId="86" applyNumberFormat="1" applyFont="1" applyFill="1" applyBorder="1" applyAlignment="1" applyProtection="1">
      <alignment vertical="center"/>
    </xf>
    <xf numFmtId="169" fontId="64" fillId="27" borderId="15" xfId="86" applyNumberFormat="1" applyFont="1" applyFill="1" applyBorder="1" applyAlignment="1" applyProtection="1">
      <alignment vertical="center"/>
    </xf>
    <xf numFmtId="0" fontId="57" fillId="27" borderId="18" xfId="43" applyFont="1" applyFill="1" applyBorder="1" applyAlignment="1">
      <alignment horizontal="left" vertical="center"/>
    </xf>
    <xf numFmtId="0" fontId="57" fillId="27" borderId="16" xfId="43" applyFont="1" applyFill="1" applyBorder="1" applyAlignment="1">
      <alignment horizontal="left" vertical="center"/>
    </xf>
    <xf numFmtId="169" fontId="57" fillId="27" borderId="19" xfId="86" applyNumberFormat="1" applyFont="1" applyFill="1" applyBorder="1" applyAlignment="1">
      <alignment horizontal="center" vertical="center"/>
    </xf>
    <xf numFmtId="169" fontId="57" fillId="27" borderId="15" xfId="86" applyNumberFormat="1" applyFont="1" applyFill="1" applyBorder="1" applyAlignment="1">
      <alignment horizontal="center" vertical="center"/>
    </xf>
    <xf numFmtId="0" fontId="57" fillId="27" borderId="14" xfId="43" applyFont="1" applyFill="1" applyBorder="1" applyAlignment="1">
      <alignment horizontal="left" vertical="center"/>
    </xf>
    <xf numFmtId="49" fontId="57" fillId="27" borderId="20" xfId="43" applyNumberFormat="1" applyFont="1" applyFill="1" applyBorder="1" applyAlignment="1">
      <alignment horizontal="center" vertical="center"/>
    </xf>
    <xf numFmtId="169" fontId="57" fillId="27" borderId="19" xfId="86" applyNumberFormat="1" applyFont="1" applyFill="1" applyBorder="1" applyAlignment="1">
      <alignment horizontal="right" vertical="center"/>
    </xf>
    <xf numFmtId="169" fontId="57" fillId="27" borderId="15" xfId="86" applyNumberFormat="1" applyFont="1" applyFill="1" applyBorder="1" applyAlignment="1">
      <alignment horizontal="right" vertical="center"/>
    </xf>
    <xf numFmtId="169" fontId="64" fillId="27" borderId="19" xfId="86" applyNumberFormat="1" applyFont="1" applyFill="1" applyBorder="1" applyAlignment="1" applyProtection="1">
      <alignment horizontal="right" vertical="center"/>
    </xf>
    <xf numFmtId="169" fontId="64" fillId="27" borderId="15" xfId="86" applyNumberFormat="1" applyFont="1" applyFill="1" applyBorder="1" applyAlignment="1" applyProtection="1">
      <alignment horizontal="right" vertical="center"/>
    </xf>
    <xf numFmtId="0" fontId="118" fillId="27" borderId="18" xfId="43" applyFont="1" applyFill="1" applyBorder="1" applyAlignment="1">
      <alignment horizontal="left" vertical="center"/>
    </xf>
    <xf numFmtId="49" fontId="80" fillId="27" borderId="20" xfId="43" applyNumberFormat="1" applyFont="1" applyFill="1" applyBorder="1" applyAlignment="1">
      <alignment horizontal="center" vertical="center"/>
    </xf>
    <xf numFmtId="0" fontId="57" fillId="27" borderId="30" xfId="43" applyFont="1" applyFill="1" applyBorder="1" applyAlignment="1">
      <alignment horizontal="left" vertical="center"/>
    </xf>
    <xf numFmtId="0" fontId="57" fillId="27" borderId="35" xfId="43" applyFont="1" applyFill="1" applyBorder="1" applyAlignment="1">
      <alignment horizontal="left" vertical="center"/>
    </xf>
    <xf numFmtId="170" fontId="57" fillId="27" borderId="30" xfId="86" applyFont="1" applyFill="1" applyBorder="1" applyAlignment="1">
      <alignment horizontal="right" vertical="center"/>
    </xf>
    <xf numFmtId="170" fontId="57" fillId="27" borderId="31" xfId="86" applyFont="1" applyFill="1" applyBorder="1" applyAlignment="1">
      <alignment horizontal="right" vertical="center"/>
    </xf>
    <xf numFmtId="170" fontId="57" fillId="27" borderId="24" xfId="86" applyFont="1" applyFill="1" applyBorder="1" applyAlignment="1">
      <alignment horizontal="right" vertical="center"/>
    </xf>
    <xf numFmtId="170" fontId="57" fillId="27" borderId="0" xfId="86" applyFont="1" applyFill="1" applyBorder="1" applyAlignment="1">
      <alignment horizontal="right" vertical="center"/>
    </xf>
    <xf numFmtId="0" fontId="64" fillId="27" borderId="0" xfId="43" applyFont="1" applyFill="1" applyAlignment="1">
      <alignment vertical="center"/>
    </xf>
    <xf numFmtId="15" fontId="112" fillId="27" borderId="0" xfId="86" applyNumberFormat="1" applyFont="1" applyFill="1" applyAlignment="1">
      <alignment horizontal="center" vertical="center"/>
    </xf>
    <xf numFmtId="169" fontId="57" fillId="27" borderId="33" xfId="86" applyNumberFormat="1" applyFont="1" applyFill="1" applyBorder="1" applyAlignment="1">
      <alignment horizontal="right" vertical="center"/>
    </xf>
    <xf numFmtId="169" fontId="57" fillId="27" borderId="20" xfId="86" applyNumberFormat="1" applyFont="1" applyFill="1" applyBorder="1" applyAlignment="1">
      <alignment horizontal="right" vertical="center"/>
    </xf>
    <xf numFmtId="0" fontId="97" fillId="27" borderId="18" xfId="43" applyFont="1" applyFill="1" applyBorder="1" applyAlignment="1">
      <alignment horizontal="left" vertical="center"/>
    </xf>
    <xf numFmtId="0" fontId="97" fillId="27" borderId="16" xfId="43" applyFont="1" applyFill="1" applyBorder="1" applyAlignment="1">
      <alignment horizontal="left" vertical="center"/>
    </xf>
    <xf numFmtId="169" fontId="75" fillId="27" borderId="19" xfId="86" applyNumberFormat="1" applyFont="1" applyFill="1" applyBorder="1" applyAlignment="1">
      <alignment horizontal="right" vertical="center"/>
    </xf>
    <xf numFmtId="169" fontId="75" fillId="27" borderId="20" xfId="86" applyNumberFormat="1" applyFont="1" applyFill="1" applyBorder="1" applyAlignment="1">
      <alignment horizontal="right" vertical="center"/>
    </xf>
    <xf numFmtId="169" fontId="57" fillId="27" borderId="31" xfId="86" applyNumberFormat="1" applyFont="1" applyFill="1" applyBorder="1" applyAlignment="1">
      <alignment horizontal="right" vertical="center"/>
    </xf>
    <xf numFmtId="14" fontId="75" fillId="27" borderId="15" xfId="43" applyNumberFormat="1" applyFont="1" applyFill="1" applyBorder="1" applyAlignment="1">
      <alignment horizontal="center" vertical="center"/>
    </xf>
    <xf numFmtId="177" fontId="75" fillId="27" borderId="18" xfId="86" applyNumberFormat="1" applyFont="1" applyFill="1" applyBorder="1" applyAlignment="1">
      <alignment horizontal="center" vertical="center"/>
    </xf>
    <xf numFmtId="177" fontId="75" fillId="27" borderId="15" xfId="86" applyNumberFormat="1" applyFont="1" applyFill="1" applyBorder="1" applyAlignment="1">
      <alignment horizontal="center" vertical="center"/>
    </xf>
    <xf numFmtId="14" fontId="75" fillId="27" borderId="14" xfId="43" applyNumberFormat="1" applyFont="1" applyFill="1" applyBorder="1" applyAlignment="1">
      <alignment horizontal="center" vertical="center"/>
    </xf>
    <xf numFmtId="177" fontId="75" fillId="27" borderId="14" xfId="86" applyNumberFormat="1" applyFont="1" applyFill="1" applyBorder="1" applyAlignment="1">
      <alignment horizontal="center" vertical="center"/>
    </xf>
    <xf numFmtId="177" fontId="75" fillId="27" borderId="0" xfId="86" applyNumberFormat="1" applyFont="1" applyFill="1" applyBorder="1" applyAlignment="1">
      <alignment horizontal="center" vertical="center"/>
    </xf>
    <xf numFmtId="177" fontId="75" fillId="27" borderId="16" xfId="86" applyNumberFormat="1" applyFont="1" applyFill="1" applyBorder="1" applyAlignment="1">
      <alignment horizontal="center" vertical="center"/>
    </xf>
    <xf numFmtId="14" fontId="75" fillId="27" borderId="24" xfId="43" applyNumberFormat="1" applyFont="1" applyFill="1" applyBorder="1" applyAlignment="1">
      <alignment horizontal="center" vertical="center"/>
    </xf>
    <xf numFmtId="177" fontId="75" fillId="27" borderId="24" xfId="86" applyNumberFormat="1" applyFont="1" applyFill="1" applyBorder="1" applyAlignment="1">
      <alignment horizontal="center" vertical="center"/>
    </xf>
    <xf numFmtId="0" fontId="57" fillId="27" borderId="0" xfId="43" applyFont="1" applyFill="1" applyAlignment="1" applyProtection="1">
      <alignment horizontal="left" vertical="center"/>
    </xf>
    <xf numFmtId="0" fontId="75" fillId="27" borderId="0" xfId="43" applyFont="1" applyFill="1" applyAlignment="1">
      <alignment vertical="center"/>
    </xf>
    <xf numFmtId="0" fontId="57" fillId="28" borderId="0" xfId="43" applyFont="1" applyFill="1" applyAlignment="1">
      <alignment vertical="center"/>
    </xf>
    <xf numFmtId="10" fontId="57" fillId="0" borderId="15" xfId="368" applyNumberFormat="1" applyFont="1" applyFill="1" applyBorder="1" applyAlignment="1">
      <alignment horizontal="center"/>
    </xf>
    <xf numFmtId="10" fontId="70" fillId="29" borderId="23" xfId="43" applyNumberFormat="1" applyFont="1" applyFill="1" applyBorder="1" applyAlignment="1">
      <alignment horizontal="center" vertical="center"/>
    </xf>
    <xf numFmtId="10" fontId="57" fillId="0" borderId="15" xfId="368" applyNumberFormat="1" applyFont="1" applyFill="1" applyBorder="1" applyAlignment="1">
      <alignment horizontal="center" vertical="center"/>
    </xf>
    <xf numFmtId="10" fontId="59" fillId="27" borderId="15" xfId="368" applyNumberFormat="1" applyFont="1" applyFill="1" applyBorder="1" applyAlignment="1">
      <alignment horizontal="center" vertical="center"/>
    </xf>
    <xf numFmtId="0" fontId="57" fillId="28" borderId="14" xfId="43" applyFont="1" applyFill="1" applyBorder="1" applyAlignment="1">
      <alignment vertical="center"/>
    </xf>
    <xf numFmtId="175" fontId="86" fillId="27" borderId="15" xfId="43" applyNumberFormat="1" applyFont="1" applyFill="1" applyBorder="1" applyAlignment="1" applyProtection="1">
      <alignment vertical="center"/>
    </xf>
    <xf numFmtId="0" fontId="57" fillId="0" borderId="0" xfId="373" applyFont="1" applyFill="1" applyAlignment="1">
      <alignment vertical="center"/>
    </xf>
    <xf numFmtId="0" fontId="57" fillId="27" borderId="0" xfId="373" applyFont="1" applyFill="1" applyAlignment="1">
      <alignment vertical="center"/>
    </xf>
    <xf numFmtId="0" fontId="57" fillId="27" borderId="0" xfId="373" applyFont="1" applyFill="1" applyBorder="1" applyAlignment="1">
      <alignment vertical="center"/>
    </xf>
    <xf numFmtId="184" fontId="57" fillId="0" borderId="0" xfId="373" applyNumberFormat="1" applyFont="1" applyFill="1" applyAlignment="1">
      <alignment vertical="center"/>
    </xf>
    <xf numFmtId="170" fontId="57" fillId="0" borderId="0" xfId="86" applyFont="1" applyFill="1" applyAlignment="1">
      <alignment vertical="center"/>
    </xf>
    <xf numFmtId="0" fontId="57" fillId="0" borderId="0" xfId="373" applyFont="1" applyFill="1" applyBorder="1" applyAlignment="1">
      <alignment vertical="center"/>
    </xf>
    <xf numFmtId="0" fontId="57" fillId="0" borderId="0" xfId="374" applyFont="1" applyFill="1" applyBorder="1" applyAlignment="1">
      <alignment vertical="center"/>
    </xf>
    <xf numFmtId="0" fontId="65" fillId="0" borderId="0" xfId="374" applyFont="1" applyFill="1" applyBorder="1" applyAlignment="1">
      <alignment horizontal="centerContinuous" vertical="center"/>
    </xf>
    <xf numFmtId="0" fontId="65" fillId="0" borderId="15" xfId="374" applyFont="1" applyFill="1" applyBorder="1" applyAlignment="1">
      <alignment vertical="center"/>
    </xf>
    <xf numFmtId="0" fontId="65" fillId="0" borderId="32" xfId="374" applyFont="1" applyFill="1" applyBorder="1" applyAlignment="1">
      <alignment vertical="center"/>
    </xf>
    <xf numFmtId="3" fontId="68" fillId="29" borderId="23" xfId="374" applyNumberFormat="1" applyFont="1" applyFill="1" applyBorder="1" applyAlignment="1" applyProtection="1">
      <alignment horizontal="left" vertical="center"/>
    </xf>
    <xf numFmtId="184" fontId="65" fillId="27" borderId="15" xfId="374" applyNumberFormat="1" applyFont="1" applyFill="1" applyBorder="1" applyAlignment="1" applyProtection="1">
      <alignment horizontal="left" vertical="center"/>
    </xf>
    <xf numFmtId="0" fontId="57" fillId="27" borderId="15" xfId="374" applyFont="1" applyFill="1" applyBorder="1" applyAlignment="1">
      <alignment vertical="center"/>
    </xf>
    <xf numFmtId="3" fontId="65" fillId="27" borderId="15" xfId="374" applyNumberFormat="1" applyFont="1" applyFill="1" applyBorder="1" applyAlignment="1" applyProtection="1">
      <alignment horizontal="left" vertical="center"/>
    </xf>
    <xf numFmtId="3" fontId="65" fillId="27" borderId="24" xfId="374" applyNumberFormat="1" applyFont="1" applyFill="1" applyBorder="1" applyAlignment="1" applyProtection="1">
      <alignment horizontal="left" vertical="center"/>
    </xf>
    <xf numFmtId="0" fontId="71" fillId="0" borderId="0" xfId="373" applyFont="1" applyFill="1" applyAlignment="1">
      <alignment vertical="center" wrapText="1"/>
    </xf>
    <xf numFmtId="195" fontId="57" fillId="0" borderId="0" xfId="43" applyNumberFormat="1" applyFont="1" applyFill="1" applyAlignment="1">
      <alignment vertical="center"/>
    </xf>
    <xf numFmtId="0" fontId="65" fillId="27" borderId="27" xfId="43" applyFont="1" applyFill="1" applyBorder="1" applyAlignment="1">
      <alignment horizontal="center"/>
    </xf>
    <xf numFmtId="0" fontId="65" fillId="27" borderId="33" xfId="43" applyFont="1" applyFill="1" applyBorder="1" applyAlignment="1">
      <alignment horizontal="center"/>
    </xf>
    <xf numFmtId="3" fontId="57" fillId="22" borderId="15" xfId="43" applyNumberFormat="1" applyFont="1" applyFill="1" applyBorder="1" applyAlignment="1">
      <alignment vertical="center"/>
    </xf>
    <xf numFmtId="3" fontId="57" fillId="22" borderId="15" xfId="43" applyNumberFormat="1" applyFont="1" applyFill="1" applyBorder="1"/>
    <xf numFmtId="3" fontId="75" fillId="22" borderId="15" xfId="43" applyNumberFormat="1" applyFont="1" applyFill="1" applyBorder="1"/>
    <xf numFmtId="3" fontId="68" fillId="29" borderId="15" xfId="43" applyNumberFormat="1" applyFont="1" applyFill="1" applyBorder="1" applyAlignment="1">
      <alignment vertical="center" wrapText="1"/>
    </xf>
    <xf numFmtId="3" fontId="57" fillId="22" borderId="24" xfId="43" applyNumberFormat="1" applyFont="1" applyFill="1" applyBorder="1"/>
    <xf numFmtId="3" fontId="59" fillId="27" borderId="15" xfId="374" applyNumberFormat="1" applyFont="1" applyFill="1" applyBorder="1" applyAlignment="1" applyProtection="1">
      <alignment horizontal="left" vertical="center"/>
    </xf>
    <xf numFmtId="3" fontId="64" fillId="27" borderId="32" xfId="374" applyNumberFormat="1" applyFont="1" applyFill="1" applyBorder="1" applyAlignment="1" applyProtection="1">
      <alignment horizontal="left" vertical="center"/>
    </xf>
    <xf numFmtId="166" fontId="68" fillId="29" borderId="32" xfId="43" applyNumberFormat="1" applyFont="1" applyFill="1" applyBorder="1" applyAlignment="1" applyProtection="1">
      <alignment horizontal="right" vertical="center"/>
    </xf>
    <xf numFmtId="3" fontId="68" fillId="29" borderId="66" xfId="43" applyNumberFormat="1" applyFont="1" applyFill="1" applyBorder="1" applyAlignment="1">
      <alignment horizontal="right" vertical="center"/>
    </xf>
    <xf numFmtId="3" fontId="59" fillId="27" borderId="15" xfId="43" applyNumberFormat="1" applyFont="1" applyFill="1" applyBorder="1" applyAlignment="1" applyProtection="1">
      <alignment horizontal="right" vertical="center"/>
    </xf>
    <xf numFmtId="0" fontId="122" fillId="0" borderId="0" xfId="79" applyFont="1" applyFill="1" applyAlignment="1" applyProtection="1">
      <alignment horizontal="center" vertical="center"/>
    </xf>
    <xf numFmtId="0" fontId="123" fillId="0" borderId="0" xfId="364" applyFont="1" applyAlignment="1">
      <alignment vertical="center"/>
    </xf>
    <xf numFmtId="0" fontId="75" fillId="0" borderId="0" xfId="43" applyFont="1" applyFill="1" applyAlignment="1">
      <alignment vertical="center"/>
    </xf>
    <xf numFmtId="0" fontId="75" fillId="0" borderId="0" xfId="373" applyFont="1" applyFill="1" applyAlignment="1">
      <alignment vertical="center"/>
    </xf>
    <xf numFmtId="0" fontId="122" fillId="0" borderId="0" xfId="79" applyFont="1" applyFill="1" applyAlignment="1" applyProtection="1">
      <alignment horizontal="center"/>
    </xf>
    <xf numFmtId="0" fontId="75" fillId="0" borderId="0" xfId="43" applyFont="1" applyFill="1" applyBorder="1"/>
    <xf numFmtId="0" fontId="59" fillId="28" borderId="0" xfId="364" applyFont="1" applyFill="1"/>
    <xf numFmtId="3" fontId="75" fillId="27" borderId="0" xfId="91" applyNumberFormat="1" applyFont="1" applyFill="1" applyAlignment="1">
      <alignment horizontal="center"/>
    </xf>
    <xf numFmtId="3" fontId="75" fillId="27" borderId="0" xfId="91" applyNumberFormat="1" applyFont="1" applyFill="1" applyAlignment="1">
      <alignment horizontal="center" vertical="center"/>
    </xf>
    <xf numFmtId="0" fontId="58" fillId="0" borderId="0" xfId="79" applyFont="1" applyFill="1" applyAlignment="1" applyProtection="1">
      <alignment horizontal="center"/>
    </xf>
    <xf numFmtId="0" fontId="65" fillId="27" borderId="0" xfId="43" applyFont="1" applyFill="1"/>
    <xf numFmtId="0" fontId="65" fillId="27" borderId="0" xfId="43" applyFont="1" applyFill="1" applyAlignment="1">
      <alignment horizontal="center"/>
    </xf>
    <xf numFmtId="0" fontId="64" fillId="27" borderId="0" xfId="43" applyFont="1" applyFill="1" applyAlignment="1"/>
    <xf numFmtId="0" fontId="57" fillId="27" borderId="0" xfId="43" applyFont="1" applyFill="1" applyAlignment="1">
      <alignment horizontal="center" vertical="center" wrapText="1"/>
    </xf>
    <xf numFmtId="0" fontId="57" fillId="27" borderId="0" xfId="43" applyFont="1" applyFill="1" applyAlignment="1">
      <alignment horizontal="center" vertical="center"/>
    </xf>
    <xf numFmtId="0" fontId="65" fillId="27" borderId="0" xfId="43" applyFont="1" applyFill="1" applyAlignment="1">
      <alignment vertical="center"/>
    </xf>
    <xf numFmtId="0" fontId="69" fillId="29" borderId="43" xfId="43" applyFont="1" applyFill="1" applyBorder="1" applyAlignment="1">
      <alignment horizontal="center" vertical="center"/>
    </xf>
    <xf numFmtId="0" fontId="69" fillId="29" borderId="93" xfId="43" applyFont="1" applyFill="1" applyBorder="1" applyAlignment="1">
      <alignment horizontal="center" vertical="center"/>
    </xf>
    <xf numFmtId="0" fontId="69" fillId="29" borderId="66" xfId="43" applyFont="1" applyFill="1" applyBorder="1" applyAlignment="1">
      <alignment horizontal="center" vertical="center"/>
    </xf>
    <xf numFmtId="0" fontId="65" fillId="27" borderId="94" xfId="43" applyFont="1" applyFill="1" applyBorder="1" applyAlignment="1">
      <alignment vertical="center"/>
    </xf>
    <xf numFmtId="176" fontId="65" fillId="27" borderId="94" xfId="368" applyNumberFormat="1" applyFont="1" applyFill="1" applyBorder="1" applyAlignment="1">
      <alignment horizontal="center" vertical="center"/>
    </xf>
    <xf numFmtId="0" fontId="65" fillId="27" borderId="95" xfId="43" applyFont="1" applyFill="1" applyBorder="1" applyAlignment="1">
      <alignment vertical="center"/>
    </xf>
    <xf numFmtId="176" fontId="65" fillId="27" borderId="95" xfId="368" applyNumberFormat="1" applyFont="1" applyFill="1" applyBorder="1" applyAlignment="1">
      <alignment horizontal="center" vertical="center"/>
    </xf>
    <xf numFmtId="0" fontId="65" fillId="0" borderId="95" xfId="43" applyFont="1" applyFill="1" applyBorder="1" applyAlignment="1">
      <alignment vertical="center"/>
    </xf>
    <xf numFmtId="49" fontId="65" fillId="27" borderId="95" xfId="368" applyNumberFormat="1" applyFont="1" applyFill="1" applyBorder="1" applyAlignment="1">
      <alignment horizontal="center" vertical="center"/>
    </xf>
    <xf numFmtId="170" fontId="57" fillId="27" borderId="0" xfId="365" applyFont="1" applyFill="1"/>
    <xf numFmtId="0" fontId="65" fillId="0" borderId="96" xfId="43" applyFont="1" applyFill="1" applyBorder="1" applyAlignment="1">
      <alignment vertical="center"/>
    </xf>
    <xf numFmtId="176" fontId="65" fillId="27" borderId="96" xfId="368" applyNumberFormat="1" applyFont="1" applyFill="1" applyBorder="1" applyAlignment="1">
      <alignment horizontal="center" vertical="center"/>
    </xf>
    <xf numFmtId="49" fontId="65" fillId="27" borderId="96" xfId="368" applyNumberFormat="1" applyFont="1" applyFill="1" applyBorder="1" applyAlignment="1">
      <alignment horizontal="center" vertical="center"/>
    </xf>
    <xf numFmtId="0" fontId="65" fillId="0" borderId="94" xfId="43" applyFont="1" applyFill="1" applyBorder="1" applyAlignment="1">
      <alignment vertical="center"/>
    </xf>
    <xf numFmtId="176" fontId="65" fillId="27" borderId="0" xfId="368" applyNumberFormat="1" applyFont="1" applyFill="1" applyAlignment="1">
      <alignment horizontal="center"/>
    </xf>
    <xf numFmtId="199" fontId="65" fillId="27" borderId="93" xfId="366" applyNumberFormat="1" applyFont="1" applyFill="1" applyBorder="1" applyAlignment="1">
      <alignment horizontal="center" vertical="center"/>
    </xf>
    <xf numFmtId="0" fontId="65" fillId="28" borderId="94" xfId="43" applyFont="1" applyFill="1" applyBorder="1" applyAlignment="1">
      <alignment horizontal="left" vertical="center"/>
    </xf>
    <xf numFmtId="0" fontId="65" fillId="28" borderId="96" xfId="43" applyFont="1" applyFill="1" applyBorder="1" applyAlignment="1">
      <alignment horizontal="left" vertical="center"/>
    </xf>
    <xf numFmtId="0" fontId="65" fillId="28" borderId="0" xfId="43" applyFont="1" applyFill="1" applyBorder="1" applyAlignment="1">
      <alignment horizontal="left"/>
    </xf>
    <xf numFmtId="176" fontId="65" fillId="27" borderId="0" xfId="368" applyNumberFormat="1" applyFont="1" applyFill="1" applyBorder="1" applyAlignment="1">
      <alignment horizontal="center"/>
    </xf>
    <xf numFmtId="0" fontId="65" fillId="28" borderId="0" xfId="43" applyFont="1" applyFill="1" applyAlignment="1">
      <alignment horizontal="left"/>
    </xf>
    <xf numFmtId="199" fontId="65" fillId="27" borderId="0" xfId="366" applyNumberFormat="1" applyFont="1" applyFill="1" applyBorder="1" applyAlignment="1">
      <alignment horizontal="center"/>
    </xf>
    <xf numFmtId="200" fontId="65" fillId="27" borderId="0" xfId="366" applyNumberFormat="1" applyFont="1" applyFill="1" applyAlignment="1">
      <alignment horizontal="center"/>
    </xf>
    <xf numFmtId="0" fontId="69" fillId="29" borderId="93" xfId="43" applyFont="1" applyFill="1" applyBorder="1" applyAlignment="1">
      <alignment horizontal="center" vertical="center" wrapText="1"/>
    </xf>
    <xf numFmtId="0" fontId="65" fillId="0" borderId="94" xfId="43" applyFont="1" applyFill="1" applyBorder="1" applyAlignment="1">
      <alignment horizontal="left" vertical="center"/>
    </xf>
    <xf numFmtId="0" fontId="65" fillId="0" borderId="96" xfId="43" applyFont="1" applyFill="1" applyBorder="1" applyAlignment="1">
      <alignment horizontal="left" vertical="center"/>
    </xf>
    <xf numFmtId="0" fontId="65" fillId="0" borderId="0" xfId="43" applyFont="1" applyFill="1" applyBorder="1" applyAlignment="1">
      <alignment horizontal="left"/>
    </xf>
    <xf numFmtId="0" fontId="65" fillId="0" borderId="0" xfId="43" applyFont="1" applyFill="1" applyAlignment="1">
      <alignment horizontal="left"/>
    </xf>
    <xf numFmtId="0" fontId="71" fillId="0" borderId="32" xfId="43" applyFont="1" applyFill="1" applyBorder="1"/>
    <xf numFmtId="165" fontId="57" fillId="0" borderId="0" xfId="0" applyNumberFormat="1" applyFont="1"/>
    <xf numFmtId="3" fontId="57" fillId="0" borderId="0" xfId="364" applyNumberFormat="1" applyFont="1"/>
    <xf numFmtId="3" fontId="57" fillId="0" borderId="0" xfId="43" applyNumberFormat="1" applyFont="1" applyFill="1"/>
    <xf numFmtId="171" fontId="87" fillId="27" borderId="0" xfId="85" applyFont="1" applyFill="1" applyAlignment="1">
      <alignment vertical="center"/>
    </xf>
    <xf numFmtId="0" fontId="57" fillId="0" borderId="0" xfId="43" applyFont="1" applyFill="1" applyBorder="1" applyAlignment="1">
      <alignment horizontal="left" vertical="center" indent="2"/>
    </xf>
    <xf numFmtId="0" fontId="81" fillId="0" borderId="0" xfId="43" applyFont="1" applyFill="1" applyBorder="1" applyAlignment="1">
      <alignment horizontal="left" vertical="center" indent="1"/>
    </xf>
    <xf numFmtId="202" fontId="61" fillId="27" borderId="15" xfId="97" applyNumberFormat="1" applyFont="1" applyFill="1" applyBorder="1" applyAlignment="1">
      <alignment horizontal="center"/>
    </xf>
    <xf numFmtId="203" fontId="57" fillId="0" borderId="0" xfId="85" applyNumberFormat="1" applyFont="1"/>
    <xf numFmtId="171" fontId="71" fillId="27" borderId="0" xfId="85" applyFont="1" applyFill="1" applyAlignment="1">
      <alignment vertical="center"/>
    </xf>
    <xf numFmtId="171" fontId="57" fillId="27" borderId="0" xfId="85" applyFont="1" applyFill="1" applyAlignment="1">
      <alignment horizontal="center" vertical="center"/>
    </xf>
    <xf numFmtId="171" fontId="75" fillId="27" borderId="0" xfId="85" applyFont="1" applyFill="1" applyBorder="1"/>
    <xf numFmtId="169" fontId="75" fillId="27" borderId="0" xfId="43" applyNumberFormat="1" applyFont="1" applyFill="1" applyBorder="1"/>
    <xf numFmtId="204" fontId="60" fillId="0" borderId="0" xfId="43" applyNumberFormat="1" applyFont="1" applyFill="1"/>
    <xf numFmtId="0" fontId="57" fillId="27" borderId="0" xfId="43" applyFont="1" applyFill="1" applyBorder="1" applyAlignment="1">
      <alignment vertical="center" wrapText="1"/>
    </xf>
    <xf numFmtId="10" fontId="75" fillId="28" borderId="15" xfId="97" applyNumberFormat="1" applyFont="1" applyFill="1" applyBorder="1" applyAlignment="1">
      <alignment horizontal="center" vertical="center"/>
    </xf>
    <xf numFmtId="0" fontId="65" fillId="0" borderId="43" xfId="43" applyFont="1" applyFill="1" applyBorder="1" applyAlignment="1">
      <alignment horizontal="left" vertical="center"/>
    </xf>
    <xf numFmtId="0" fontId="71" fillId="0" borderId="0" xfId="43" applyFont="1" applyFill="1" applyAlignment="1">
      <alignment horizontal="left" vertical="center" indent="2"/>
    </xf>
    <xf numFmtId="3" fontId="71" fillId="0" borderId="0" xfId="43" applyNumberFormat="1" applyFont="1" applyFill="1" applyAlignment="1">
      <alignment horizontal="left" vertical="center" indent="2"/>
    </xf>
    <xf numFmtId="171" fontId="59" fillId="27" borderId="0" xfId="85" applyFont="1" applyFill="1" applyAlignment="1">
      <alignment horizontal="center"/>
    </xf>
    <xf numFmtId="207" fontId="80" fillId="0" borderId="0" xfId="43" applyNumberFormat="1" applyFont="1" applyFill="1"/>
    <xf numFmtId="0" fontId="65" fillId="0" borderId="54" xfId="43" applyFont="1" applyFill="1" applyBorder="1" applyAlignment="1">
      <alignment vertical="center"/>
    </xf>
    <xf numFmtId="0" fontId="65" fillId="0" borderId="98" xfId="43" applyFont="1" applyFill="1" applyBorder="1" applyAlignment="1">
      <alignment vertical="center"/>
    </xf>
    <xf numFmtId="0" fontId="65" fillId="0" borderId="97" xfId="43" applyFont="1" applyFill="1" applyBorder="1" applyAlignment="1">
      <alignment vertical="center"/>
    </xf>
    <xf numFmtId="0" fontId="72" fillId="0" borderId="0" xfId="43" applyFont="1" applyFill="1" applyAlignment="1">
      <alignment vertical="center"/>
    </xf>
    <xf numFmtId="10" fontId="127" fillId="27" borderId="20" xfId="368" applyNumberFormat="1" applyFont="1" applyFill="1" applyBorder="1" applyAlignment="1" applyProtection="1">
      <alignment horizontal="center"/>
    </xf>
    <xf numFmtId="10" fontId="128" fillId="27" borderId="20" xfId="368" applyNumberFormat="1" applyFont="1" applyFill="1" applyBorder="1" applyAlignment="1" applyProtection="1">
      <alignment horizontal="center"/>
    </xf>
    <xf numFmtId="208" fontId="65" fillId="27" borderId="32" xfId="85" applyNumberFormat="1" applyFont="1" applyFill="1" applyBorder="1" applyAlignment="1">
      <alignment horizontal="center" vertical="center"/>
    </xf>
    <xf numFmtId="208" fontId="92" fillId="29" borderId="15" xfId="85" applyNumberFormat="1" applyFont="1" applyFill="1" applyBorder="1" applyAlignment="1">
      <alignment vertical="center"/>
    </xf>
    <xf numFmtId="208" fontId="62" fillId="27" borderId="15" xfId="85" applyNumberFormat="1" applyFont="1" applyFill="1" applyBorder="1"/>
    <xf numFmtId="208" fontId="57" fillId="27" borderId="15" xfId="85" applyNumberFormat="1" applyFont="1" applyFill="1" applyBorder="1"/>
    <xf numFmtId="208" fontId="64" fillId="27" borderId="15" xfId="85" applyNumberFormat="1" applyFont="1" applyFill="1" applyBorder="1"/>
    <xf numFmtId="208" fontId="65" fillId="27" borderId="15" xfId="85" applyNumberFormat="1" applyFont="1" applyFill="1" applyBorder="1" applyAlignment="1"/>
    <xf numFmtId="208" fontId="59" fillId="27" borderId="15" xfId="85" applyNumberFormat="1" applyFont="1" applyFill="1" applyBorder="1" applyAlignment="1">
      <alignment vertical="center"/>
    </xf>
    <xf numFmtId="208" fontId="57" fillId="27" borderId="15" xfId="85" applyNumberFormat="1" applyFont="1" applyFill="1" applyBorder="1" applyAlignment="1">
      <alignment horizontal="right" vertical="center"/>
    </xf>
    <xf numFmtId="208" fontId="57" fillId="27" borderId="15" xfId="85" applyNumberFormat="1" applyFont="1" applyFill="1" applyBorder="1" applyAlignment="1">
      <alignment horizontal="right"/>
    </xf>
    <xf numFmtId="208" fontId="57" fillId="27" borderId="15" xfId="85" applyNumberFormat="1" applyFont="1" applyFill="1" applyBorder="1" applyAlignment="1">
      <alignment vertical="center"/>
    </xf>
    <xf numFmtId="208" fontId="59" fillId="27" borderId="15" xfId="85" applyNumberFormat="1" applyFont="1" applyFill="1" applyBorder="1" applyAlignment="1">
      <alignment wrapText="1"/>
    </xf>
    <xf numFmtId="208" fontId="59" fillId="27" borderId="15" xfId="85" applyNumberFormat="1" applyFont="1" applyFill="1" applyBorder="1" applyAlignment="1"/>
    <xf numFmtId="208" fontId="112" fillId="27" borderId="15" xfId="85" applyNumberFormat="1" applyFont="1" applyFill="1" applyBorder="1" applyAlignment="1"/>
    <xf numFmtId="208" fontId="71" fillId="27" borderId="15" xfId="85" applyNumberFormat="1" applyFont="1" applyFill="1" applyBorder="1" applyAlignment="1">
      <alignment horizontal="right"/>
    </xf>
    <xf numFmtId="208" fontId="64" fillId="28" borderId="15" xfId="85" applyNumberFormat="1" applyFont="1" applyFill="1" applyBorder="1" applyAlignment="1">
      <alignment vertical="center"/>
    </xf>
    <xf numFmtId="208" fontId="65" fillId="28" borderId="15" xfId="85" applyNumberFormat="1" applyFont="1" applyFill="1" applyBorder="1" applyAlignment="1"/>
    <xf numFmtId="208" fontId="92" fillId="29" borderId="15" xfId="85" applyNumberFormat="1" applyFont="1" applyFill="1" applyBorder="1" applyAlignment="1">
      <alignment horizontal="right" vertical="center"/>
    </xf>
    <xf numFmtId="208" fontId="72" fillId="0" borderId="24" xfId="85" applyNumberFormat="1" applyFont="1" applyFill="1" applyBorder="1"/>
    <xf numFmtId="0" fontId="89" fillId="0" borderId="0" xfId="43" applyFont="1" applyFill="1"/>
    <xf numFmtId="0" fontId="124" fillId="0" borderId="0" xfId="43" applyFont="1" applyFill="1" applyAlignment="1" applyProtection="1">
      <alignment horizontal="left"/>
    </xf>
    <xf numFmtId="166" fontId="57" fillId="28" borderId="0" xfId="43" applyNumberFormat="1" applyFont="1" applyFill="1"/>
    <xf numFmtId="166" fontId="59" fillId="27" borderId="64" xfId="365" applyNumberFormat="1" applyFont="1" applyFill="1" applyBorder="1" applyAlignment="1">
      <alignment vertical="center"/>
    </xf>
    <xf numFmtId="194" fontId="75" fillId="27" borderId="19" xfId="86" applyNumberFormat="1" applyFont="1" applyFill="1" applyBorder="1" applyAlignment="1">
      <alignment vertical="center"/>
    </xf>
    <xf numFmtId="166" fontId="59" fillId="29" borderId="99" xfId="43" applyNumberFormat="1" applyFont="1" applyFill="1" applyBorder="1" applyAlignment="1">
      <alignment horizontal="center" vertical="center"/>
    </xf>
    <xf numFmtId="166" fontId="59" fillId="29" borderId="40" xfId="43" applyNumberFormat="1" applyFont="1" applyFill="1" applyBorder="1" applyAlignment="1">
      <alignment horizontal="center" vertical="center"/>
    </xf>
    <xf numFmtId="166" fontId="59" fillId="27" borderId="0" xfId="86" applyNumberFormat="1" applyFont="1" applyFill="1" applyBorder="1" applyAlignment="1">
      <alignment horizontal="right" vertical="center"/>
    </xf>
    <xf numFmtId="166" fontId="59" fillId="27" borderId="0" xfId="365" applyNumberFormat="1" applyFont="1" applyFill="1" applyBorder="1" applyAlignment="1">
      <alignment vertical="center"/>
    </xf>
    <xf numFmtId="166" fontId="75" fillId="27" borderId="47" xfId="86" applyNumberFormat="1" applyFont="1" applyFill="1" applyBorder="1" applyAlignment="1">
      <alignment vertical="center"/>
    </xf>
    <xf numFmtId="208" fontId="59" fillId="27" borderId="15" xfId="43" applyNumberFormat="1" applyFont="1" applyFill="1" applyBorder="1" applyAlignment="1" applyProtection="1">
      <alignment horizontal="right" vertical="center"/>
    </xf>
    <xf numFmtId="208" fontId="68" fillId="29" borderId="15" xfId="43" applyNumberFormat="1" applyFont="1" applyFill="1" applyBorder="1" applyAlignment="1" applyProtection="1">
      <alignment horizontal="right" vertical="center"/>
    </xf>
    <xf numFmtId="208" fontId="59" fillId="0" borderId="15" xfId="43" applyNumberFormat="1" applyFont="1" applyFill="1" applyBorder="1" applyAlignment="1" applyProtection="1">
      <alignment horizontal="right" vertical="center"/>
    </xf>
    <xf numFmtId="208" fontId="75" fillId="27" borderId="15" xfId="43" applyNumberFormat="1" applyFont="1" applyFill="1" applyBorder="1" applyAlignment="1">
      <alignment vertical="center"/>
    </xf>
    <xf numFmtId="208" fontId="75" fillId="27" borderId="15" xfId="43" applyNumberFormat="1" applyFont="1" applyFill="1" applyBorder="1" applyAlignment="1" applyProtection="1">
      <alignment horizontal="right" vertical="center"/>
    </xf>
    <xf numFmtId="208" fontId="75" fillId="28" borderId="15" xfId="43" applyNumberFormat="1" applyFont="1" applyFill="1" applyBorder="1" applyAlignment="1" applyProtection="1">
      <alignment horizontal="right" vertical="center"/>
    </xf>
    <xf numFmtId="208" fontId="75" fillId="0" borderId="15" xfId="43" applyNumberFormat="1" applyFont="1" applyFill="1" applyBorder="1" applyAlignment="1" applyProtection="1">
      <alignment horizontal="right" vertical="center"/>
    </xf>
    <xf numFmtId="171" fontId="57" fillId="0" borderId="0" xfId="85" applyFont="1" applyAlignment="1">
      <alignment vertical="center"/>
    </xf>
    <xf numFmtId="0" fontId="75" fillId="27" borderId="32" xfId="43" applyFont="1" applyFill="1" applyBorder="1" applyAlignment="1">
      <alignment horizontal="centerContinuous" vertical="center" wrapText="1"/>
    </xf>
    <xf numFmtId="0" fontId="75" fillId="27" borderId="24" xfId="43" applyFont="1" applyFill="1" applyBorder="1" applyAlignment="1">
      <alignment horizontal="center" vertical="center" wrapText="1"/>
    </xf>
    <xf numFmtId="3" fontId="129" fillId="27" borderId="15" xfId="43" applyNumberFormat="1" applyFont="1" applyFill="1" applyBorder="1"/>
    <xf numFmtId="0" fontId="57" fillId="27" borderId="0" xfId="91" applyFont="1" applyFill="1" applyAlignment="1">
      <alignment horizontal="left" vertical="center" wrapText="1"/>
    </xf>
    <xf numFmtId="0" fontId="29" fillId="29" borderId="14" xfId="43" applyNumberFormat="1" applyFont="1" applyFill="1" applyBorder="1" applyAlignment="1" applyProtection="1"/>
    <xf numFmtId="10" fontId="68" fillId="29" borderId="15" xfId="97" applyNumberFormat="1" applyFont="1" applyFill="1" applyBorder="1" applyAlignment="1" applyProtection="1">
      <alignment horizontal="right" vertical="center"/>
    </xf>
    <xf numFmtId="15" fontId="75" fillId="0" borderId="19" xfId="43" applyNumberFormat="1" applyFont="1" applyFill="1" applyBorder="1" applyAlignment="1">
      <alignment horizontal="center"/>
    </xf>
    <xf numFmtId="0" fontId="59" fillId="0" borderId="19" xfId="43" applyFont="1" applyFill="1" applyBorder="1"/>
    <xf numFmtId="1" fontId="59" fillId="0" borderId="63" xfId="43" applyNumberFormat="1" applyFont="1" applyFill="1" applyBorder="1" applyAlignment="1">
      <alignment horizontal="center"/>
    </xf>
    <xf numFmtId="3" fontId="91" fillId="0" borderId="52" xfId="43" applyNumberFormat="1" applyFont="1" applyFill="1" applyBorder="1" applyAlignment="1">
      <alignment vertical="center" wrapText="1"/>
    </xf>
    <xf numFmtId="0" fontId="100" fillId="0" borderId="19" xfId="43" applyFont="1" applyFill="1" applyBorder="1"/>
    <xf numFmtId="1" fontId="101" fillId="0" borderId="63" xfId="43" applyNumberFormat="1" applyFont="1" applyFill="1" applyBorder="1" applyAlignment="1">
      <alignment horizontal="center"/>
    </xf>
    <xf numFmtId="3" fontId="116" fillId="0" borderId="19" xfId="43" applyNumberFormat="1" applyFont="1" applyFill="1" applyBorder="1" applyAlignment="1">
      <alignment horizontal="right" indent="1"/>
    </xf>
    <xf numFmtId="3" fontId="75" fillId="0" borderId="19" xfId="43" applyNumberFormat="1" applyFont="1" applyFill="1" applyBorder="1" applyAlignment="1">
      <alignment horizontal="right" indent="1"/>
    </xf>
    <xf numFmtId="1" fontId="102" fillId="0" borderId="63" xfId="43" applyNumberFormat="1" applyFont="1" applyFill="1" applyBorder="1" applyAlignment="1">
      <alignment horizontal="center"/>
    </xf>
    <xf numFmtId="3" fontId="59" fillId="0" borderId="19" xfId="43" applyNumberFormat="1" applyFont="1" applyFill="1" applyBorder="1" applyAlignment="1">
      <alignment horizontal="right" indent="1"/>
    </xf>
    <xf numFmtId="3" fontId="75" fillId="0" borderId="19" xfId="43" quotePrefix="1" applyNumberFormat="1" applyFont="1" applyFill="1" applyBorder="1" applyAlignment="1">
      <alignment horizontal="right" indent="1"/>
    </xf>
    <xf numFmtId="3" fontId="59" fillId="0" borderId="19" xfId="43" quotePrefix="1" applyNumberFormat="1" applyFont="1" applyFill="1" applyBorder="1" applyAlignment="1">
      <alignment horizontal="right" indent="1"/>
    </xf>
    <xf numFmtId="0" fontId="75" fillId="0" borderId="19" xfId="43" applyFont="1" applyFill="1" applyBorder="1"/>
    <xf numFmtId="3" fontId="75" fillId="0" borderId="0" xfId="43" applyNumberFormat="1" applyFont="1" applyFill="1"/>
    <xf numFmtId="15" fontId="57" fillId="0" borderId="0" xfId="43" applyNumberFormat="1" applyFont="1" applyFill="1" applyAlignment="1"/>
    <xf numFmtId="171" fontId="57" fillId="0" borderId="0" xfId="366" applyFont="1" applyFill="1"/>
    <xf numFmtId="170" fontId="75" fillId="0" borderId="0" xfId="365" applyFont="1" applyFill="1"/>
    <xf numFmtId="3" fontId="70" fillId="29" borderId="99" xfId="43" applyNumberFormat="1" applyFont="1" applyFill="1" applyBorder="1" applyAlignment="1">
      <alignment horizontal="right" vertical="center" indent="1"/>
    </xf>
    <xf numFmtId="0" fontId="75" fillId="0" borderId="19" xfId="43" applyFont="1" applyFill="1" applyBorder="1" applyAlignment="1">
      <alignment horizontal="center"/>
    </xf>
    <xf numFmtId="0" fontId="75" fillId="0" borderId="37" xfId="43" applyFont="1" applyFill="1" applyBorder="1" applyAlignment="1">
      <alignment horizontal="center"/>
    </xf>
    <xf numFmtId="49" fontId="75" fillId="0" borderId="19" xfId="43" applyNumberFormat="1" applyFont="1" applyFill="1" applyBorder="1" applyAlignment="1">
      <alignment horizontal="center"/>
    </xf>
    <xf numFmtId="1" fontId="75" fillId="0" borderId="19" xfId="43" applyNumberFormat="1" applyFont="1" applyFill="1" applyBorder="1" applyAlignment="1">
      <alignment horizontal="center"/>
    </xf>
    <xf numFmtId="189" fontId="130" fillId="0" borderId="19" xfId="365" applyNumberFormat="1" applyFont="1" applyFill="1" applyBorder="1" applyAlignment="1" applyProtection="1">
      <alignment horizontal="center" vertical="center" wrapText="1"/>
    </xf>
    <xf numFmtId="15" fontId="59" fillId="0" borderId="19" xfId="43" applyNumberFormat="1" applyFont="1" applyFill="1" applyBorder="1" applyAlignment="1">
      <alignment horizontal="center" vertical="center" wrapText="1"/>
    </xf>
    <xf numFmtId="0" fontId="59" fillId="0" borderId="37" xfId="43" applyFont="1" applyFill="1" applyBorder="1" applyAlignment="1">
      <alignment vertical="center" wrapText="1"/>
    </xf>
    <xf numFmtId="49" fontId="59" fillId="0" borderId="19" xfId="43" applyNumberFormat="1" applyFont="1" applyFill="1" applyBorder="1" applyAlignment="1">
      <alignment horizontal="center" vertical="center" wrapText="1"/>
    </xf>
    <xf numFmtId="1" fontId="59" fillId="0" borderId="19" xfId="43" applyNumberFormat="1" applyFont="1" applyFill="1" applyBorder="1" applyAlignment="1" applyProtection="1">
      <alignment horizontal="center" vertical="center" wrapText="1"/>
    </xf>
    <xf numFmtId="3" fontId="59" fillId="0" borderId="19" xfId="365" applyNumberFormat="1" applyFont="1" applyFill="1" applyBorder="1" applyAlignment="1" applyProtection="1">
      <alignment horizontal="right" vertical="center" wrapText="1" indent="1"/>
    </xf>
    <xf numFmtId="15" fontId="75" fillId="0" borderId="19" xfId="43" applyNumberFormat="1" applyFont="1" applyFill="1" applyBorder="1" applyAlignment="1">
      <alignment horizontal="center" vertical="center" wrapText="1"/>
    </xf>
    <xf numFmtId="209" fontId="75" fillId="0" borderId="19" xfId="368" applyNumberFormat="1" applyFont="1" applyFill="1" applyBorder="1" applyAlignment="1">
      <alignment horizontal="center"/>
    </xf>
    <xf numFmtId="3" fontId="75" fillId="0" borderId="19" xfId="365" applyNumberFormat="1" applyFont="1" applyFill="1" applyBorder="1" applyAlignment="1">
      <alignment horizontal="right" wrapText="1" indent="1"/>
    </xf>
    <xf numFmtId="0" fontId="75" fillId="0" borderId="0" xfId="43" applyFont="1" applyFill="1" applyBorder="1" applyAlignment="1">
      <alignment horizontal="left"/>
    </xf>
    <xf numFmtId="10" fontId="75" fillId="0" borderId="19" xfId="368" applyNumberFormat="1" applyFont="1" applyFill="1" applyBorder="1" applyAlignment="1">
      <alignment horizontal="center"/>
    </xf>
    <xf numFmtId="0" fontId="59" fillId="0" borderId="19" xfId="43" applyFont="1" applyFill="1" applyBorder="1" applyAlignment="1">
      <alignment vertical="center" wrapText="1"/>
    </xf>
    <xf numFmtId="202" fontId="75" fillId="0" borderId="19" xfId="43" applyNumberFormat="1" applyFont="1" applyFill="1" applyBorder="1" applyAlignment="1">
      <alignment horizontal="center"/>
    </xf>
    <xf numFmtId="202" fontId="75" fillId="0" borderId="19" xfId="368" applyNumberFormat="1" applyFont="1" applyFill="1" applyBorder="1" applyAlignment="1">
      <alignment horizontal="center"/>
    </xf>
    <xf numFmtId="0" fontId="103" fillId="0" borderId="19" xfId="43" applyFont="1" applyFill="1" applyBorder="1"/>
    <xf numFmtId="3" fontId="75" fillId="0" borderId="19" xfId="365" applyNumberFormat="1" applyFont="1" applyFill="1" applyBorder="1" applyAlignment="1">
      <alignment horizontal="right" indent="1"/>
    </xf>
    <xf numFmtId="49" fontId="103" fillId="0" borderId="19" xfId="43" applyNumberFormat="1" applyFont="1" applyFill="1" applyBorder="1" applyAlignment="1">
      <alignment horizontal="center" vertical="center" wrapText="1"/>
    </xf>
    <xf numFmtId="1" fontId="75" fillId="0" borderId="19" xfId="43" applyNumberFormat="1" applyFont="1" applyFill="1" applyBorder="1" applyAlignment="1" applyProtection="1">
      <alignment horizontal="center" vertical="center" wrapText="1"/>
    </xf>
    <xf numFmtId="0" fontId="97" fillId="0" borderId="19" xfId="43" applyFont="1" applyFill="1" applyBorder="1" applyAlignment="1">
      <alignment vertical="center" wrapText="1"/>
    </xf>
    <xf numFmtId="3" fontId="75" fillId="0" borderId="19" xfId="365" applyNumberFormat="1" applyFont="1" applyFill="1" applyBorder="1" applyAlignment="1" applyProtection="1">
      <alignment horizontal="right" vertical="center" wrapText="1" indent="1"/>
    </xf>
    <xf numFmtId="0" fontId="75" fillId="0" borderId="19" xfId="43" applyFont="1" applyFill="1" applyBorder="1" applyAlignment="1">
      <alignment vertical="center" wrapText="1"/>
    </xf>
    <xf numFmtId="49" fontId="75" fillId="0" borderId="19" xfId="43" applyNumberFormat="1" applyFont="1" applyFill="1" applyBorder="1" applyAlignment="1">
      <alignment horizontal="center" vertical="center" wrapText="1"/>
    </xf>
    <xf numFmtId="49" fontId="75" fillId="0" borderId="0" xfId="43" applyNumberFormat="1" applyFont="1" applyFill="1" applyAlignment="1">
      <alignment horizontal="center"/>
    </xf>
    <xf numFmtId="1" fontId="75" fillId="0" borderId="0" xfId="43" applyNumberFormat="1" applyFont="1" applyFill="1" applyAlignment="1">
      <alignment horizontal="center"/>
    </xf>
    <xf numFmtId="49" fontId="57" fillId="0" borderId="0" xfId="43" applyNumberFormat="1" applyFont="1" applyFill="1" applyAlignment="1">
      <alignment horizontal="center"/>
    </xf>
    <xf numFmtId="1" fontId="57" fillId="0" borderId="0" xfId="43" applyNumberFormat="1" applyFont="1" applyFill="1" applyAlignment="1">
      <alignment horizontal="center"/>
    </xf>
    <xf numFmtId="1" fontId="57" fillId="0" borderId="0" xfId="365" applyNumberFormat="1" applyFont="1" applyFill="1" applyAlignment="1">
      <alignment horizontal="center"/>
    </xf>
    <xf numFmtId="1" fontId="75" fillId="0" borderId="0" xfId="365" applyNumberFormat="1" applyFont="1" applyFill="1" applyAlignment="1">
      <alignment horizontal="center"/>
    </xf>
    <xf numFmtId="15" fontId="75" fillId="0" borderId="0" xfId="43" applyNumberFormat="1" applyFont="1" applyFill="1" applyAlignment="1"/>
    <xf numFmtId="3" fontId="70" fillId="29" borderId="99" xfId="43" applyNumberFormat="1" applyFont="1" applyFill="1" applyBorder="1" applyAlignment="1">
      <alignment horizontal="right" vertical="center" wrapText="1" indent="1"/>
    </xf>
    <xf numFmtId="0" fontId="57" fillId="0" borderId="19" xfId="43" applyFont="1" applyFill="1" applyBorder="1"/>
    <xf numFmtId="209" fontId="57" fillId="0" borderId="0" xfId="43" applyNumberFormat="1" applyFont="1" applyFill="1" applyBorder="1" applyAlignment="1">
      <alignment horizontal="center"/>
    </xf>
    <xf numFmtId="10" fontId="57" fillId="0" borderId="19" xfId="43" applyNumberFormat="1" applyFont="1" applyFill="1" applyBorder="1" applyAlignment="1">
      <alignment horizontal="center"/>
    </xf>
    <xf numFmtId="210" fontId="57" fillId="0" borderId="19" xfId="43" applyNumberFormat="1" applyFont="1" applyFill="1" applyBorder="1" applyAlignment="1">
      <alignment horizontal="center"/>
    </xf>
    <xf numFmtId="15" fontId="57" fillId="0" borderId="19" xfId="43" applyNumberFormat="1" applyFont="1" applyFill="1" applyBorder="1" applyAlignment="1">
      <alignment horizontal="center"/>
    </xf>
    <xf numFmtId="0" fontId="131" fillId="0" borderId="63" xfId="43" applyFont="1" applyFill="1" applyBorder="1" applyAlignment="1">
      <alignment horizontal="center"/>
    </xf>
    <xf numFmtId="172" fontId="132" fillId="0" borderId="19" xfId="43" applyNumberFormat="1" applyFont="1" applyFill="1" applyBorder="1"/>
    <xf numFmtId="0" fontId="132" fillId="0" borderId="19" xfId="43" applyFont="1" applyFill="1" applyBorder="1" applyAlignment="1">
      <alignment horizontal="center"/>
    </xf>
    <xf numFmtId="1" fontId="131" fillId="0" borderId="0" xfId="43" applyNumberFormat="1" applyFont="1" applyFill="1" applyBorder="1" applyAlignment="1">
      <alignment horizontal="center"/>
    </xf>
    <xf numFmtId="188" fontId="85" fillId="0" borderId="19" xfId="365" applyNumberFormat="1" applyFont="1" applyFill="1" applyBorder="1"/>
    <xf numFmtId="188" fontId="75" fillId="0" borderId="19" xfId="365" applyNumberFormat="1" applyFont="1" applyFill="1" applyBorder="1"/>
    <xf numFmtId="182" fontId="59" fillId="0" borderId="63" xfId="43" applyNumberFormat="1" applyFont="1" applyFill="1" applyBorder="1" applyAlignment="1">
      <alignment horizontal="center"/>
    </xf>
    <xf numFmtId="10" fontId="59" fillId="0" borderId="19" xfId="43" applyNumberFormat="1" applyFont="1" applyFill="1" applyBorder="1" applyAlignment="1">
      <alignment horizontal="center"/>
    </xf>
    <xf numFmtId="1" fontId="59" fillId="0" borderId="0" xfId="43" applyNumberFormat="1" applyFont="1" applyFill="1" applyBorder="1" applyAlignment="1">
      <alignment horizontal="center"/>
    </xf>
    <xf numFmtId="3" fontId="59" fillId="0" borderId="19" xfId="365" applyNumberFormat="1" applyFont="1" applyFill="1" applyBorder="1" applyAlignment="1">
      <alignment horizontal="right" indent="1"/>
    </xf>
    <xf numFmtId="182" fontId="75" fillId="0" borderId="63" xfId="43" applyNumberFormat="1" applyFont="1" applyFill="1" applyBorder="1" applyAlignment="1">
      <alignment horizontal="center"/>
    </xf>
    <xf numFmtId="0" fontId="75" fillId="0" borderId="19" xfId="89" applyFont="1" applyFill="1" applyBorder="1" applyAlignment="1">
      <alignment horizontal="left" wrapText="1"/>
    </xf>
    <xf numFmtId="10" fontId="75" fillId="0" borderId="19" xfId="43" applyNumberFormat="1" applyFont="1" applyFill="1" applyBorder="1" applyAlignment="1">
      <alignment horizontal="center"/>
    </xf>
    <xf numFmtId="1" fontId="75" fillId="0" borderId="0" xfId="43" applyNumberFormat="1" applyFont="1" applyFill="1" applyBorder="1" applyAlignment="1">
      <alignment horizontal="center"/>
    </xf>
    <xf numFmtId="0" fontId="75" fillId="0" borderId="63" xfId="43" applyFont="1" applyFill="1" applyBorder="1" applyAlignment="1">
      <alignment horizontal="center"/>
    </xf>
    <xf numFmtId="0" fontId="59" fillId="0" borderId="63" xfId="43" applyFont="1" applyFill="1" applyBorder="1" applyAlignment="1">
      <alignment horizontal="center"/>
    </xf>
    <xf numFmtId="3" fontId="59" fillId="0" borderId="19" xfId="365" applyNumberFormat="1" applyFont="1" applyFill="1" applyBorder="1" applyAlignment="1">
      <alignment horizontal="right" wrapText="1" indent="1"/>
    </xf>
    <xf numFmtId="0" fontId="59" fillId="0" borderId="19" xfId="43" applyFont="1" applyFill="1" applyBorder="1" applyAlignment="1">
      <alignment horizontal="center"/>
    </xf>
    <xf numFmtId="10" fontId="59" fillId="0" borderId="19" xfId="368" applyNumberFormat="1" applyFont="1" applyFill="1" applyBorder="1" applyAlignment="1">
      <alignment horizontal="center"/>
    </xf>
    <xf numFmtId="0" fontId="78" fillId="0" borderId="19" xfId="43" applyFont="1" applyFill="1" applyBorder="1" applyAlignment="1">
      <alignment horizontal="left" wrapText="1"/>
    </xf>
    <xf numFmtId="0" fontId="84" fillId="0" borderId="19" xfId="89" applyFont="1" applyFill="1" applyBorder="1" applyAlignment="1">
      <alignment horizontal="left" wrapText="1"/>
    </xf>
    <xf numFmtId="188" fontId="84" fillId="0" borderId="19" xfId="365" applyNumberFormat="1" applyFont="1" applyFill="1" applyBorder="1" applyAlignment="1">
      <alignment horizontal="right" wrapText="1"/>
    </xf>
    <xf numFmtId="188" fontId="70" fillId="29" borderId="99" xfId="365" applyNumberFormat="1" applyFont="1" applyFill="1" applyBorder="1" applyAlignment="1">
      <alignment horizontal="right"/>
    </xf>
    <xf numFmtId="188" fontId="75" fillId="0" borderId="0" xfId="365" applyNumberFormat="1" applyFont="1" applyFill="1"/>
    <xf numFmtId="188" fontId="59" fillId="0" borderId="0" xfId="365" applyNumberFormat="1" applyFont="1" applyFill="1"/>
    <xf numFmtId="0" fontId="133" fillId="0" borderId="0" xfId="43" applyFont="1" applyFill="1"/>
    <xf numFmtId="167" fontId="57" fillId="0" borderId="0" xfId="364" applyNumberFormat="1" applyFont="1"/>
    <xf numFmtId="206" fontId="57" fillId="0" borderId="0" xfId="85" applyNumberFormat="1" applyFont="1"/>
    <xf numFmtId="0" fontId="57" fillId="30" borderId="45" xfId="43" applyFont="1" applyFill="1" applyBorder="1" applyAlignment="1">
      <alignment vertical="center"/>
    </xf>
    <xf numFmtId="3" fontId="57" fillId="30" borderId="46" xfId="43" applyNumberFormat="1" applyFont="1" applyFill="1" applyBorder="1" applyAlignment="1">
      <alignment horizontal="right" vertical="center"/>
    </xf>
    <xf numFmtId="0" fontId="57" fillId="30" borderId="25" xfId="43" applyFont="1" applyFill="1" applyBorder="1" applyAlignment="1">
      <alignment vertical="center"/>
    </xf>
    <xf numFmtId="3" fontId="57" fillId="30" borderId="25" xfId="43" applyNumberFormat="1" applyFont="1" applyFill="1" applyBorder="1" applyAlignment="1">
      <alignment vertical="center"/>
    </xf>
    <xf numFmtId="3" fontId="57" fillId="30" borderId="25" xfId="43" applyNumberFormat="1" applyFont="1" applyFill="1" applyBorder="1" applyAlignment="1">
      <alignment horizontal="right" vertical="center"/>
    </xf>
    <xf numFmtId="0" fontId="57" fillId="30" borderId="85" xfId="43" applyFont="1" applyFill="1" applyBorder="1" applyAlignment="1">
      <alignment vertical="center"/>
    </xf>
    <xf numFmtId="3" fontId="57" fillId="30" borderId="85" xfId="43" applyNumberFormat="1" applyFont="1" applyFill="1" applyBorder="1" applyAlignment="1">
      <alignment vertical="center"/>
    </xf>
    <xf numFmtId="3" fontId="57" fillId="30" borderId="85" xfId="43" applyNumberFormat="1" applyFont="1" applyFill="1" applyBorder="1" applyAlignment="1">
      <alignment horizontal="right" vertical="center"/>
    </xf>
    <xf numFmtId="3" fontId="57" fillId="30" borderId="25" xfId="91" applyNumberFormat="1" applyFont="1" applyFill="1" applyBorder="1" applyAlignment="1">
      <alignment vertical="center"/>
    </xf>
    <xf numFmtId="3" fontId="62" fillId="27" borderId="0" xfId="43" applyNumberFormat="1" applyFont="1" applyFill="1" applyAlignment="1">
      <alignment horizontal="center" vertical="center"/>
    </xf>
    <xf numFmtId="201" fontId="87" fillId="27" borderId="0" xfId="85" applyNumberFormat="1" applyFont="1" applyFill="1" applyAlignment="1">
      <alignment horizontal="center" vertical="center"/>
    </xf>
    <xf numFmtId="171" fontId="87" fillId="27" borderId="0" xfId="85" applyFont="1" applyFill="1" applyAlignment="1">
      <alignment horizontal="center" vertical="center"/>
    </xf>
    <xf numFmtId="184" fontId="57" fillId="28" borderId="37" xfId="43" applyNumberFormat="1" applyFont="1" applyFill="1" applyBorder="1" applyAlignment="1">
      <alignment horizontal="right" vertical="center"/>
    </xf>
    <xf numFmtId="3" fontId="60" fillId="0" borderId="0" xfId="43" applyNumberFormat="1" applyFont="1" applyFill="1"/>
    <xf numFmtId="184" fontId="57" fillId="27" borderId="0" xfId="91" applyNumberFormat="1" applyFont="1" applyFill="1" applyAlignment="1">
      <alignment horizontal="center"/>
    </xf>
    <xf numFmtId="170" fontId="57" fillId="0" borderId="0" xfId="364" applyNumberFormat="1" applyFont="1"/>
    <xf numFmtId="3" fontId="57" fillId="0" borderId="87" xfId="43" applyNumberFormat="1" applyFont="1" applyFill="1" applyBorder="1" applyAlignment="1">
      <alignment vertical="center"/>
    </xf>
    <xf numFmtId="3" fontId="57" fillId="0" borderId="0" xfId="43" applyNumberFormat="1" applyFont="1" applyFill="1" applyBorder="1" applyAlignment="1">
      <alignment vertical="center"/>
    </xf>
    <xf numFmtId="3" fontId="57" fillId="0" borderId="85" xfId="43" applyNumberFormat="1" applyFont="1" applyFill="1" applyBorder="1" applyAlignment="1">
      <alignment vertical="center"/>
    </xf>
    <xf numFmtId="3" fontId="57" fillId="0" borderId="0" xfId="43" applyNumberFormat="1" applyFont="1" applyFill="1" applyAlignment="1">
      <alignment vertical="center"/>
    </xf>
    <xf numFmtId="3" fontId="57" fillId="27" borderId="0" xfId="91" applyNumberFormat="1" applyFont="1" applyFill="1" applyAlignment="1">
      <alignment horizontal="center" vertical="center"/>
    </xf>
    <xf numFmtId="0" fontId="57" fillId="27" borderId="0" xfId="43" applyFont="1" applyFill="1" applyAlignment="1">
      <alignment vertical="center"/>
    </xf>
    <xf numFmtId="1" fontId="57" fillId="0" borderId="25" xfId="91" applyNumberFormat="1" applyFont="1" applyFill="1" applyBorder="1" applyAlignment="1">
      <alignment vertical="center"/>
    </xf>
    <xf numFmtId="3" fontId="57" fillId="0" borderId="86" xfId="43" applyNumberFormat="1" applyFont="1" applyFill="1" applyBorder="1" applyAlignment="1">
      <alignment vertical="center"/>
    </xf>
    <xf numFmtId="3" fontId="57" fillId="0" borderId="0" xfId="91" applyNumberFormat="1" applyFont="1" applyFill="1" applyBorder="1" applyAlignment="1">
      <alignment vertical="center"/>
    </xf>
    <xf numFmtId="3" fontId="57" fillId="0" borderId="85" xfId="43" applyNumberFormat="1" applyFont="1" applyFill="1" applyBorder="1" applyAlignment="1">
      <alignment horizontal="right" vertical="center"/>
    </xf>
    <xf numFmtId="3" fontId="57" fillId="0" borderId="86" xfId="43" applyNumberFormat="1" applyFont="1" applyFill="1" applyBorder="1" applyAlignment="1">
      <alignment horizontal="right" vertical="center"/>
    </xf>
    <xf numFmtId="3" fontId="57" fillId="0" borderId="25" xfId="43" applyNumberFormat="1" applyFont="1" applyFill="1" applyBorder="1" applyAlignment="1">
      <alignment horizontal="right" vertical="center"/>
    </xf>
    <xf numFmtId="0" fontId="57" fillId="0" borderId="25" xfId="43" applyFont="1" applyFill="1" applyBorder="1" applyAlignment="1">
      <alignment vertical="center"/>
    </xf>
    <xf numFmtId="3" fontId="57" fillId="0" borderId="0" xfId="43" applyNumberFormat="1" applyFont="1" applyFill="1" applyBorder="1" applyAlignment="1">
      <alignment horizontal="right" vertical="center"/>
    </xf>
    <xf numFmtId="0" fontId="57" fillId="0" borderId="25" xfId="91" applyFont="1" applyFill="1" applyBorder="1" applyAlignment="1">
      <alignment vertical="center"/>
    </xf>
    <xf numFmtId="3" fontId="57" fillId="0" borderId="25" xfId="91" applyNumberFormat="1" applyFont="1" applyFill="1" applyBorder="1" applyAlignment="1">
      <alignment vertical="center"/>
    </xf>
    <xf numFmtId="171" fontId="57" fillId="0" borderId="0" xfId="85" applyFont="1" applyFill="1" applyAlignment="1">
      <alignment horizontal="center" vertical="center"/>
    </xf>
    <xf numFmtId="3" fontId="65" fillId="0" borderId="0" xfId="43" applyNumberFormat="1" applyFont="1" applyFill="1" applyAlignment="1">
      <alignment horizontal="right" vertical="center"/>
    </xf>
    <xf numFmtId="166" fontId="59" fillId="29" borderId="41" xfId="43" applyNumberFormat="1" applyFont="1" applyFill="1" applyBorder="1" applyAlignment="1">
      <alignment horizontal="center" vertical="center"/>
    </xf>
    <xf numFmtId="166" fontId="59" fillId="29" borderId="77" xfId="43" applyNumberFormat="1" applyFont="1" applyFill="1" applyBorder="1" applyAlignment="1">
      <alignment horizontal="center" vertical="center"/>
    </xf>
    <xf numFmtId="166" fontId="59" fillId="27" borderId="41" xfId="86" applyNumberFormat="1" applyFont="1" applyFill="1" applyBorder="1" applyAlignment="1">
      <alignment horizontal="center" vertical="center"/>
    </xf>
    <xf numFmtId="166" fontId="59" fillId="27" borderId="31" xfId="86" applyNumberFormat="1" applyFont="1" applyFill="1" applyBorder="1" applyAlignment="1">
      <alignment horizontal="center" vertical="center"/>
    </xf>
    <xf numFmtId="171" fontId="88" fillId="0" borderId="0" xfId="85" applyFont="1"/>
    <xf numFmtId="175" fontId="134" fillId="27" borderId="14" xfId="43" applyNumberFormat="1" applyFont="1" applyFill="1" applyBorder="1" applyAlignment="1" applyProtection="1"/>
    <xf numFmtId="171" fontId="57" fillId="0" borderId="0" xfId="85" applyFont="1" applyAlignment="1">
      <alignment wrapText="1"/>
    </xf>
    <xf numFmtId="10" fontId="65" fillId="0" borderId="15" xfId="368" applyNumberFormat="1" applyFont="1" applyFill="1" applyBorder="1" applyAlignment="1">
      <alignment horizontal="center"/>
    </xf>
    <xf numFmtId="10" fontId="59" fillId="0" borderId="15" xfId="368" applyNumberFormat="1" applyFont="1" applyFill="1" applyBorder="1" applyAlignment="1">
      <alignment horizontal="center" vertical="center"/>
    </xf>
    <xf numFmtId="0" fontId="57" fillId="0" borderId="24" xfId="43" applyFont="1" applyFill="1" applyBorder="1" applyAlignment="1">
      <alignment horizontal="right"/>
    </xf>
    <xf numFmtId="167" fontId="57" fillId="0" borderId="0" xfId="43" applyNumberFormat="1" applyFont="1" applyFill="1"/>
    <xf numFmtId="188" fontId="57" fillId="0" borderId="0" xfId="43" applyNumberFormat="1" applyFont="1" applyFill="1"/>
    <xf numFmtId="0" fontId="65" fillId="0" borderId="19" xfId="43" applyFont="1" applyFill="1" applyBorder="1"/>
    <xf numFmtId="15" fontId="133" fillId="0" borderId="19" xfId="43" applyNumberFormat="1" applyFont="1" applyFill="1" applyBorder="1" applyAlignment="1">
      <alignment horizontal="center"/>
    </xf>
    <xf numFmtId="0" fontId="135" fillId="0" borderId="19" xfId="43" applyFont="1" applyFill="1" applyBorder="1"/>
    <xf numFmtId="0" fontId="136" fillId="0" borderId="19" xfId="43" applyFont="1" applyFill="1" applyBorder="1"/>
    <xf numFmtId="10" fontId="133" fillId="0" borderId="19" xfId="368" applyNumberFormat="1" applyFont="1" applyFill="1" applyBorder="1" applyAlignment="1">
      <alignment horizontal="center"/>
    </xf>
    <xf numFmtId="15" fontId="136" fillId="0" borderId="19" xfId="43" applyNumberFormat="1" applyFont="1" applyFill="1" applyBorder="1" applyAlignment="1">
      <alignment horizontal="center"/>
    </xf>
    <xf numFmtId="10" fontId="136" fillId="0" borderId="19" xfId="368" applyNumberFormat="1" applyFont="1" applyFill="1" applyBorder="1" applyAlignment="1">
      <alignment horizontal="center"/>
    </xf>
    <xf numFmtId="0" fontId="57" fillId="0" borderId="0" xfId="43" applyFont="1" applyFill="1" applyAlignment="1">
      <alignment horizontal="center"/>
    </xf>
    <xf numFmtId="0" fontId="57" fillId="0" borderId="19" xfId="43" applyFont="1" applyFill="1" applyBorder="1" applyAlignment="1">
      <alignment horizontal="center"/>
    </xf>
    <xf numFmtId="10" fontId="57" fillId="0" borderId="19" xfId="97" applyNumberFormat="1" applyFont="1" applyFill="1" applyBorder="1" applyAlignment="1">
      <alignment horizontal="center"/>
    </xf>
    <xf numFmtId="10" fontId="133" fillId="0" borderId="0" xfId="97" applyNumberFormat="1" applyFont="1" applyFill="1" applyBorder="1" applyAlignment="1">
      <alignment horizontal="center"/>
    </xf>
    <xf numFmtId="10" fontId="133" fillId="0" borderId="19" xfId="97" applyNumberFormat="1" applyFont="1" applyFill="1" applyBorder="1" applyAlignment="1">
      <alignment horizontal="center"/>
    </xf>
    <xf numFmtId="0" fontId="133" fillId="0" borderId="19" xfId="43" applyFont="1" applyFill="1" applyBorder="1"/>
    <xf numFmtId="0" fontId="137" fillId="0" borderId="19" xfId="43" applyFont="1" applyFill="1" applyBorder="1"/>
    <xf numFmtId="176" fontId="136" fillId="0" borderId="19" xfId="368" applyNumberFormat="1" applyFont="1" applyFill="1" applyBorder="1" applyAlignment="1">
      <alignment horizontal="center"/>
    </xf>
    <xf numFmtId="0" fontId="133" fillId="0" borderId="19" xfId="43" applyFont="1" applyFill="1" applyBorder="1" applyAlignment="1">
      <alignment horizontal="center"/>
    </xf>
    <xf numFmtId="15" fontId="57" fillId="0" borderId="0" xfId="43" applyNumberFormat="1" applyFont="1" applyFill="1" applyAlignment="1">
      <alignment horizontal="center"/>
    </xf>
    <xf numFmtId="206" fontId="57" fillId="27" borderId="0" xfId="85" applyNumberFormat="1" applyFont="1" applyFill="1" applyAlignment="1">
      <alignment horizontal="right"/>
    </xf>
    <xf numFmtId="203" fontId="57" fillId="0" borderId="0" xfId="85" applyNumberFormat="1" applyFont="1" applyAlignment="1">
      <alignment vertical="center"/>
    </xf>
    <xf numFmtId="203" fontId="71" fillId="0" borderId="0" xfId="85" applyNumberFormat="1" applyFont="1" applyAlignment="1">
      <alignment vertical="center"/>
    </xf>
    <xf numFmtId="171" fontId="0" fillId="0" borderId="0" xfId="85" applyFont="1"/>
    <xf numFmtId="167" fontId="60" fillId="0" borderId="0" xfId="43" applyNumberFormat="1" applyFont="1" applyFill="1"/>
    <xf numFmtId="0" fontId="139" fillId="27" borderId="0" xfId="465" applyFont="1" applyFill="1"/>
    <xf numFmtId="0" fontId="0" fillId="28" borderId="0" xfId="0" applyFill="1"/>
    <xf numFmtId="0" fontId="139" fillId="27" borderId="0" xfId="465" applyFont="1" applyFill="1" applyAlignment="1"/>
    <xf numFmtId="0" fontId="63" fillId="27" borderId="67" xfId="79" applyFont="1" applyFill="1" applyBorder="1" applyAlignment="1" applyProtection="1">
      <alignment horizontal="center" vertical="center"/>
    </xf>
    <xf numFmtId="0" fontId="63" fillId="27" borderId="70" xfId="79" applyFont="1" applyFill="1" applyBorder="1" applyAlignment="1" applyProtection="1">
      <alignment horizontal="center" vertical="center"/>
    </xf>
    <xf numFmtId="0" fontId="63" fillId="0" borderId="67" xfId="79" applyFont="1" applyFill="1" applyBorder="1" applyAlignment="1" applyProtection="1">
      <alignment horizontal="center" vertical="center"/>
    </xf>
    <xf numFmtId="183" fontId="75" fillId="27" borderId="15" xfId="43" applyNumberFormat="1" applyFont="1" applyFill="1" applyBorder="1"/>
    <xf numFmtId="3" fontId="113" fillId="29" borderId="23" xfId="43" applyNumberFormat="1" applyFont="1" applyFill="1" applyBorder="1" applyAlignment="1">
      <alignment vertical="center"/>
    </xf>
    <xf numFmtId="0" fontId="104" fillId="29" borderId="22" xfId="43" applyFont="1" applyFill="1" applyBorder="1" applyAlignment="1">
      <alignment horizontal="center" vertical="center"/>
    </xf>
    <xf numFmtId="171" fontId="57" fillId="27" borderId="0" xfId="85" applyFont="1" applyFill="1" applyAlignment="1">
      <alignment vertical="center" wrapText="1"/>
    </xf>
    <xf numFmtId="4" fontId="76" fillId="29" borderId="24" xfId="43" applyNumberFormat="1" applyFont="1" applyFill="1" applyBorder="1" applyAlignment="1">
      <alignment horizontal="center" vertical="center" wrapText="1"/>
    </xf>
    <xf numFmtId="171" fontId="57" fillId="0" borderId="0" xfId="85" applyFont="1"/>
    <xf numFmtId="0" fontId="57" fillId="27" borderId="15" xfId="43" applyFont="1" applyFill="1" applyBorder="1"/>
    <xf numFmtId="0" fontId="57" fillId="27" borderId="24" xfId="43" applyFont="1" applyFill="1" applyBorder="1"/>
    <xf numFmtId="3" fontId="57" fillId="27" borderId="32" xfId="43" applyNumberFormat="1" applyFont="1" applyFill="1" applyBorder="1"/>
    <xf numFmtId="187" fontId="57" fillId="27" borderId="32" xfId="43" applyNumberFormat="1" applyFont="1" applyFill="1" applyBorder="1"/>
    <xf numFmtId="3" fontId="57" fillId="27" borderId="15" xfId="43" applyNumberFormat="1" applyFont="1" applyFill="1" applyBorder="1"/>
    <xf numFmtId="3" fontId="65" fillId="27" borderId="15" xfId="43" applyNumberFormat="1" applyFont="1" applyFill="1" applyBorder="1"/>
    <xf numFmtId="3" fontId="81" fillId="27" borderId="15" xfId="43" applyNumberFormat="1" applyFont="1" applyFill="1" applyBorder="1"/>
    <xf numFmtId="3" fontId="95" fillId="27" borderId="15" xfId="43" applyNumberFormat="1" applyFont="1" applyFill="1" applyBorder="1"/>
    <xf numFmtId="3" fontId="67" fillId="27" borderId="15" xfId="43" applyNumberFormat="1" applyFont="1" applyFill="1" applyBorder="1"/>
    <xf numFmtId="174" fontId="67" fillId="27" borderId="15" xfId="366" applyNumberFormat="1" applyFont="1" applyFill="1" applyBorder="1"/>
    <xf numFmtId="3" fontId="57" fillId="0" borderId="15" xfId="43" applyNumberFormat="1" applyFont="1" applyFill="1" applyBorder="1"/>
    <xf numFmtId="3" fontId="57" fillId="27" borderId="24" xfId="43" applyNumberFormat="1" applyFont="1" applyFill="1" applyBorder="1"/>
    <xf numFmtId="3" fontId="65" fillId="27" borderId="15" xfId="43" applyNumberFormat="1" applyFont="1" applyFill="1" applyBorder="1" applyAlignment="1">
      <alignment vertical="center"/>
    </xf>
    <xf numFmtId="3" fontId="59" fillId="27" borderId="15" xfId="43" applyNumberFormat="1" applyFont="1" applyFill="1" applyBorder="1" applyAlignment="1">
      <alignment vertical="center"/>
    </xf>
    <xf numFmtId="3" fontId="57" fillId="27" borderId="15" xfId="43" applyNumberFormat="1" applyFont="1" applyFill="1" applyBorder="1" applyAlignment="1">
      <alignment vertical="center"/>
    </xf>
    <xf numFmtId="174" fontId="59" fillId="27" borderId="15" xfId="366" applyNumberFormat="1" applyFont="1" applyFill="1" applyBorder="1" applyAlignment="1">
      <alignment vertical="center"/>
    </xf>
    <xf numFmtId="3" fontId="93" fillId="29" borderId="15" xfId="43" applyNumberFormat="1" applyFont="1" applyFill="1" applyBorder="1" applyAlignment="1">
      <alignment vertical="center"/>
    </xf>
    <xf numFmtId="3" fontId="70" fillId="29" borderId="15" xfId="43" applyNumberFormat="1" applyFont="1" applyFill="1" applyBorder="1" applyAlignment="1">
      <alignment vertical="center"/>
    </xf>
    <xf numFmtId="3" fontId="113" fillId="29" borderId="15" xfId="43" applyNumberFormat="1" applyFont="1" applyFill="1" applyBorder="1" applyAlignment="1">
      <alignment vertical="center"/>
    </xf>
    <xf numFmtId="174" fontId="70" fillId="29" borderId="15" xfId="366" applyNumberFormat="1" applyFont="1" applyFill="1" applyBorder="1" applyAlignment="1">
      <alignment vertical="center"/>
    </xf>
    <xf numFmtId="3" fontId="104" fillId="29" borderId="16" xfId="43" applyNumberFormat="1" applyFont="1" applyFill="1" applyBorder="1" applyAlignment="1">
      <alignment vertical="center"/>
    </xf>
    <xf numFmtId="3" fontId="70" fillId="29" borderId="16" xfId="43" applyNumberFormat="1" applyFont="1" applyFill="1" applyBorder="1" applyAlignment="1">
      <alignment vertical="center"/>
    </xf>
    <xf numFmtId="3" fontId="71" fillId="0" borderId="0" xfId="0" applyNumberFormat="1" applyFont="1" applyFill="1"/>
    <xf numFmtId="3" fontId="57" fillId="0" borderId="0" xfId="0" applyNumberFormat="1" applyFont="1" applyFill="1"/>
    <xf numFmtId="3" fontId="81" fillId="0" borderId="15" xfId="43" applyNumberFormat="1" applyFont="1" applyFill="1" applyBorder="1" applyAlignment="1">
      <alignment vertical="center"/>
    </xf>
    <xf numFmtId="170" fontId="57" fillId="0" borderId="0" xfId="43" applyNumberFormat="1" applyFont="1" applyFill="1" applyAlignment="1"/>
    <xf numFmtId="193" fontId="57" fillId="0" borderId="0" xfId="43" applyNumberFormat="1" applyFont="1" applyFill="1" applyAlignment="1"/>
    <xf numFmtId="171" fontId="75" fillId="0" borderId="0" xfId="85" applyFont="1" applyFill="1"/>
    <xf numFmtId="0" fontId="57" fillId="0" borderId="25" xfId="370" applyFont="1" applyFill="1" applyBorder="1" applyAlignment="1">
      <alignment vertical="center"/>
    </xf>
    <xf numFmtId="0" fontId="57" fillId="0" borderId="87" xfId="43" applyFont="1" applyFill="1" applyBorder="1" applyAlignment="1">
      <alignment horizontal="left" vertical="center" indent="1"/>
    </xf>
    <xf numFmtId="193" fontId="59" fillId="27" borderId="15" xfId="85" applyNumberFormat="1" applyFont="1" applyFill="1" applyBorder="1" applyAlignment="1">
      <alignment horizontal="center" vertical="center"/>
    </xf>
    <xf numFmtId="3" fontId="64" fillId="27" borderId="32" xfId="374" applyNumberFormat="1" applyFont="1" applyFill="1" applyBorder="1" applyAlignment="1">
      <alignment horizontal="center" vertical="center"/>
    </xf>
    <xf numFmtId="193" fontId="57" fillId="27" borderId="15" xfId="85" applyNumberFormat="1" applyFont="1" applyFill="1" applyBorder="1" applyAlignment="1">
      <alignment horizontal="center" vertical="center"/>
    </xf>
    <xf numFmtId="193" fontId="57" fillId="0" borderId="15" xfId="85" applyNumberFormat="1" applyFont="1" applyFill="1" applyBorder="1" applyAlignment="1">
      <alignment horizontal="center" vertical="center"/>
    </xf>
    <xf numFmtId="3" fontId="65" fillId="27" borderId="24" xfId="374" applyNumberFormat="1" applyFont="1" applyFill="1" applyBorder="1" applyAlignment="1">
      <alignment horizontal="center" vertical="center"/>
    </xf>
    <xf numFmtId="3" fontId="68" fillId="29" borderId="23" xfId="374" applyNumberFormat="1" applyFont="1" applyFill="1" applyBorder="1" applyAlignment="1">
      <alignment horizontal="center" vertical="center"/>
    </xf>
    <xf numFmtId="0" fontId="111" fillId="29" borderId="35" xfId="464" applyFont="1" applyFill="1" applyBorder="1" applyAlignment="1">
      <alignment horizontal="center"/>
    </xf>
    <xf numFmtId="0" fontId="75" fillId="27" borderId="32" xfId="464" applyNumberFormat="1" applyFont="1" applyFill="1" applyBorder="1" applyAlignment="1" applyProtection="1">
      <alignment vertical="center"/>
    </xf>
    <xf numFmtId="169" fontId="75" fillId="0" borderId="32" xfId="464" applyNumberFormat="1" applyFont="1" applyFill="1" applyBorder="1" applyAlignment="1">
      <alignment horizontal="center"/>
    </xf>
    <xf numFmtId="169" fontId="59" fillId="27" borderId="32" xfId="464" applyNumberFormat="1" applyFont="1" applyFill="1" applyBorder="1" applyAlignment="1">
      <alignment horizontal="center"/>
    </xf>
    <xf numFmtId="0" fontId="75" fillId="0" borderId="15" xfId="464" applyNumberFormat="1" applyFont="1" applyFill="1" applyBorder="1" applyAlignment="1" applyProtection="1">
      <alignment vertical="center"/>
    </xf>
    <xf numFmtId="169" fontId="75" fillId="0" borderId="15" xfId="464" applyNumberFormat="1" applyFont="1" applyFill="1" applyBorder="1" applyAlignment="1">
      <alignment horizontal="center" vertical="center"/>
    </xf>
    <xf numFmtId="169" fontId="59" fillId="0" borderId="15" xfId="464" applyNumberFormat="1" applyFont="1" applyFill="1" applyBorder="1" applyAlignment="1">
      <alignment horizontal="center" vertical="center"/>
    </xf>
    <xf numFmtId="0" fontId="84" fillId="0" borderId="15" xfId="464" applyNumberFormat="1" applyFont="1" applyFill="1" applyBorder="1" applyAlignment="1" applyProtection="1">
      <alignment vertical="center"/>
    </xf>
    <xf numFmtId="0" fontId="75" fillId="0" borderId="50" xfId="464" applyNumberFormat="1" applyFont="1" applyFill="1" applyBorder="1" applyAlignment="1" applyProtection="1">
      <alignment vertical="center"/>
    </xf>
    <xf numFmtId="169" fontId="75" fillId="0" borderId="50" xfId="464" applyNumberFormat="1" applyFont="1" applyFill="1" applyBorder="1" applyAlignment="1">
      <alignment horizontal="center" vertical="center"/>
    </xf>
    <xf numFmtId="169" fontId="59" fillId="0" borderId="50" xfId="464" applyNumberFormat="1" applyFont="1" applyFill="1" applyBorder="1" applyAlignment="1">
      <alignment horizontal="center" vertical="center"/>
    </xf>
    <xf numFmtId="0" fontId="75" fillId="0" borderId="36" xfId="464" applyNumberFormat="1" applyFont="1" applyFill="1" applyBorder="1" applyAlignment="1" applyProtection="1">
      <alignment vertical="center"/>
    </xf>
    <xf numFmtId="169" fontId="75" fillId="0" borderId="36" xfId="464" applyNumberFormat="1" applyFont="1" applyFill="1" applyBorder="1" applyAlignment="1">
      <alignment horizontal="center" vertical="center"/>
    </xf>
    <xf numFmtId="0" fontId="84" fillId="0" borderId="50" xfId="464" applyNumberFormat="1" applyFont="1" applyFill="1" applyBorder="1" applyAlignment="1" applyProtection="1">
      <alignment vertical="center"/>
    </xf>
    <xf numFmtId="0" fontId="84" fillId="0" borderId="15" xfId="464" applyNumberFormat="1" applyFont="1" applyFill="1" applyBorder="1" applyAlignment="1" applyProtection="1">
      <alignment horizontal="left" vertical="center"/>
    </xf>
    <xf numFmtId="0" fontId="59" fillId="27" borderId="24" xfId="464" applyNumberFormat="1" applyFont="1" applyFill="1" applyBorder="1" applyAlignment="1" applyProtection="1">
      <alignment vertical="center"/>
    </xf>
    <xf numFmtId="169" fontId="59" fillId="27" borderId="24" xfId="464" applyNumberFormat="1" applyFont="1" applyFill="1" applyBorder="1" applyAlignment="1">
      <alignment horizontal="center" vertical="center"/>
    </xf>
    <xf numFmtId="0" fontId="59" fillId="27" borderId="32" xfId="464" applyNumberFormat="1" applyFont="1" applyFill="1" applyBorder="1" applyAlignment="1" applyProtection="1">
      <alignment vertical="center"/>
    </xf>
    <xf numFmtId="169" fontId="59" fillId="27" borderId="15" xfId="464" applyNumberFormat="1" applyFont="1" applyFill="1" applyBorder="1" applyAlignment="1">
      <alignment horizontal="center"/>
    </xf>
    <xf numFmtId="0" fontId="68" fillId="29" borderId="15" xfId="464" applyNumberFormat="1" applyFont="1" applyFill="1" applyBorder="1" applyAlignment="1" applyProtection="1">
      <alignment vertical="center"/>
    </xf>
    <xf numFmtId="169" fontId="68" fillId="29" borderId="15" xfId="464" applyNumberFormat="1" applyFont="1" applyFill="1" applyBorder="1" applyAlignment="1">
      <alignment horizontal="center" vertical="center"/>
    </xf>
    <xf numFmtId="0" fontId="59" fillId="28" borderId="15" xfId="464" applyNumberFormat="1" applyFont="1" applyFill="1" applyBorder="1" applyAlignment="1" applyProtection="1">
      <alignment vertical="center"/>
    </xf>
    <xf numFmtId="169" fontId="59" fillId="27" borderId="15" xfId="464" applyNumberFormat="1" applyFont="1" applyFill="1" applyBorder="1" applyAlignment="1">
      <alignment horizontal="center" vertical="center"/>
    </xf>
    <xf numFmtId="0" fontId="59" fillId="27" borderId="24" xfId="464" applyNumberFormat="1" applyFont="1" applyFill="1" applyBorder="1" applyAlignment="1" applyProtection="1"/>
    <xf numFmtId="169" fontId="59" fillId="27" borderId="24" xfId="464" applyNumberFormat="1" applyFont="1" applyFill="1" applyBorder="1" applyAlignment="1">
      <alignment horizontal="center"/>
    </xf>
    <xf numFmtId="0" fontId="106" fillId="29" borderId="14" xfId="43" applyFont="1" applyFill="1" applyBorder="1" applyAlignment="1">
      <alignment vertical="center" wrapText="1"/>
    </xf>
    <xf numFmtId="0" fontId="70" fillId="29" borderId="14" xfId="43" applyFont="1" applyFill="1" applyBorder="1" applyAlignment="1">
      <alignment vertical="center" wrapText="1"/>
    </xf>
    <xf numFmtId="0" fontId="66" fillId="27" borderId="14" xfId="43" applyFont="1" applyFill="1" applyBorder="1"/>
    <xf numFmtId="3" fontId="57" fillId="0" borderId="15" xfId="43" applyNumberFormat="1" applyFont="1" applyFill="1" applyBorder="1" applyAlignment="1" applyProtection="1">
      <alignment vertical="center"/>
      <protection locked="0"/>
    </xf>
    <xf numFmtId="3" fontId="75" fillId="0" borderId="15" xfId="43" applyNumberFormat="1" applyFont="1" applyFill="1" applyBorder="1" applyProtection="1">
      <protection locked="0"/>
    </xf>
    <xf numFmtId="3" fontId="57" fillId="0" borderId="0" xfId="364" applyNumberFormat="1" applyFont="1" applyAlignment="1">
      <alignment vertical="center"/>
    </xf>
    <xf numFmtId="167" fontId="57" fillId="0" borderId="0" xfId="0" applyNumberFormat="1" applyFont="1"/>
    <xf numFmtId="171" fontId="133" fillId="0" borderId="0" xfId="85" applyFont="1" applyFill="1"/>
    <xf numFmtId="3" fontId="75" fillId="27" borderId="15" xfId="43" applyNumberFormat="1" applyFont="1" applyFill="1" applyBorder="1" applyAlignment="1" applyProtection="1">
      <alignment horizontal="right" vertical="center"/>
    </xf>
    <xf numFmtId="205" fontId="57" fillId="0" borderId="0" xfId="85" applyNumberFormat="1" applyFont="1" applyFill="1" applyAlignment="1">
      <alignment horizontal="center" vertical="center"/>
    </xf>
    <xf numFmtId="3" fontId="57" fillId="28" borderId="15" xfId="43" applyNumberFormat="1" applyFont="1" applyFill="1" applyBorder="1"/>
    <xf numFmtId="3" fontId="65" fillId="28" borderId="15" xfId="43" applyNumberFormat="1" applyFont="1" applyFill="1" applyBorder="1"/>
    <xf numFmtId="3" fontId="59" fillId="28" borderId="15" xfId="43" applyNumberFormat="1" applyFont="1" applyFill="1" applyBorder="1" applyAlignment="1">
      <alignment vertical="center"/>
    </xf>
    <xf numFmtId="211" fontId="57" fillId="0" borderId="0" xfId="85" applyNumberFormat="1" applyFont="1" applyFill="1" applyAlignment="1">
      <alignment horizontal="center"/>
    </xf>
    <xf numFmtId="175" fontId="103" fillId="27" borderId="15" xfId="464" applyNumberFormat="1" applyFont="1" applyFill="1" applyBorder="1" applyAlignment="1" applyProtection="1">
      <alignment horizontal="left" vertical="center" indent="1"/>
    </xf>
    <xf numFmtId="0" fontId="65" fillId="0" borderId="14" xfId="43" applyFont="1" applyFill="1" applyBorder="1" applyAlignment="1">
      <alignment horizontal="left" vertical="center" wrapText="1"/>
    </xf>
    <xf numFmtId="0" fontId="65" fillId="0" borderId="14" xfId="43" applyFont="1" applyFill="1" applyBorder="1"/>
    <xf numFmtId="3" fontId="65" fillId="0" borderId="15" xfId="43" applyNumberFormat="1" applyFont="1" applyFill="1" applyBorder="1"/>
    <xf numFmtId="174" fontId="59" fillId="0" borderId="15" xfId="366" applyNumberFormat="1" applyFont="1" applyFill="1" applyBorder="1" applyAlignment="1">
      <alignment vertical="center"/>
    </xf>
    <xf numFmtId="1" fontId="57" fillId="0" borderId="25" xfId="43" applyNumberFormat="1" applyFont="1" applyFill="1" applyBorder="1" applyAlignment="1">
      <alignment horizontal="right" vertical="center"/>
    </xf>
    <xf numFmtId="1" fontId="57" fillId="0" borderId="0" xfId="43" applyNumberFormat="1" applyFont="1" applyFill="1" applyBorder="1" applyAlignment="1">
      <alignment horizontal="right" vertical="center"/>
    </xf>
    <xf numFmtId="1" fontId="57" fillId="0" borderId="39" xfId="43" applyNumberFormat="1" applyFont="1" applyFill="1" applyBorder="1" applyAlignment="1">
      <alignment horizontal="right" vertical="center"/>
    </xf>
    <xf numFmtId="3" fontId="57" fillId="0" borderId="25" xfId="85" applyNumberFormat="1" applyFont="1" applyFill="1" applyBorder="1" applyAlignment="1">
      <alignment vertical="center"/>
    </xf>
    <xf numFmtId="3" fontId="57" fillId="0" borderId="0" xfId="85" applyNumberFormat="1" applyFont="1" applyFill="1" applyAlignment="1">
      <alignment vertical="center"/>
    </xf>
    <xf numFmtId="3" fontId="57" fillId="0" borderId="87" xfId="370" applyNumberFormat="1" applyFont="1" applyFill="1" applyBorder="1" applyAlignment="1">
      <alignment vertical="center"/>
    </xf>
    <xf numFmtId="1" fontId="57" fillId="0" borderId="87" xfId="370" applyNumberFormat="1" applyFont="1" applyFill="1" applyBorder="1" applyAlignment="1">
      <alignment vertical="center"/>
    </xf>
    <xf numFmtId="3" fontId="57" fillId="0" borderId="87" xfId="370" applyNumberFormat="1" applyFont="1" applyFill="1" applyBorder="1" applyAlignment="1">
      <alignment horizontal="right" vertical="center"/>
    </xf>
    <xf numFmtId="3" fontId="57" fillId="0" borderId="88" xfId="370" applyNumberFormat="1" applyFont="1" applyFill="1" applyBorder="1" applyAlignment="1">
      <alignment vertical="center"/>
    </xf>
    <xf numFmtId="1" fontId="57" fillId="0" borderId="88" xfId="370" applyNumberFormat="1" applyFont="1" applyFill="1" applyBorder="1" applyAlignment="1">
      <alignment vertical="center"/>
    </xf>
    <xf numFmtId="3" fontId="57" fillId="0" borderId="88" xfId="370" applyNumberFormat="1" applyFont="1" applyFill="1" applyBorder="1" applyAlignment="1">
      <alignment horizontal="right" vertical="center"/>
    </xf>
    <xf numFmtId="212" fontId="57" fillId="27" borderId="0" xfId="86" applyNumberFormat="1" applyFont="1" applyFill="1" applyAlignment="1">
      <alignment horizontal="right"/>
    </xf>
    <xf numFmtId="184" fontId="65" fillId="0" borderId="37" xfId="43" applyNumberFormat="1" applyFont="1" applyFill="1" applyBorder="1" applyAlignment="1">
      <alignment horizontal="right" vertical="center"/>
    </xf>
    <xf numFmtId="184" fontId="57" fillId="0" borderId="37" xfId="43" applyNumberFormat="1" applyFont="1" applyFill="1" applyBorder="1" applyAlignment="1">
      <alignment horizontal="right" vertical="center"/>
    </xf>
    <xf numFmtId="176" fontId="57" fillId="0" borderId="20" xfId="97" applyNumberFormat="1" applyFont="1" applyFill="1" applyBorder="1" applyAlignment="1">
      <alignment horizontal="right" vertical="center"/>
    </xf>
    <xf numFmtId="10" fontId="90" fillId="29" borderId="77" xfId="368" applyNumberFormat="1" applyFont="1" applyFill="1" applyBorder="1" applyAlignment="1" applyProtection="1">
      <alignment horizontal="center"/>
    </xf>
    <xf numFmtId="10" fontId="75" fillId="27" borderId="20" xfId="368" applyNumberFormat="1" applyFont="1" applyFill="1" applyBorder="1" applyAlignment="1" applyProtection="1">
      <alignment horizontal="center"/>
    </xf>
    <xf numFmtId="3" fontId="104" fillId="29" borderId="18" xfId="371" applyNumberFormat="1" applyFont="1" applyFill="1" applyBorder="1" applyAlignment="1" applyProtection="1">
      <alignment horizontal="right" vertical="center"/>
    </xf>
    <xf numFmtId="10" fontId="104" fillId="29" borderId="20" xfId="368" applyNumberFormat="1" applyFont="1" applyFill="1" applyBorder="1" applyAlignment="1" applyProtection="1">
      <alignment horizontal="center" vertical="center"/>
    </xf>
    <xf numFmtId="10" fontId="75" fillId="0" borderId="20" xfId="368" applyNumberFormat="1" applyFont="1" applyFill="1" applyBorder="1" applyAlignment="1" applyProtection="1">
      <alignment horizontal="center"/>
    </xf>
    <xf numFmtId="10" fontId="59" fillId="27" borderId="20" xfId="368" applyNumberFormat="1" applyFont="1" applyFill="1" applyBorder="1" applyAlignment="1" applyProtection="1">
      <alignment horizontal="center" vertical="center"/>
    </xf>
    <xf numFmtId="10" fontId="59" fillId="0" borderId="20" xfId="368" applyNumberFormat="1" applyFont="1" applyFill="1" applyBorder="1" applyAlignment="1" applyProtection="1">
      <alignment horizontal="center" vertical="center"/>
    </xf>
    <xf numFmtId="10" fontId="59" fillId="27" borderId="20" xfId="368" applyNumberFormat="1" applyFont="1" applyFill="1" applyBorder="1" applyAlignment="1" applyProtection="1">
      <alignment horizontal="center"/>
    </xf>
    <xf numFmtId="10" fontId="59" fillId="0" borderId="20" xfId="368" applyNumberFormat="1" applyFont="1" applyFill="1" applyBorder="1" applyAlignment="1" applyProtection="1">
      <alignment horizontal="center"/>
    </xf>
    <xf numFmtId="3" fontId="75" fillId="28" borderId="18" xfId="464" applyNumberFormat="1" applyFont="1" applyFill="1" applyBorder="1" applyAlignment="1">
      <alignment horizontal="right" vertical="center"/>
    </xf>
    <xf numFmtId="10" fontId="75" fillId="27" borderId="20" xfId="368" applyNumberFormat="1" applyFont="1" applyFill="1" applyBorder="1" applyAlignment="1" applyProtection="1">
      <alignment horizontal="center" vertical="center"/>
    </xf>
    <xf numFmtId="3" fontId="75" fillId="0" borderId="18" xfId="464" applyNumberFormat="1" applyFont="1" applyFill="1" applyBorder="1" applyAlignment="1">
      <alignment horizontal="right" vertical="center"/>
    </xf>
    <xf numFmtId="10" fontId="75" fillId="0" borderId="20" xfId="368" applyNumberFormat="1" applyFont="1" applyFill="1" applyBorder="1" applyAlignment="1" applyProtection="1">
      <alignment horizontal="center" vertical="center"/>
    </xf>
    <xf numFmtId="3" fontId="81" fillId="28" borderId="18" xfId="464" applyNumberFormat="1" applyFont="1" applyFill="1" applyBorder="1" applyAlignment="1">
      <alignment horizontal="right" vertical="center"/>
    </xf>
    <xf numFmtId="10" fontId="81" fillId="27" borderId="20" xfId="368" applyNumberFormat="1" applyFont="1" applyFill="1" applyBorder="1" applyAlignment="1" applyProtection="1">
      <alignment horizontal="center" vertical="center"/>
    </xf>
    <xf numFmtId="10" fontId="75" fillId="27" borderId="31" xfId="368" applyNumberFormat="1" applyFont="1" applyFill="1" applyBorder="1" applyAlignment="1" applyProtection="1">
      <alignment horizontal="center"/>
    </xf>
    <xf numFmtId="203" fontId="57" fillId="0" borderId="0" xfId="85" applyNumberFormat="1" applyFont="1" applyFill="1" applyAlignment="1">
      <alignment vertical="center"/>
    </xf>
    <xf numFmtId="0" fontId="61" fillId="28" borderId="0" xfId="43" applyFont="1" applyFill="1" applyAlignment="1">
      <alignment horizontal="center" vertical="center"/>
    </xf>
    <xf numFmtId="0" fontId="116" fillId="28" borderId="0" xfId="43" applyFont="1" applyFill="1" applyAlignment="1">
      <alignment horizontal="center" vertical="center"/>
    </xf>
    <xf numFmtId="176" fontId="65" fillId="0" borderId="95" xfId="368" applyNumberFormat="1" applyFont="1" applyFill="1" applyBorder="1" applyAlignment="1">
      <alignment horizontal="center" vertical="center"/>
    </xf>
    <xf numFmtId="176" fontId="65" fillId="0" borderId="94" xfId="368" applyNumberFormat="1" applyFont="1" applyFill="1" applyBorder="1" applyAlignment="1">
      <alignment horizontal="center" vertical="center"/>
    </xf>
    <xf numFmtId="176" fontId="65" fillId="0" borderId="96" xfId="368" applyNumberFormat="1" applyFont="1" applyFill="1" applyBorder="1" applyAlignment="1">
      <alignment horizontal="center" vertical="center"/>
    </xf>
    <xf numFmtId="199" fontId="65" fillId="0" borderId="93" xfId="366" applyNumberFormat="1" applyFont="1" applyFill="1" applyBorder="1" applyAlignment="1">
      <alignment horizontal="center" vertical="center"/>
    </xf>
    <xf numFmtId="176" fontId="65" fillId="0" borderId="0" xfId="368" applyNumberFormat="1" applyFont="1" applyFill="1" applyAlignment="1">
      <alignment horizontal="center"/>
    </xf>
    <xf numFmtId="193" fontId="59" fillId="0" borderId="15" xfId="85" applyNumberFormat="1" applyFont="1" applyFill="1" applyBorder="1" applyAlignment="1">
      <alignment horizontal="center" vertical="center"/>
    </xf>
    <xf numFmtId="193" fontId="68" fillId="29" borderId="23" xfId="85" applyNumberFormat="1" applyFont="1" applyFill="1" applyBorder="1" applyAlignment="1">
      <alignment horizontal="center" vertical="center"/>
    </xf>
    <xf numFmtId="193" fontId="64" fillId="27" borderId="32" xfId="85" applyNumberFormat="1" applyFont="1" applyFill="1" applyBorder="1" applyAlignment="1">
      <alignment horizontal="center" vertical="center"/>
    </xf>
    <xf numFmtId="193" fontId="57" fillId="0" borderId="0" xfId="85" applyNumberFormat="1" applyFont="1" applyFill="1" applyAlignment="1">
      <alignment horizontal="center" vertical="center"/>
    </xf>
    <xf numFmtId="193" fontId="57" fillId="0" borderId="0" xfId="85" applyNumberFormat="1" applyFont="1" applyFill="1" applyAlignment="1">
      <alignment horizontal="center"/>
    </xf>
    <xf numFmtId="193" fontId="87" fillId="27" borderId="0" xfId="85" applyNumberFormat="1" applyFont="1" applyFill="1" applyAlignment="1">
      <alignment horizontal="center" vertical="center"/>
    </xf>
    <xf numFmtId="193" fontId="57" fillId="27" borderId="0" xfId="85" applyNumberFormat="1" applyFont="1" applyFill="1" applyAlignment="1">
      <alignment horizontal="center"/>
    </xf>
    <xf numFmtId="187" fontId="57" fillId="27" borderId="0" xfId="91" applyNumberFormat="1" applyFont="1" applyFill="1" applyAlignment="1">
      <alignment horizontal="center"/>
    </xf>
    <xf numFmtId="187" fontId="57" fillId="27" borderId="0" xfId="86" applyNumberFormat="1" applyFont="1" applyFill="1" applyAlignment="1">
      <alignment horizontal="center"/>
    </xf>
    <xf numFmtId="187" fontId="57" fillId="27" borderId="0" xfId="43" applyNumberFormat="1" applyFont="1" applyFill="1"/>
    <xf numFmtId="187" fontId="57" fillId="27" borderId="48" xfId="43" applyNumberFormat="1" applyFont="1" applyFill="1" applyBorder="1" applyAlignment="1">
      <alignment horizontal="center" vertical="center"/>
    </xf>
    <xf numFmtId="187" fontId="57" fillId="27" borderId="0" xfId="43" applyNumberFormat="1" applyFont="1" applyFill="1" applyBorder="1" applyAlignment="1">
      <alignment horizontal="center"/>
    </xf>
    <xf numFmtId="187" fontId="57" fillId="0" borderId="0" xfId="43" applyNumberFormat="1" applyFont="1" applyFill="1" applyBorder="1" applyAlignment="1">
      <alignment horizontal="right" vertical="center"/>
    </xf>
    <xf numFmtId="187" fontId="57" fillId="27" borderId="0" xfId="85" applyNumberFormat="1" applyFont="1" applyFill="1" applyAlignment="1">
      <alignment horizontal="center"/>
    </xf>
    <xf numFmtId="187" fontId="57" fillId="0" borderId="0" xfId="85" applyNumberFormat="1" applyFont="1" applyFill="1" applyAlignment="1">
      <alignment horizontal="center"/>
    </xf>
    <xf numFmtId="208" fontId="57" fillId="0" borderId="15" xfId="85" applyNumberFormat="1" applyFont="1" applyFill="1" applyBorder="1" applyAlignment="1">
      <alignment vertical="center"/>
    </xf>
    <xf numFmtId="208" fontId="57" fillId="0" borderId="15" xfId="85" applyNumberFormat="1" applyFont="1" applyFill="1" applyBorder="1" applyAlignment="1">
      <alignment horizontal="right" vertical="center"/>
    </xf>
    <xf numFmtId="208" fontId="57" fillId="0" borderId="15" xfId="85" applyNumberFormat="1" applyFont="1" applyFill="1" applyBorder="1" applyAlignment="1">
      <alignment horizontal="right"/>
    </xf>
    <xf numFmtId="208" fontId="59" fillId="0" borderId="15" xfId="85" applyNumberFormat="1" applyFont="1" applyFill="1" applyBorder="1" applyAlignment="1">
      <alignment vertical="center"/>
    </xf>
    <xf numFmtId="208" fontId="112" fillId="0" borderId="15" xfId="85" applyNumberFormat="1" applyFont="1" applyFill="1" applyBorder="1" applyAlignment="1"/>
    <xf numFmtId="0" fontId="61" fillId="28" borderId="0" xfId="43" applyFont="1" applyFill="1" applyAlignment="1">
      <alignment horizontal="center" vertical="center"/>
    </xf>
    <xf numFmtId="0" fontId="116" fillId="28" borderId="0" xfId="43" applyFont="1" applyFill="1" applyAlignment="1">
      <alignment horizontal="center" vertical="center"/>
    </xf>
    <xf numFmtId="3" fontId="57" fillId="0" borderId="18" xfId="43" applyNumberFormat="1" applyFont="1" applyFill="1" applyBorder="1"/>
    <xf numFmtId="3" fontId="80" fillId="0" borderId="0" xfId="0" applyNumberFormat="1" applyFont="1"/>
    <xf numFmtId="3" fontId="75" fillId="0" borderId="0" xfId="0" applyNumberFormat="1" applyFont="1"/>
    <xf numFmtId="10" fontId="57" fillId="0" borderId="0" xfId="364" applyNumberFormat="1" applyFont="1"/>
    <xf numFmtId="171" fontId="71" fillId="0" borderId="0" xfId="85" applyFont="1" applyAlignment="1">
      <alignment vertical="center"/>
    </xf>
    <xf numFmtId="166" fontId="59" fillId="27" borderId="39" xfId="86" applyNumberFormat="1" applyFont="1" applyFill="1" applyBorder="1" applyAlignment="1">
      <alignment vertical="center"/>
    </xf>
    <xf numFmtId="194" fontId="59" fillId="27" borderId="40" xfId="86" applyNumberFormat="1" applyFont="1" applyFill="1" applyBorder="1" applyAlignment="1">
      <alignment vertical="center"/>
    </xf>
    <xf numFmtId="166" fontId="75" fillId="29" borderId="39" xfId="43" applyNumberFormat="1" applyFont="1" applyFill="1" applyBorder="1" applyAlignment="1">
      <alignment vertical="center"/>
    </xf>
    <xf numFmtId="0" fontId="75" fillId="29" borderId="39" xfId="43" applyFont="1" applyFill="1" applyBorder="1" applyAlignment="1">
      <alignment vertical="center"/>
    </xf>
    <xf numFmtId="0" fontId="75" fillId="29" borderId="56" xfId="43" applyFont="1" applyFill="1" applyBorder="1" applyAlignment="1">
      <alignment vertical="center"/>
    </xf>
    <xf numFmtId="0" fontId="68" fillId="29" borderId="28" xfId="43" applyFont="1" applyFill="1" applyBorder="1" applyAlignment="1">
      <alignment horizontal="center" vertical="center" wrapText="1"/>
    </xf>
    <xf numFmtId="0" fontId="68" fillId="29" borderId="33" xfId="43" applyFont="1" applyFill="1" applyBorder="1" applyAlignment="1">
      <alignment horizontal="center" vertical="center" wrapText="1"/>
    </xf>
    <xf numFmtId="0" fontId="68" fillId="29" borderId="33" xfId="43" applyFont="1" applyFill="1" applyBorder="1" applyAlignment="1">
      <alignment horizontal="center" vertical="center"/>
    </xf>
    <xf numFmtId="171" fontId="59" fillId="27" borderId="0" xfId="85" applyFont="1" applyFill="1"/>
    <xf numFmtId="171" fontId="71" fillId="27" borderId="0" xfId="85" applyFont="1" applyFill="1" applyAlignment="1">
      <alignment horizontal="center" vertical="center"/>
    </xf>
    <xf numFmtId="171" fontId="59" fillId="0" borderId="0" xfId="85" applyFont="1" applyFill="1" applyAlignment="1">
      <alignment vertical="center"/>
    </xf>
    <xf numFmtId="193" fontId="65" fillId="28" borderId="0" xfId="85" applyNumberFormat="1" applyFont="1" applyFill="1" applyAlignment="1">
      <alignment horizontal="right" vertical="center"/>
    </xf>
    <xf numFmtId="171" fontId="57" fillId="27" borderId="0" xfId="85" applyFont="1" applyFill="1" applyBorder="1"/>
    <xf numFmtId="171" fontId="107" fillId="0" borderId="0" xfId="85" applyFont="1"/>
    <xf numFmtId="0" fontId="75" fillId="0" borderId="19" xfId="43" applyFont="1" applyFill="1" applyBorder="1" applyAlignment="1"/>
    <xf numFmtId="10" fontId="57" fillId="0" borderId="0" xfId="97" applyNumberFormat="1" applyFont="1"/>
    <xf numFmtId="3" fontId="143" fillId="29" borderId="15" xfId="43" applyNumberFormat="1" applyFont="1" applyFill="1" applyBorder="1" applyAlignment="1">
      <alignment vertical="center"/>
    </xf>
    <xf numFmtId="188" fontId="133" fillId="0" borderId="0" xfId="43" applyNumberFormat="1" applyFont="1" applyFill="1"/>
    <xf numFmtId="3" fontId="75" fillId="0" borderId="0" xfId="364" applyNumberFormat="1" applyFont="1"/>
    <xf numFmtId="0" fontId="57" fillId="0" borderId="0" xfId="43" applyFont="1" applyFill="1" applyAlignment="1">
      <alignment horizontal="left" vertical="center" wrapText="1"/>
    </xf>
    <xf numFmtId="0" fontId="57" fillId="0" borderId="0" xfId="43" applyFont="1" applyFill="1" applyAlignment="1">
      <alignment horizontal="left"/>
    </xf>
    <xf numFmtId="0" fontId="111" fillId="29" borderId="74" xfId="464" applyNumberFormat="1" applyFont="1" applyFill="1" applyBorder="1" applyAlignment="1">
      <alignment horizontal="center"/>
    </xf>
    <xf numFmtId="0" fontId="61" fillId="27" borderId="43" xfId="43" applyFont="1" applyFill="1" applyBorder="1" applyAlignment="1">
      <alignment vertical="center"/>
    </xf>
    <xf numFmtId="0" fontId="61" fillId="27" borderId="44" xfId="43" applyFont="1" applyFill="1" applyBorder="1" applyAlignment="1">
      <alignment vertical="center"/>
    </xf>
    <xf numFmtId="0" fontId="61" fillId="27" borderId="66" xfId="43" applyFont="1" applyFill="1" applyBorder="1" applyAlignment="1">
      <alignment vertical="center"/>
    </xf>
    <xf numFmtId="214" fontId="65" fillId="27" borderId="16" xfId="85" applyNumberFormat="1" applyFont="1" applyFill="1" applyBorder="1" applyAlignment="1">
      <alignment horizontal="center"/>
    </xf>
    <xf numFmtId="214" fontId="65" fillId="27" borderId="28" xfId="85" applyNumberFormat="1" applyFont="1" applyFill="1" applyBorder="1" applyAlignment="1">
      <alignment horizontal="center"/>
    </xf>
    <xf numFmtId="3" fontId="57" fillId="27" borderId="18" xfId="427" applyNumberFormat="1" applyFont="1" applyFill="1" applyBorder="1"/>
    <xf numFmtId="3" fontId="57" fillId="27" borderId="37" xfId="427" applyNumberFormat="1" applyFont="1" applyFill="1" applyBorder="1"/>
    <xf numFmtId="193" fontId="57" fillId="27" borderId="20" xfId="85" applyNumberFormat="1" applyFont="1" applyFill="1" applyBorder="1"/>
    <xf numFmtId="3" fontId="57" fillId="27" borderId="38" xfId="428" applyNumberFormat="1" applyFont="1" applyFill="1" applyBorder="1" applyAlignment="1">
      <alignment horizontal="center"/>
    </xf>
    <xf numFmtId="3" fontId="57" fillId="27" borderId="40" xfId="428" applyNumberFormat="1" applyFont="1" applyFill="1" applyBorder="1" applyAlignment="1">
      <alignment horizontal="center"/>
    </xf>
    <xf numFmtId="193" fontId="57" fillId="27" borderId="41" xfId="85" applyNumberFormat="1" applyFont="1" applyFill="1" applyBorder="1" applyAlignment="1">
      <alignment horizontal="center"/>
    </xf>
    <xf numFmtId="3" fontId="65" fillId="0" borderId="21" xfId="427" applyNumberFormat="1" applyFont="1" applyFill="1" applyBorder="1"/>
    <xf numFmtId="3" fontId="65" fillId="0" borderId="72" xfId="427" applyNumberFormat="1" applyFont="1" applyFill="1" applyBorder="1"/>
    <xf numFmtId="171" fontId="71" fillId="27" borderId="0" xfId="85" applyFont="1" applyFill="1" applyBorder="1"/>
    <xf numFmtId="166" fontId="71" fillId="27" borderId="0" xfId="85" applyNumberFormat="1" applyFont="1" applyFill="1" applyBorder="1"/>
    <xf numFmtId="3" fontId="65" fillId="27" borderId="32" xfId="85" applyNumberFormat="1" applyFont="1" applyFill="1" applyBorder="1" applyAlignment="1">
      <alignment horizontal="center" vertical="center"/>
    </xf>
    <xf numFmtId="3" fontId="65" fillId="27" borderId="16" xfId="85" applyNumberFormat="1" applyFont="1" applyFill="1" applyBorder="1" applyAlignment="1">
      <alignment horizontal="center" vertical="center"/>
    </xf>
    <xf numFmtId="3" fontId="57" fillId="27" borderId="15" xfId="85" applyNumberFormat="1" applyFont="1" applyFill="1" applyBorder="1"/>
    <xf numFmtId="3" fontId="57" fillId="27" borderId="16" xfId="85" applyNumberFormat="1" applyFont="1" applyFill="1" applyBorder="1"/>
    <xf numFmtId="3" fontId="64" fillId="27" borderId="15" xfId="85" applyNumberFormat="1" applyFont="1" applyFill="1" applyBorder="1"/>
    <xf numFmtId="3" fontId="64" fillId="27" borderId="16" xfId="85" applyNumberFormat="1" applyFont="1" applyFill="1" applyBorder="1"/>
    <xf numFmtId="3" fontId="65" fillId="27" borderId="15" xfId="85" applyNumberFormat="1" applyFont="1" applyFill="1" applyBorder="1" applyAlignment="1"/>
    <xf numFmtId="3" fontId="59" fillId="27" borderId="15" xfId="85" applyNumberFormat="1" applyFont="1" applyFill="1" applyBorder="1" applyAlignment="1">
      <alignment vertical="center"/>
    </xf>
    <xf numFmtId="3" fontId="65" fillId="27" borderId="16" xfId="85" applyNumberFormat="1" applyFont="1" applyFill="1" applyBorder="1" applyAlignment="1"/>
    <xf numFmtId="0" fontId="57" fillId="0" borderId="16" xfId="364" applyFont="1" applyBorder="1"/>
    <xf numFmtId="3" fontId="57" fillId="27" borderId="15" xfId="85" applyNumberFormat="1" applyFont="1" applyFill="1" applyBorder="1" applyAlignment="1">
      <alignment horizontal="right"/>
    </xf>
    <xf numFmtId="3" fontId="57" fillId="27" borderId="16" xfId="85" applyNumberFormat="1" applyFont="1" applyFill="1" applyBorder="1" applyAlignment="1">
      <alignment horizontal="right"/>
    </xf>
    <xf numFmtId="3" fontId="59" fillId="27" borderId="15" xfId="85" applyNumberFormat="1" applyFont="1" applyFill="1" applyBorder="1" applyAlignment="1">
      <alignment vertical="center" wrapText="1"/>
    </xf>
    <xf numFmtId="3" fontId="59" fillId="27" borderId="16" xfId="85" applyNumberFormat="1" applyFont="1" applyFill="1" applyBorder="1" applyAlignment="1">
      <alignment vertical="center"/>
    </xf>
    <xf numFmtId="3" fontId="112" fillId="27" borderId="15" xfId="85" applyNumberFormat="1" applyFont="1" applyFill="1" applyBorder="1" applyAlignment="1"/>
    <xf numFmtId="3" fontId="112" fillId="27" borderId="16" xfId="85" applyNumberFormat="1" applyFont="1" applyFill="1" applyBorder="1" applyAlignment="1"/>
    <xf numFmtId="3" fontId="57" fillId="27" borderId="15" xfId="85" applyNumberFormat="1" applyFont="1" applyFill="1" applyBorder="1" applyAlignment="1">
      <alignment vertical="center"/>
    </xf>
    <xf numFmtId="3" fontId="57" fillId="27" borderId="16" xfId="85" applyNumberFormat="1" applyFont="1" applyFill="1" applyBorder="1" applyAlignment="1">
      <alignment vertical="center"/>
    </xf>
    <xf numFmtId="3" fontId="57" fillId="27" borderId="15" xfId="85" applyNumberFormat="1" applyFont="1" applyFill="1" applyBorder="1" applyAlignment="1">
      <alignment horizontal="right" vertical="center"/>
    </xf>
    <xf numFmtId="3" fontId="57" fillId="27" borderId="16" xfId="85" applyNumberFormat="1" applyFont="1" applyFill="1" applyBorder="1" applyAlignment="1">
      <alignment horizontal="right" vertical="center"/>
    </xf>
    <xf numFmtId="3" fontId="64" fillId="28" borderId="15" xfId="372" applyNumberFormat="1" applyFont="1" applyFill="1" applyBorder="1" applyAlignment="1">
      <alignment vertical="center"/>
    </xf>
    <xf numFmtId="3" fontId="65" fillId="28" borderId="15" xfId="85" applyNumberFormat="1" applyFont="1" applyFill="1" applyBorder="1" applyAlignment="1"/>
    <xf numFmtId="3" fontId="92" fillId="29" borderId="15" xfId="85" applyNumberFormat="1" applyFont="1" applyFill="1" applyBorder="1" applyAlignment="1">
      <alignment horizontal="right" vertical="center"/>
    </xf>
    <xf numFmtId="3" fontId="72" fillId="0" borderId="24" xfId="85" applyNumberFormat="1" applyFont="1" applyFill="1" applyBorder="1"/>
    <xf numFmtId="174" fontId="72" fillId="0" borderId="0" xfId="85" applyNumberFormat="1" applyFont="1" applyFill="1" applyBorder="1"/>
    <xf numFmtId="0" fontId="144" fillId="28" borderId="0" xfId="569" applyFont="1" applyFill="1" applyBorder="1" applyAlignment="1">
      <alignment wrapText="1"/>
    </xf>
    <xf numFmtId="3" fontId="57" fillId="0" borderId="87" xfId="91" applyNumberFormat="1" applyFont="1" applyFill="1" applyBorder="1" applyAlignment="1">
      <alignment vertical="center"/>
    </xf>
    <xf numFmtId="3" fontId="57" fillId="0" borderId="39" xfId="91" applyNumberFormat="1" applyFont="1" applyFill="1" applyBorder="1" applyAlignment="1">
      <alignment vertical="center"/>
    </xf>
    <xf numFmtId="0" fontId="57" fillId="0" borderId="0" xfId="43" applyFont="1" applyFill="1" applyBorder="1" applyAlignment="1">
      <alignment horizontal="left" vertical="center" indent="3"/>
    </xf>
    <xf numFmtId="4" fontId="57" fillId="0" borderId="0" xfId="43" applyNumberFormat="1" applyFont="1" applyFill="1" applyBorder="1" applyAlignment="1">
      <alignment horizontal="right" vertical="center"/>
    </xf>
    <xf numFmtId="10" fontId="57" fillId="28" borderId="15" xfId="368" applyNumberFormat="1" applyFont="1" applyFill="1" applyBorder="1" applyAlignment="1">
      <alignment horizontal="center" vertical="center"/>
    </xf>
    <xf numFmtId="10" fontId="57" fillId="28" borderId="15" xfId="368" applyNumberFormat="1" applyFont="1" applyFill="1" applyBorder="1" applyAlignment="1">
      <alignment horizontal="center"/>
    </xf>
    <xf numFmtId="10" fontId="59" fillId="28" borderId="15" xfId="368" applyNumberFormat="1" applyFont="1" applyFill="1" applyBorder="1" applyAlignment="1">
      <alignment horizontal="center" vertical="center"/>
    </xf>
    <xf numFmtId="10" fontId="65" fillId="28" borderId="15" xfId="368" applyNumberFormat="1" applyFont="1" applyFill="1" applyBorder="1" applyAlignment="1">
      <alignment horizontal="center"/>
    </xf>
    <xf numFmtId="215" fontId="57" fillId="0" borderId="0" xfId="85" applyNumberFormat="1" applyFont="1" applyFill="1" applyAlignment="1">
      <alignment horizontal="center"/>
    </xf>
    <xf numFmtId="171" fontId="57" fillId="27" borderId="0" xfId="85" applyNumberFormat="1" applyFont="1" applyFill="1" applyAlignment="1">
      <alignment horizontal="center"/>
    </xf>
    <xf numFmtId="203" fontId="59" fillId="27" borderId="0" xfId="85" applyNumberFormat="1" applyFont="1" applyFill="1" applyAlignment="1">
      <alignment horizontal="center"/>
    </xf>
    <xf numFmtId="4" fontId="57" fillId="0" borderId="85" xfId="91" applyNumberFormat="1" applyFont="1" applyFill="1" applyBorder="1" applyAlignment="1">
      <alignment vertical="center"/>
    </xf>
    <xf numFmtId="4" fontId="57" fillId="0" borderId="25" xfId="91" applyNumberFormat="1" applyFont="1" applyFill="1" applyBorder="1" applyAlignment="1">
      <alignment vertical="center"/>
    </xf>
    <xf numFmtId="187" fontId="57" fillId="0" borderId="86" xfId="91" applyNumberFormat="1" applyFont="1" applyFill="1" applyBorder="1" applyAlignment="1">
      <alignment vertical="center"/>
    </xf>
    <xf numFmtId="187" fontId="57" fillId="0" borderId="0" xfId="91" applyNumberFormat="1" applyFont="1" applyFill="1" applyBorder="1" applyAlignment="1">
      <alignment vertical="center"/>
    </xf>
    <xf numFmtId="187" fontId="57" fillId="0" borderId="85" xfId="91" applyNumberFormat="1" applyFont="1" applyFill="1" applyBorder="1" applyAlignment="1">
      <alignment vertical="center"/>
    </xf>
    <xf numFmtId="171" fontId="65" fillId="0" borderId="0" xfId="85" applyFont="1" applyFill="1" applyBorder="1"/>
    <xf numFmtId="3" fontId="65" fillId="0" borderId="103" xfId="85" applyNumberFormat="1" applyFont="1" applyFill="1" applyBorder="1"/>
    <xf numFmtId="206" fontId="57" fillId="0" borderId="0" xfId="43" applyNumberFormat="1" applyFont="1" applyFill="1" applyAlignment="1">
      <alignment vertical="center"/>
    </xf>
    <xf numFmtId="206" fontId="57" fillId="0" borderId="0" xfId="85" applyNumberFormat="1" applyFont="1" applyFill="1" applyAlignment="1">
      <alignment vertical="center"/>
    </xf>
    <xf numFmtId="43" fontId="57" fillId="0" borderId="0" xfId="373" applyNumberFormat="1" applyFont="1" applyFill="1" applyAlignment="1">
      <alignment vertical="center"/>
    </xf>
    <xf numFmtId="0" fontId="80" fillId="0" borderId="68" xfId="43" applyFont="1" applyFill="1" applyBorder="1" applyAlignment="1">
      <alignment vertical="center" wrapText="1"/>
    </xf>
    <xf numFmtId="0" fontId="80" fillId="0" borderId="69" xfId="43" applyFont="1" applyFill="1" applyBorder="1" applyAlignment="1">
      <alignment vertical="center" wrapText="1"/>
    </xf>
    <xf numFmtId="0" fontId="57" fillId="28" borderId="0" xfId="43" applyFont="1" applyFill="1" applyAlignment="1">
      <alignment horizontal="left" vertical="center" wrapText="1"/>
    </xf>
    <xf numFmtId="0" fontId="61" fillId="27" borderId="0" xfId="43" applyFont="1" applyFill="1" applyAlignment="1">
      <alignment horizontal="center" vertical="center"/>
    </xf>
    <xf numFmtId="0" fontId="57" fillId="27" borderId="0" xfId="43" applyFont="1" applyFill="1" applyAlignment="1">
      <alignment horizontal="left" wrapText="1"/>
    </xf>
    <xf numFmtId="0" fontId="57" fillId="28" borderId="0" xfId="43" applyFont="1" applyFill="1" applyAlignment="1">
      <alignment horizontal="left" wrapText="1"/>
    </xf>
    <xf numFmtId="0" fontId="59" fillId="27" borderId="0" xfId="43" applyFont="1" applyFill="1" applyAlignment="1">
      <alignment horizontal="center" vertical="center"/>
    </xf>
    <xf numFmtId="0" fontId="57" fillId="0" borderId="0" xfId="43" applyFont="1" applyFill="1" applyAlignment="1">
      <alignment horizontal="left" wrapText="1"/>
    </xf>
    <xf numFmtId="0" fontId="123" fillId="27" borderId="0" xfId="43" applyFont="1" applyFill="1"/>
    <xf numFmtId="0" fontId="71" fillId="27" borderId="0" xfId="370" applyFont="1" applyFill="1" applyAlignment="1">
      <alignment horizontal="left" vertical="center" indent="2"/>
    </xf>
    <xf numFmtId="1" fontId="1" fillId="0" borderId="63" xfId="43" applyNumberFormat="1" applyFont="1" applyFill="1" applyBorder="1" applyAlignment="1">
      <alignment horizontal="center"/>
    </xf>
    <xf numFmtId="198" fontId="1" fillId="0" borderId="19" xfId="85" applyNumberFormat="1" applyFont="1" applyFill="1" applyBorder="1" applyAlignment="1">
      <alignment horizontal="center"/>
    </xf>
    <xf numFmtId="0" fontId="127" fillId="0" borderId="0" xfId="89" applyFont="1" applyFill="1" applyBorder="1" applyAlignment="1">
      <alignment horizontal="left" wrapText="1"/>
    </xf>
    <xf numFmtId="15" fontId="1" fillId="0" borderId="0" xfId="43" applyNumberFormat="1" applyFont="1" applyFill="1" applyBorder="1" applyAlignment="1">
      <alignment horizontal="left"/>
    </xf>
    <xf numFmtId="188" fontId="75" fillId="0" borderId="63" xfId="365" applyNumberFormat="1" applyFont="1" applyFill="1" applyBorder="1"/>
    <xf numFmtId="3" fontId="116" fillId="0" borderId="63" xfId="43" applyNumberFormat="1" applyFont="1" applyFill="1" applyBorder="1" applyAlignment="1">
      <alignment horizontal="right" indent="1"/>
    </xf>
    <xf numFmtId="3" fontId="59" fillId="0" borderId="63" xfId="365" applyNumberFormat="1" applyFont="1" applyFill="1" applyBorder="1" applyAlignment="1">
      <alignment horizontal="right" indent="1"/>
    </xf>
    <xf numFmtId="3" fontId="75" fillId="0" borderId="63" xfId="43" quotePrefix="1" applyNumberFormat="1" applyFont="1" applyFill="1" applyBorder="1" applyAlignment="1">
      <alignment horizontal="right" indent="1"/>
    </xf>
    <xf numFmtId="3" fontId="57" fillId="0" borderId="0" xfId="43" applyNumberFormat="1" applyFont="1" applyFill="1" applyBorder="1"/>
    <xf numFmtId="0" fontId="127" fillId="0" borderId="19" xfId="89" applyFont="1" applyFill="1" applyBorder="1" applyAlignment="1">
      <alignment horizontal="left" wrapText="1"/>
    </xf>
    <xf numFmtId="3" fontId="75" fillId="0" borderId="63" xfId="365" applyNumberFormat="1" applyFont="1" applyFill="1" applyBorder="1" applyAlignment="1">
      <alignment horizontal="right" indent="1"/>
    </xf>
    <xf numFmtId="3" fontId="59" fillId="0" borderId="63" xfId="365" applyNumberFormat="1" applyFont="1" applyFill="1" applyBorder="1" applyAlignment="1">
      <alignment horizontal="right" wrapText="1" indent="1"/>
    </xf>
    <xf numFmtId="3" fontId="75" fillId="0" borderId="63" xfId="365" applyNumberFormat="1" applyFont="1" applyFill="1" applyBorder="1" applyAlignment="1">
      <alignment horizontal="right" wrapText="1" indent="1"/>
    </xf>
    <xf numFmtId="188" fontId="70" fillId="29" borderId="100" xfId="365" applyNumberFormat="1" applyFont="1" applyFill="1" applyBorder="1" applyAlignment="1">
      <alignment horizontal="right"/>
    </xf>
    <xf numFmtId="0" fontId="1" fillId="0" borderId="0" xfId="43" applyFont="1" applyFill="1"/>
    <xf numFmtId="0" fontId="0" fillId="0" borderId="0" xfId="0" applyFill="1"/>
    <xf numFmtId="0" fontId="1" fillId="0" borderId="19" xfId="43" applyFont="1" applyFill="1" applyBorder="1" applyAlignment="1"/>
    <xf numFmtId="0" fontId="1" fillId="0" borderId="0" xfId="43" applyFont="1" applyFill="1" applyAlignment="1"/>
    <xf numFmtId="216" fontId="80" fillId="0" borderId="0" xfId="85" applyNumberFormat="1" applyFont="1" applyFill="1"/>
    <xf numFmtId="193" fontId="124" fillId="27" borderId="0" xfId="85" applyNumberFormat="1" applyFont="1" applyFill="1" applyAlignment="1">
      <alignment horizontal="center"/>
    </xf>
    <xf numFmtId="216" fontId="65" fillId="0" borderId="0" xfId="85" applyNumberFormat="1" applyFont="1" applyFill="1" applyAlignment="1">
      <alignment horizontal="center" vertical="center"/>
    </xf>
    <xf numFmtId="216" fontId="57" fillId="0" borderId="0" xfId="85" applyNumberFormat="1" applyFont="1" applyFill="1" applyAlignment="1">
      <alignment horizontal="center" vertical="center"/>
    </xf>
    <xf numFmtId="215" fontId="60" fillId="27" borderId="0" xfId="85" applyNumberFormat="1" applyFont="1" applyFill="1"/>
    <xf numFmtId="216" fontId="57" fillId="0" borderId="0" xfId="85" applyNumberFormat="1" applyFont="1" applyFill="1" applyAlignment="1">
      <alignment horizontal="center"/>
    </xf>
    <xf numFmtId="217" fontId="57" fillId="0" borderId="0" xfId="85" applyNumberFormat="1" applyFont="1" applyFill="1" applyAlignment="1">
      <alignment horizontal="center"/>
    </xf>
    <xf numFmtId="215" fontId="65" fillId="27" borderId="0" xfId="85" applyNumberFormat="1" applyFont="1" applyFill="1" applyAlignment="1">
      <alignment horizontal="center" vertical="center"/>
    </xf>
    <xf numFmtId="201" fontId="57" fillId="27" borderId="0" xfId="85" applyNumberFormat="1" applyFont="1" applyFill="1" applyAlignment="1">
      <alignment vertical="center"/>
    </xf>
    <xf numFmtId="171" fontId="122" fillId="0" borderId="0" xfId="85" applyFont="1" applyFill="1" applyAlignment="1" applyProtection="1">
      <alignment horizontal="center"/>
    </xf>
    <xf numFmtId="171" fontId="75" fillId="27" borderId="0" xfId="85" applyFont="1" applyFill="1"/>
    <xf numFmtId="171" fontId="80" fillId="0" borderId="0" xfId="85" applyFont="1"/>
    <xf numFmtId="208" fontId="71" fillId="0" borderId="0" xfId="364" applyNumberFormat="1" applyFont="1"/>
    <xf numFmtId="187" fontId="71" fillId="0" borderId="0" xfId="364" applyNumberFormat="1" applyFont="1"/>
    <xf numFmtId="3" fontId="107" fillId="0" borderId="0" xfId="364" applyNumberFormat="1" applyFont="1"/>
    <xf numFmtId="201" fontId="107" fillId="0" borderId="0" xfId="85" applyNumberFormat="1" applyFont="1"/>
    <xf numFmtId="166" fontId="75" fillId="0" borderId="52" xfId="86" applyNumberFormat="1" applyFont="1" applyFill="1" applyBorder="1" applyAlignment="1">
      <alignment vertical="center"/>
    </xf>
    <xf numFmtId="166" fontId="59" fillId="27" borderId="59" xfId="86" applyNumberFormat="1" applyFont="1" applyFill="1" applyBorder="1" applyAlignment="1">
      <alignment horizontal="right" vertical="center"/>
    </xf>
    <xf numFmtId="166" fontId="75" fillId="0" borderId="19" xfId="86" applyNumberFormat="1" applyFont="1" applyFill="1" applyBorder="1" applyAlignment="1">
      <alignment vertical="center"/>
    </xf>
    <xf numFmtId="166" fontId="59" fillId="27" borderId="20" xfId="86" applyNumberFormat="1" applyFont="1" applyFill="1" applyBorder="1" applyAlignment="1">
      <alignment horizontal="right" vertical="center"/>
    </xf>
    <xf numFmtId="166" fontId="59" fillId="0" borderId="40" xfId="86" applyNumberFormat="1" applyFont="1" applyFill="1" applyBorder="1" applyAlignment="1">
      <alignment vertical="center"/>
    </xf>
    <xf numFmtId="166" fontId="59" fillId="27" borderId="41" xfId="86" applyNumberFormat="1" applyFont="1" applyFill="1" applyBorder="1" applyAlignment="1">
      <alignment horizontal="right" vertical="center"/>
    </xf>
    <xf numFmtId="166" fontId="59" fillId="0" borderId="19" xfId="86" applyNumberFormat="1" applyFont="1" applyFill="1" applyBorder="1" applyAlignment="1">
      <alignment horizontal="right" vertical="center"/>
    </xf>
    <xf numFmtId="166" fontId="59" fillId="0" borderId="19" xfId="365" applyNumberFormat="1" applyFont="1" applyFill="1" applyBorder="1" applyAlignment="1">
      <alignment vertical="center"/>
    </xf>
    <xf numFmtId="166" fontId="59" fillId="27" borderId="20" xfId="365" applyNumberFormat="1" applyFont="1" applyFill="1" applyBorder="1" applyAlignment="1">
      <alignment vertical="center"/>
    </xf>
    <xf numFmtId="166" fontId="59" fillId="27" borderId="20" xfId="86" applyNumberFormat="1" applyFont="1" applyFill="1" applyBorder="1" applyAlignment="1">
      <alignment vertical="center"/>
    </xf>
    <xf numFmtId="166" fontId="59" fillId="27" borderId="40" xfId="86" applyNumberFormat="1" applyFont="1" applyFill="1" applyBorder="1" applyAlignment="1">
      <alignment horizontal="center" vertical="center"/>
    </xf>
    <xf numFmtId="166" fontId="59" fillId="27" borderId="34" xfId="86" applyNumberFormat="1" applyFont="1" applyFill="1" applyBorder="1" applyAlignment="1">
      <alignment horizontal="center" vertical="center"/>
    </xf>
    <xf numFmtId="169" fontId="96" fillId="27" borderId="18" xfId="86" applyNumberFormat="1" applyFont="1" applyFill="1" applyBorder="1" applyAlignment="1" applyProtection="1"/>
    <xf numFmtId="169" fontId="96" fillId="27" borderId="20" xfId="86" applyNumberFormat="1" applyFont="1" applyFill="1" applyBorder="1" applyAlignment="1" applyProtection="1"/>
    <xf numFmtId="169" fontId="64" fillId="27" borderId="18" xfId="86" applyNumberFormat="1" applyFont="1" applyFill="1" applyBorder="1" applyAlignment="1" applyProtection="1">
      <alignment vertical="center"/>
    </xf>
    <xf numFmtId="169" fontId="64" fillId="27" borderId="20" xfId="86" applyNumberFormat="1" applyFont="1" applyFill="1" applyBorder="1" applyAlignment="1" applyProtection="1">
      <alignment vertical="center"/>
    </xf>
    <xf numFmtId="169" fontId="57" fillId="27" borderId="18" xfId="86" applyNumberFormat="1" applyFont="1" applyFill="1" applyBorder="1" applyAlignment="1">
      <alignment horizontal="center" vertical="center"/>
    </xf>
    <xf numFmtId="169" fontId="57" fillId="27" borderId="20" xfId="86" applyNumberFormat="1" applyFont="1" applyFill="1" applyBorder="1" applyAlignment="1">
      <alignment horizontal="center" vertical="center"/>
    </xf>
    <xf numFmtId="169" fontId="57" fillId="27" borderId="18" xfId="86" applyNumberFormat="1" applyFont="1" applyFill="1" applyBorder="1" applyAlignment="1">
      <alignment horizontal="right" vertical="center"/>
    </xf>
    <xf numFmtId="169" fontId="57" fillId="0" borderId="20" xfId="86" applyNumberFormat="1" applyFont="1" applyFill="1" applyBorder="1" applyAlignment="1">
      <alignment horizontal="right" vertical="center"/>
    </xf>
    <xf numFmtId="169" fontId="64" fillId="27" borderId="18" xfId="86" applyNumberFormat="1" applyFont="1" applyFill="1" applyBorder="1" applyAlignment="1" applyProtection="1">
      <alignment horizontal="right" vertical="center"/>
    </xf>
    <xf numFmtId="169" fontId="64" fillId="27" borderId="20" xfId="86" applyNumberFormat="1" applyFont="1" applyFill="1" applyBorder="1" applyAlignment="1" applyProtection="1">
      <alignment horizontal="right" vertical="center"/>
    </xf>
    <xf numFmtId="170" fontId="57" fillId="27" borderId="34" xfId="86" applyFont="1" applyFill="1" applyBorder="1" applyAlignment="1">
      <alignment horizontal="right" vertical="center"/>
    </xf>
    <xf numFmtId="169" fontId="75" fillId="27" borderId="18" xfId="86" applyNumberFormat="1" applyFont="1" applyFill="1" applyBorder="1" applyAlignment="1">
      <alignment horizontal="right" vertical="center"/>
    </xf>
    <xf numFmtId="169" fontId="70" fillId="29" borderId="55" xfId="86" applyNumberFormat="1" applyFont="1" applyFill="1" applyBorder="1" applyAlignment="1">
      <alignment horizontal="right" vertical="center" wrapText="1"/>
    </xf>
    <xf numFmtId="198" fontId="102" fillId="0" borderId="19" xfId="85" applyNumberFormat="1" applyFont="1" applyFill="1" applyBorder="1" applyAlignment="1">
      <alignment horizontal="center"/>
    </xf>
    <xf numFmtId="193" fontId="57" fillId="0" borderId="0" xfId="85" applyNumberFormat="1" applyFont="1" applyFill="1"/>
    <xf numFmtId="193" fontId="65" fillId="0" borderId="0" xfId="85" applyNumberFormat="1" applyFont="1" applyFill="1"/>
    <xf numFmtId="193" fontId="75" fillId="0" borderId="0" xfId="85" applyNumberFormat="1" applyFont="1" applyFill="1"/>
    <xf numFmtId="171" fontId="57" fillId="0" borderId="0" xfId="85" applyFont="1" applyFill="1" applyBorder="1"/>
    <xf numFmtId="0" fontId="70" fillId="29" borderId="53" xfId="43" applyFont="1" applyFill="1" applyBorder="1" applyAlignment="1">
      <alignment horizontal="left" vertical="center"/>
    </xf>
    <xf numFmtId="0" fontId="70" fillId="29" borderId="54" xfId="43" applyFont="1" applyFill="1" applyBorder="1" applyAlignment="1">
      <alignment horizontal="left" vertical="center"/>
    </xf>
    <xf numFmtId="0" fontId="70" fillId="29" borderId="78" xfId="43" applyFont="1" applyFill="1" applyBorder="1" applyAlignment="1">
      <alignment horizontal="left" vertical="center"/>
    </xf>
    <xf numFmtId="0" fontId="70" fillId="29" borderId="79" xfId="43" applyFont="1" applyFill="1" applyBorder="1" applyAlignment="1">
      <alignment horizontal="left" vertical="center"/>
    </xf>
    <xf numFmtId="0" fontId="110" fillId="29" borderId="53" xfId="43" applyFont="1" applyFill="1" applyBorder="1" applyAlignment="1">
      <alignment horizontal="center" vertical="center" wrapText="1"/>
    </xf>
    <xf numFmtId="0" fontId="110" fillId="29" borderId="54" xfId="43" applyFont="1" applyFill="1" applyBorder="1" applyAlignment="1">
      <alignment horizontal="center" vertical="center" wrapText="1"/>
    </xf>
    <xf numFmtId="0" fontId="64" fillId="27" borderId="43" xfId="43" applyFont="1" applyFill="1" applyBorder="1" applyAlignment="1">
      <alignment horizontal="center" vertical="center" wrapText="1"/>
    </xf>
    <xf numFmtId="0" fontId="64" fillId="27" borderId="66" xfId="43" applyFont="1" applyFill="1" applyBorder="1" applyAlignment="1">
      <alignment horizontal="center" vertical="center" wrapText="1"/>
    </xf>
    <xf numFmtId="0" fontId="74" fillId="29" borderId="101" xfId="43" applyFont="1" applyFill="1" applyBorder="1" applyAlignment="1">
      <alignment horizontal="center" vertical="center" wrapText="1"/>
    </xf>
    <xf numFmtId="0" fontId="74" fillId="29" borderId="97" xfId="43" applyFont="1" applyFill="1" applyBorder="1" applyAlignment="1">
      <alignment horizontal="center" vertical="center" wrapText="1"/>
    </xf>
    <xf numFmtId="0" fontId="57" fillId="28" borderId="0" xfId="43" applyFont="1" applyFill="1" applyAlignment="1">
      <alignment horizontal="left" vertical="center" wrapText="1"/>
    </xf>
    <xf numFmtId="0" fontId="61" fillId="27" borderId="0" xfId="43" applyFont="1" applyFill="1" applyAlignment="1">
      <alignment horizontal="center" vertical="center"/>
    </xf>
    <xf numFmtId="0" fontId="64" fillId="27" borderId="0" xfId="43" applyFont="1" applyFill="1" applyAlignment="1">
      <alignment horizontal="center" vertical="center"/>
    </xf>
    <xf numFmtId="0" fontId="57" fillId="27" borderId="0" xfId="43" applyFont="1" applyFill="1" applyAlignment="1">
      <alignment horizontal="left" wrapText="1"/>
    </xf>
    <xf numFmtId="0" fontId="57" fillId="28" borderId="0" xfId="43" applyFont="1" applyFill="1" applyAlignment="1">
      <alignment horizontal="left" wrapText="1"/>
    </xf>
    <xf numFmtId="0" fontId="57" fillId="0" borderId="0" xfId="364" applyFont="1" applyFill="1" applyAlignment="1">
      <alignment horizontal="left" vertical="center" wrapText="1"/>
    </xf>
    <xf numFmtId="0" fontId="57" fillId="0" borderId="0" xfId="43" applyFont="1" applyFill="1" applyBorder="1" applyAlignment="1">
      <alignment horizontal="left" vertical="center" wrapText="1"/>
    </xf>
    <xf numFmtId="10" fontId="75" fillId="27" borderId="32" xfId="97" applyNumberFormat="1" applyFont="1" applyFill="1" applyBorder="1" applyAlignment="1">
      <alignment horizontal="center" vertical="center" wrapText="1"/>
    </xf>
    <xf numFmtId="10" fontId="75" fillId="27" borderId="24" xfId="97" applyNumberFormat="1" applyFont="1" applyFill="1" applyBorder="1" applyAlignment="1">
      <alignment horizontal="center" vertical="center" wrapText="1"/>
    </xf>
    <xf numFmtId="171" fontId="57" fillId="27" borderId="0" xfId="371" applyNumberFormat="1" applyFont="1" applyFill="1" applyAlignment="1">
      <alignment horizontal="left" wrapText="1"/>
    </xf>
    <xf numFmtId="175" fontId="61" fillId="28" borderId="0" xfId="43" applyNumberFormat="1" applyFont="1" applyFill="1" applyBorder="1" applyAlignment="1" applyProtection="1">
      <alignment horizontal="center" vertical="center"/>
    </xf>
    <xf numFmtId="175" fontId="64" fillId="28" borderId="0" xfId="43" applyNumberFormat="1" applyFont="1" applyFill="1" applyBorder="1" applyAlignment="1" applyProtection="1">
      <alignment horizontal="center" vertical="center"/>
    </xf>
    <xf numFmtId="0" fontId="90" fillId="29" borderId="22" xfId="43" applyFont="1" applyFill="1" applyBorder="1" applyAlignment="1">
      <alignment horizontal="center" vertical="center"/>
    </xf>
    <xf numFmtId="0" fontId="90" fillId="29" borderId="48" xfId="43" applyFont="1" applyFill="1" applyBorder="1" applyAlignment="1">
      <alignment horizontal="center" vertical="center"/>
    </xf>
    <xf numFmtId="0" fontId="90" fillId="29" borderId="74" xfId="43" applyFont="1" applyFill="1" applyBorder="1" applyAlignment="1">
      <alignment horizontal="center" vertical="center"/>
    </xf>
    <xf numFmtId="175" fontId="90" fillId="29" borderId="26" xfId="43" applyNumberFormat="1" applyFont="1" applyFill="1" applyBorder="1" applyAlignment="1" applyProtection="1">
      <alignment horizontal="center" vertical="center" wrapText="1"/>
    </xf>
    <xf numFmtId="175" fontId="90" fillId="29" borderId="42" xfId="43" applyNumberFormat="1" applyFont="1" applyFill="1" applyBorder="1" applyAlignment="1" applyProtection="1">
      <alignment horizontal="center" vertical="center" wrapText="1"/>
    </xf>
    <xf numFmtId="175" fontId="90" fillId="29" borderId="56" xfId="43" applyNumberFormat="1" applyFont="1" applyFill="1" applyBorder="1" applyAlignment="1" applyProtection="1">
      <alignment horizontal="center" vertical="center" wrapText="1"/>
    </xf>
    <xf numFmtId="175" fontId="90" fillId="29" borderId="76" xfId="43" applyNumberFormat="1" applyFont="1" applyFill="1" applyBorder="1" applyAlignment="1" applyProtection="1">
      <alignment horizontal="center" vertical="center" wrapText="1"/>
    </xf>
    <xf numFmtId="175" fontId="90" fillId="29" borderId="26" xfId="43" applyNumberFormat="1" applyFont="1" applyFill="1" applyBorder="1" applyAlignment="1" applyProtection="1">
      <alignment horizontal="center" vertical="center"/>
    </xf>
    <xf numFmtId="175" fontId="90" fillId="29" borderId="42" xfId="43" applyNumberFormat="1" applyFont="1" applyFill="1" applyBorder="1" applyAlignment="1" applyProtection="1">
      <alignment horizontal="center" vertical="center"/>
    </xf>
    <xf numFmtId="175" fontId="90" fillId="29" borderId="56" xfId="43" applyNumberFormat="1" applyFont="1" applyFill="1" applyBorder="1" applyAlignment="1" applyProtection="1">
      <alignment horizontal="center" vertical="center"/>
    </xf>
    <xf numFmtId="175" fontId="90" fillId="29" borderId="76" xfId="43" applyNumberFormat="1" applyFont="1" applyFill="1" applyBorder="1" applyAlignment="1" applyProtection="1">
      <alignment horizontal="center" vertical="center"/>
    </xf>
    <xf numFmtId="0" fontId="61" fillId="0" borderId="0" xfId="43" applyFont="1" applyFill="1" applyAlignment="1">
      <alignment horizontal="center" vertical="center"/>
    </xf>
    <xf numFmtId="0" fontId="59" fillId="27" borderId="0" xfId="43" applyFont="1" applyFill="1" applyAlignment="1">
      <alignment horizontal="center" vertical="center"/>
    </xf>
    <xf numFmtId="0" fontId="63" fillId="0" borderId="0" xfId="43" applyFont="1" applyFill="1" applyAlignment="1">
      <alignment horizontal="left" vertical="center" wrapText="1"/>
    </xf>
    <xf numFmtId="0" fontId="57" fillId="0" borderId="0" xfId="43" applyFont="1" applyFill="1" applyAlignment="1">
      <alignment horizontal="left" wrapText="1"/>
    </xf>
    <xf numFmtId="3" fontId="138" fillId="29" borderId="100" xfId="43" applyNumberFormat="1" applyFont="1" applyFill="1" applyBorder="1" applyAlignment="1">
      <alignment horizontal="center" vertical="center"/>
    </xf>
    <xf numFmtId="3" fontId="138" fillId="29" borderId="25" xfId="43" applyNumberFormat="1" applyFont="1" applyFill="1" applyBorder="1" applyAlignment="1">
      <alignment horizontal="center" vertical="center"/>
    </xf>
    <xf numFmtId="3" fontId="138" fillId="29" borderId="73" xfId="43" applyNumberFormat="1" applyFont="1" applyFill="1" applyBorder="1" applyAlignment="1">
      <alignment horizontal="center" vertical="center"/>
    </xf>
    <xf numFmtId="14" fontId="59" fillId="27" borderId="0" xfId="43" applyNumberFormat="1" applyFont="1" applyFill="1" applyAlignment="1">
      <alignment horizontal="center" vertical="center"/>
    </xf>
    <xf numFmtId="0" fontId="91" fillId="29" borderId="27" xfId="43" applyFont="1" applyFill="1" applyBorder="1" applyAlignment="1">
      <alignment horizontal="center" vertical="center" wrapText="1"/>
    </xf>
    <xf numFmtId="0" fontId="91" fillId="29" borderId="18" xfId="43" applyFont="1" applyFill="1" applyBorder="1" applyAlignment="1">
      <alignment horizontal="center" vertical="center" wrapText="1"/>
    </xf>
    <xf numFmtId="0" fontId="91" fillId="29" borderId="38" xfId="43" applyFont="1" applyFill="1" applyBorder="1" applyAlignment="1">
      <alignment horizontal="center" vertical="center" wrapText="1"/>
    </xf>
    <xf numFmtId="0" fontId="91" fillId="29" borderId="33" xfId="43" applyFont="1" applyFill="1" applyBorder="1" applyAlignment="1">
      <alignment horizontal="center" vertical="center"/>
    </xf>
    <xf numFmtId="0" fontId="91" fillId="29" borderId="19" xfId="43" applyFont="1" applyFill="1" applyBorder="1" applyAlignment="1">
      <alignment horizontal="center" vertical="center"/>
    </xf>
    <xf numFmtId="0" fontId="91" fillId="29" borderId="40" xfId="43" applyFont="1" applyFill="1" applyBorder="1" applyAlignment="1">
      <alignment horizontal="center" vertical="center"/>
    </xf>
    <xf numFmtId="0" fontId="91" fillId="29" borderId="62" xfId="43" applyFont="1" applyFill="1" applyBorder="1" applyAlignment="1">
      <alignment horizontal="center" vertical="center"/>
    </xf>
    <xf numFmtId="0" fontId="91" fillId="29" borderId="63" xfId="43" applyFont="1" applyFill="1" applyBorder="1" applyAlignment="1">
      <alignment horizontal="center" vertical="center"/>
    </xf>
    <xf numFmtId="0" fontId="91" fillId="29" borderId="64" xfId="43" applyFont="1" applyFill="1" applyBorder="1" applyAlignment="1">
      <alignment horizontal="center" vertical="center"/>
    </xf>
    <xf numFmtId="3" fontId="91" fillId="29" borderId="32" xfId="43" applyNumberFormat="1" applyFont="1" applyFill="1" applyBorder="1" applyAlignment="1">
      <alignment horizontal="center" vertical="center" wrapText="1"/>
    </xf>
    <xf numFmtId="3" fontId="91" fillId="29" borderId="15" xfId="43" applyNumberFormat="1" applyFont="1" applyFill="1" applyBorder="1" applyAlignment="1">
      <alignment horizontal="center" vertical="center" wrapText="1"/>
    </xf>
    <xf numFmtId="3" fontId="91" fillId="29" borderId="50" xfId="43" applyNumberFormat="1" applyFont="1" applyFill="1" applyBorder="1" applyAlignment="1">
      <alignment horizontal="center" vertical="center" wrapText="1"/>
    </xf>
    <xf numFmtId="0" fontId="70" fillId="29" borderId="100" xfId="43" applyFont="1" applyFill="1" applyBorder="1" applyAlignment="1">
      <alignment horizontal="center"/>
    </xf>
    <xf numFmtId="0" fontId="70" fillId="29" borderId="25" xfId="43" applyFont="1" applyFill="1" applyBorder="1" applyAlignment="1">
      <alignment horizontal="center"/>
    </xf>
    <xf numFmtId="188" fontId="61" fillId="27" borderId="0" xfId="86" applyNumberFormat="1" applyFont="1" applyFill="1" applyAlignment="1">
      <alignment horizontal="center" vertical="center"/>
    </xf>
    <xf numFmtId="0" fontId="91" fillId="29" borderId="26" xfId="43" applyFont="1" applyFill="1" applyBorder="1" applyAlignment="1">
      <alignment horizontal="center" vertical="center" wrapText="1"/>
    </xf>
    <xf numFmtId="0" fontId="91" fillId="29" borderId="14" xfId="43" applyFont="1" applyFill="1" applyBorder="1" applyAlignment="1">
      <alignment horizontal="center" vertical="center" wrapText="1"/>
    </xf>
    <xf numFmtId="0" fontId="91" fillId="29" borderId="56" xfId="43" applyFont="1" applyFill="1" applyBorder="1" applyAlignment="1">
      <alignment horizontal="center" vertical="center" wrapText="1"/>
    </xf>
    <xf numFmtId="0" fontId="91" fillId="29" borderId="33" xfId="43" applyFont="1" applyFill="1" applyBorder="1" applyAlignment="1">
      <alignment horizontal="center" vertical="center" wrapText="1"/>
    </xf>
    <xf numFmtId="0" fontId="91" fillId="29" borderId="19" xfId="43" applyFont="1" applyFill="1" applyBorder="1" applyAlignment="1">
      <alignment horizontal="center" vertical="center" wrapText="1"/>
    </xf>
    <xf numFmtId="0" fontId="91" fillId="29" borderId="40" xfId="43" applyFont="1" applyFill="1" applyBorder="1" applyAlignment="1">
      <alignment horizontal="center" vertical="center" wrapText="1"/>
    </xf>
    <xf numFmtId="3" fontId="91" fillId="29" borderId="26" xfId="43" applyNumberFormat="1" applyFont="1" applyFill="1" applyBorder="1" applyAlignment="1">
      <alignment horizontal="center" vertical="center" wrapText="1"/>
    </xf>
    <xf numFmtId="3" fontId="91" fillId="29" borderId="14" xfId="43" applyNumberFormat="1" applyFont="1" applyFill="1" applyBorder="1" applyAlignment="1">
      <alignment horizontal="center" vertical="center" wrapText="1"/>
    </xf>
    <xf numFmtId="3" fontId="91" fillId="29" borderId="56" xfId="43" applyNumberFormat="1" applyFont="1" applyFill="1" applyBorder="1" applyAlignment="1">
      <alignment horizontal="center" vertical="center" wrapText="1"/>
    </xf>
    <xf numFmtId="3" fontId="91" fillId="29" borderId="52" xfId="43" applyNumberFormat="1" applyFont="1" applyFill="1" applyBorder="1" applyAlignment="1">
      <alignment horizontal="center" vertical="center" wrapText="1"/>
    </xf>
    <xf numFmtId="3" fontId="91" fillId="29" borderId="19" xfId="43" applyNumberFormat="1" applyFont="1" applyFill="1" applyBorder="1" applyAlignment="1">
      <alignment horizontal="center" vertical="center" wrapText="1"/>
    </xf>
    <xf numFmtId="3" fontId="91" fillId="29" borderId="40" xfId="43" applyNumberFormat="1" applyFont="1" applyFill="1" applyBorder="1" applyAlignment="1">
      <alignment horizontal="center" vertical="center" wrapText="1"/>
    </xf>
    <xf numFmtId="0" fontId="70" fillId="29" borderId="100" xfId="43" applyFont="1" applyFill="1" applyBorder="1" applyAlignment="1">
      <alignment horizontal="center" vertical="center" wrapText="1"/>
    </xf>
    <xf numFmtId="0" fontId="70" fillId="29" borderId="25" xfId="43" applyFont="1" applyFill="1" applyBorder="1" applyAlignment="1">
      <alignment horizontal="center" vertical="center" wrapText="1"/>
    </xf>
    <xf numFmtId="0" fontId="70" fillId="29" borderId="73" xfId="43" applyFont="1" applyFill="1" applyBorder="1" applyAlignment="1">
      <alignment horizontal="center" vertical="center" wrapText="1"/>
    </xf>
    <xf numFmtId="170" fontId="61" fillId="27" borderId="0" xfId="86" applyFont="1" applyFill="1" applyAlignment="1">
      <alignment horizontal="center" vertical="center"/>
    </xf>
    <xf numFmtId="169" fontId="61" fillId="27" borderId="0" xfId="86" applyNumberFormat="1" applyFont="1" applyFill="1" applyAlignment="1">
      <alignment horizontal="center" vertical="center"/>
    </xf>
    <xf numFmtId="0" fontId="76" fillId="29" borderId="27" xfId="43" applyFont="1" applyFill="1" applyBorder="1" applyAlignment="1">
      <alignment horizontal="center" vertical="center"/>
    </xf>
    <xf numFmtId="0" fontId="76" fillId="29" borderId="18" xfId="43" applyFont="1" applyFill="1" applyBorder="1" applyAlignment="1">
      <alignment horizontal="center" vertical="center"/>
    </xf>
    <xf numFmtId="0" fontId="76" fillId="29" borderId="30" xfId="43" applyFont="1" applyFill="1" applyBorder="1" applyAlignment="1">
      <alignment horizontal="center" vertical="center"/>
    </xf>
    <xf numFmtId="0" fontId="76" fillId="29" borderId="28" xfId="43" applyFont="1" applyFill="1" applyBorder="1" applyAlignment="1">
      <alignment horizontal="center" vertical="center" wrapText="1"/>
    </xf>
    <xf numFmtId="0" fontId="76" fillId="29" borderId="20" xfId="43" applyFont="1" applyFill="1" applyBorder="1" applyAlignment="1">
      <alignment horizontal="center" vertical="center" wrapText="1"/>
    </xf>
    <xf numFmtId="0" fontId="76" fillId="29" borderId="31" xfId="43" applyFont="1" applyFill="1" applyBorder="1" applyAlignment="1">
      <alignment horizontal="center" vertical="center" wrapText="1"/>
    </xf>
    <xf numFmtId="3" fontId="76" fillId="29" borderId="27" xfId="43" applyNumberFormat="1" applyFont="1" applyFill="1" applyBorder="1" applyAlignment="1">
      <alignment horizontal="center" vertical="center" wrapText="1"/>
    </xf>
    <xf numFmtId="3" fontId="76" fillId="29" borderId="18" xfId="43" applyNumberFormat="1" applyFont="1" applyFill="1" applyBorder="1" applyAlignment="1">
      <alignment horizontal="center" vertical="center" wrapText="1"/>
    </xf>
    <xf numFmtId="3" fontId="76" fillId="29" borderId="30" xfId="43" applyNumberFormat="1" applyFont="1" applyFill="1" applyBorder="1" applyAlignment="1">
      <alignment horizontal="center" vertical="center" wrapText="1"/>
    </xf>
    <xf numFmtId="3" fontId="76" fillId="29" borderId="33" xfId="43" applyNumberFormat="1" applyFont="1" applyFill="1" applyBorder="1" applyAlignment="1">
      <alignment horizontal="center" vertical="center" wrapText="1"/>
    </xf>
    <xf numFmtId="3" fontId="76" fillId="29" borderId="19" xfId="43" applyNumberFormat="1" applyFont="1" applyFill="1" applyBorder="1" applyAlignment="1">
      <alignment horizontal="center" vertical="center" wrapText="1"/>
    </xf>
    <xf numFmtId="3" fontId="76" fillId="29" borderId="34" xfId="43" applyNumberFormat="1" applyFont="1" applyFill="1" applyBorder="1" applyAlignment="1">
      <alignment horizontal="center" vertical="center" wrapText="1"/>
    </xf>
    <xf numFmtId="3" fontId="76" fillId="29" borderId="28" xfId="43" applyNumberFormat="1" applyFont="1" applyFill="1" applyBorder="1" applyAlignment="1">
      <alignment horizontal="center" vertical="center" wrapText="1"/>
    </xf>
    <xf numFmtId="3" fontId="76" fillId="29" borderId="20" xfId="43" applyNumberFormat="1" applyFont="1" applyFill="1" applyBorder="1" applyAlignment="1">
      <alignment horizontal="center" vertical="center" wrapText="1"/>
    </xf>
    <xf numFmtId="3" fontId="76" fillId="29" borderId="31" xfId="43" applyNumberFormat="1" applyFont="1" applyFill="1" applyBorder="1" applyAlignment="1">
      <alignment horizontal="center" vertical="center" wrapText="1"/>
    </xf>
    <xf numFmtId="3" fontId="76" fillId="29" borderId="32" xfId="43" applyNumberFormat="1" applyFont="1" applyFill="1" applyBorder="1" applyAlignment="1">
      <alignment horizontal="center" vertical="center" wrapText="1"/>
    </xf>
    <xf numFmtId="3" fontId="76" fillId="29" borderId="15" xfId="43" applyNumberFormat="1" applyFont="1" applyFill="1" applyBorder="1" applyAlignment="1">
      <alignment horizontal="center" vertical="center" wrapText="1"/>
    </xf>
    <xf numFmtId="3" fontId="76" fillId="29" borderId="24" xfId="43" applyNumberFormat="1" applyFont="1" applyFill="1" applyBorder="1" applyAlignment="1">
      <alignment horizontal="center" vertical="center" wrapText="1"/>
    </xf>
    <xf numFmtId="0" fontId="70" fillId="29" borderId="22" xfId="43" applyFont="1" applyFill="1" applyBorder="1" applyAlignment="1">
      <alignment horizontal="center" vertical="center"/>
    </xf>
    <xf numFmtId="0" fontId="70" fillId="29" borderId="48" xfId="43" applyFont="1" applyFill="1" applyBorder="1" applyAlignment="1">
      <alignment horizontal="center" vertical="center"/>
    </xf>
    <xf numFmtId="0" fontId="57" fillId="27" borderId="0" xfId="43" applyFont="1" applyFill="1" applyAlignment="1">
      <alignment horizontal="left" vertical="center"/>
    </xf>
    <xf numFmtId="169" fontId="61" fillId="27" borderId="0" xfId="86" applyNumberFormat="1" applyFont="1" applyFill="1" applyBorder="1" applyAlignment="1">
      <alignment horizontal="center" vertical="center"/>
    </xf>
    <xf numFmtId="15" fontId="59" fillId="27" borderId="0" xfId="86" applyNumberFormat="1" applyFont="1" applyFill="1" applyAlignment="1">
      <alignment horizontal="center" vertical="center"/>
    </xf>
    <xf numFmtId="0" fontId="91" fillId="29" borderId="27" xfId="43" applyFont="1" applyFill="1" applyBorder="1" applyAlignment="1">
      <alignment horizontal="center" vertical="center"/>
    </xf>
    <xf numFmtId="0" fontId="91" fillId="29" borderId="18" xfId="43" applyFont="1" applyFill="1" applyBorder="1" applyAlignment="1">
      <alignment horizontal="center" vertical="center"/>
    </xf>
    <xf numFmtId="0" fontId="91" fillId="29" borderId="30" xfId="43" applyFont="1" applyFill="1" applyBorder="1" applyAlignment="1">
      <alignment horizontal="center" vertical="center"/>
    </xf>
    <xf numFmtId="0" fontId="91" fillId="29" borderId="28" xfId="43" applyFont="1" applyFill="1" applyBorder="1" applyAlignment="1">
      <alignment horizontal="center" vertical="center" wrapText="1"/>
    </xf>
    <xf numFmtId="0" fontId="91" fillId="29" borderId="20" xfId="43" applyFont="1" applyFill="1" applyBorder="1" applyAlignment="1">
      <alignment horizontal="center" vertical="center" wrapText="1"/>
    </xf>
    <xf numFmtId="0" fontId="91" fillId="29" borderId="31" xfId="43" applyFont="1" applyFill="1" applyBorder="1" applyAlignment="1">
      <alignment horizontal="center" vertical="center" wrapText="1"/>
    </xf>
    <xf numFmtId="3" fontId="91" fillId="29" borderId="27" xfId="43" applyNumberFormat="1" applyFont="1" applyFill="1" applyBorder="1" applyAlignment="1">
      <alignment horizontal="center" vertical="center" wrapText="1"/>
    </xf>
    <xf numFmtId="3" fontId="91" fillId="29" borderId="18" xfId="43" applyNumberFormat="1" applyFont="1" applyFill="1" applyBorder="1" applyAlignment="1">
      <alignment horizontal="center" vertical="center" wrapText="1"/>
    </xf>
    <xf numFmtId="3" fontId="91" fillId="29" borderId="30" xfId="43" applyNumberFormat="1" applyFont="1" applyFill="1" applyBorder="1" applyAlignment="1">
      <alignment horizontal="center" vertical="center" wrapText="1"/>
    </xf>
    <xf numFmtId="3" fontId="91" fillId="29" borderId="33" xfId="43" applyNumberFormat="1" applyFont="1" applyFill="1" applyBorder="1" applyAlignment="1">
      <alignment horizontal="center" vertical="center" wrapText="1"/>
    </xf>
    <xf numFmtId="3" fontId="91" fillId="29" borderId="34" xfId="43" applyNumberFormat="1" applyFont="1" applyFill="1" applyBorder="1" applyAlignment="1">
      <alignment horizontal="center" vertical="center" wrapText="1"/>
    </xf>
    <xf numFmtId="3" fontId="91" fillId="29" borderId="24" xfId="43" applyNumberFormat="1" applyFont="1" applyFill="1" applyBorder="1" applyAlignment="1">
      <alignment horizontal="center" vertical="center" wrapText="1"/>
    </xf>
    <xf numFmtId="0" fontId="68" fillId="29" borderId="26" xfId="43" applyFont="1" applyFill="1" applyBorder="1" applyAlignment="1">
      <alignment horizontal="center" vertical="center" wrapText="1"/>
    </xf>
    <xf numFmtId="0" fontId="68" fillId="29" borderId="29" xfId="43" applyFont="1" applyFill="1" applyBorder="1" applyAlignment="1">
      <alignment horizontal="center" vertical="center" wrapText="1"/>
    </xf>
    <xf numFmtId="1" fontId="76" fillId="29" borderId="22" xfId="43" applyNumberFormat="1" applyFont="1" applyFill="1" applyBorder="1" applyAlignment="1">
      <alignment horizontal="center" vertical="center" wrapText="1"/>
    </xf>
    <xf numFmtId="1" fontId="76" fillId="29" borderId="74" xfId="43" applyNumberFormat="1" applyFont="1" applyFill="1" applyBorder="1" applyAlignment="1">
      <alignment horizontal="center" vertical="center" wrapText="1"/>
    </xf>
    <xf numFmtId="0" fontId="68" fillId="29" borderId="22" xfId="43" applyFont="1" applyFill="1" applyBorder="1" applyAlignment="1">
      <alignment horizontal="center" vertical="center" wrapText="1"/>
    </xf>
    <xf numFmtId="0" fontId="68" fillId="29" borderId="48" xfId="43" applyFont="1" applyFill="1" applyBorder="1" applyAlignment="1">
      <alignment horizontal="center" vertical="center" wrapText="1"/>
    </xf>
    <xf numFmtId="0" fontId="68" fillId="29" borderId="74" xfId="43" applyFont="1" applyFill="1" applyBorder="1" applyAlignment="1">
      <alignment horizontal="center" vertical="center" wrapText="1"/>
    </xf>
    <xf numFmtId="166" fontId="61" fillId="27" borderId="0" xfId="85" applyNumberFormat="1" applyFont="1" applyFill="1" applyBorder="1" applyAlignment="1">
      <alignment horizontal="center" vertical="center"/>
    </xf>
    <xf numFmtId="49" fontId="119" fillId="27" borderId="0" xfId="85" applyNumberFormat="1" applyFont="1" applyFill="1" applyAlignment="1">
      <alignment horizontal="center" vertical="center"/>
    </xf>
    <xf numFmtId="49" fontId="140" fillId="27" borderId="0" xfId="85" applyNumberFormat="1" applyFont="1" applyFill="1" applyAlignment="1">
      <alignment horizontal="center" vertical="center"/>
    </xf>
    <xf numFmtId="0" fontId="65" fillId="27" borderId="32" xfId="43" applyFont="1" applyFill="1" applyBorder="1" applyAlignment="1">
      <alignment horizontal="center" vertical="center"/>
    </xf>
    <xf numFmtId="0" fontId="65" fillId="27" borderId="24" xfId="43" applyFont="1" applyFill="1" applyBorder="1" applyAlignment="1">
      <alignment horizontal="center" vertical="center"/>
    </xf>
    <xf numFmtId="0" fontId="65" fillId="27" borderId="80" xfId="43" applyFont="1" applyFill="1" applyBorder="1" applyAlignment="1">
      <alignment horizontal="center"/>
    </xf>
    <xf numFmtId="0" fontId="65" fillId="27" borderId="81" xfId="43" applyFont="1" applyFill="1" applyBorder="1" applyAlignment="1">
      <alignment horizontal="center"/>
    </xf>
    <xf numFmtId="0" fontId="65" fillId="27" borderId="102" xfId="43" applyFont="1" applyFill="1" applyBorder="1" applyAlignment="1">
      <alignment horizontal="center"/>
    </xf>
    <xf numFmtId="0" fontId="57" fillId="27" borderId="0" xfId="43" applyFont="1" applyFill="1" applyBorder="1" applyAlignment="1">
      <alignment horizontal="left" vertical="center" wrapText="1"/>
    </xf>
    <xf numFmtId="0" fontId="111" fillId="29" borderId="32" xfId="464" applyNumberFormat="1" applyFont="1" applyFill="1" applyBorder="1" applyAlignment="1">
      <alignment horizontal="center" vertical="center" wrapText="1"/>
    </xf>
    <xf numFmtId="0" fontId="111" fillId="29" borderId="24" xfId="464" applyNumberFormat="1" applyFont="1" applyFill="1" applyBorder="1" applyAlignment="1">
      <alignment horizontal="center" vertical="center" wrapText="1"/>
    </xf>
    <xf numFmtId="0" fontId="61" fillId="27" borderId="0" xfId="43" applyNumberFormat="1" applyFont="1" applyFill="1" applyAlignment="1" applyProtection="1">
      <alignment horizontal="center" vertical="center"/>
    </xf>
    <xf numFmtId="0" fontId="61" fillId="0" borderId="0" xfId="43" applyNumberFormat="1" applyFont="1" applyFill="1" applyAlignment="1" applyProtection="1">
      <alignment horizontal="center" vertical="center"/>
    </xf>
    <xf numFmtId="0" fontId="64" fillId="27" borderId="0" xfId="43" applyNumberFormat="1" applyFont="1" applyFill="1" applyAlignment="1" applyProtection="1">
      <alignment horizontal="center" vertical="center"/>
    </xf>
    <xf numFmtId="0" fontId="125" fillId="29" borderId="32" xfId="464" quotePrefix="1" applyNumberFormat="1" applyFont="1" applyFill="1" applyBorder="1" applyAlignment="1" applyProtection="1">
      <alignment horizontal="center" vertical="center"/>
    </xf>
    <xf numFmtId="0" fontId="125" fillId="29" borderId="24" xfId="464" quotePrefix="1" applyNumberFormat="1" applyFont="1" applyFill="1" applyBorder="1" applyAlignment="1" applyProtection="1">
      <alignment horizontal="center" vertical="center"/>
    </xf>
    <xf numFmtId="0" fontId="111" fillId="29" borderId="48" xfId="464" applyNumberFormat="1" applyFont="1" applyFill="1" applyBorder="1" applyAlignment="1">
      <alignment horizontal="center"/>
    </xf>
    <xf numFmtId="0" fontId="111" fillId="29" borderId="74" xfId="464" applyNumberFormat="1" applyFont="1" applyFill="1" applyBorder="1" applyAlignment="1">
      <alignment horizontal="center"/>
    </xf>
    <xf numFmtId="0" fontId="111" fillId="29" borderId="22" xfId="464" applyNumberFormat="1" applyFont="1" applyFill="1" applyBorder="1" applyAlignment="1">
      <alignment horizontal="center"/>
    </xf>
    <xf numFmtId="3" fontId="65" fillId="27" borderId="43" xfId="43" applyNumberFormat="1" applyFont="1" applyFill="1" applyBorder="1" applyAlignment="1">
      <alignment horizontal="center" vertical="center"/>
    </xf>
    <xf numFmtId="3" fontId="65" fillId="27" borderId="44" xfId="43" applyNumberFormat="1" applyFont="1" applyFill="1" applyBorder="1" applyAlignment="1">
      <alignment horizontal="center" vertical="center"/>
    </xf>
    <xf numFmtId="3" fontId="65" fillId="27" borderId="66" xfId="43" applyNumberFormat="1" applyFont="1" applyFill="1" applyBorder="1" applyAlignment="1">
      <alignment horizontal="center" vertical="center"/>
    </xf>
    <xf numFmtId="0" fontId="61" fillId="27" borderId="43" xfId="43" applyFont="1" applyFill="1" applyBorder="1" applyAlignment="1">
      <alignment horizontal="center" vertical="center"/>
    </xf>
    <xf numFmtId="0" fontId="61" fillId="27" borderId="44" xfId="43" applyFont="1" applyFill="1" applyBorder="1" applyAlignment="1">
      <alignment horizontal="center" vertical="center"/>
    </xf>
    <xf numFmtId="0" fontId="61" fillId="27" borderId="66" xfId="43" applyFont="1" applyFill="1" applyBorder="1" applyAlignment="1">
      <alignment horizontal="center" vertical="center"/>
    </xf>
    <xf numFmtId="0" fontId="82" fillId="28" borderId="0" xfId="43" applyNumberFormat="1" applyFont="1" applyFill="1" applyAlignment="1" applyProtection="1">
      <alignment horizontal="center" vertical="center"/>
    </xf>
    <xf numFmtId="0" fontId="76" fillId="29" borderId="82" xfId="43" quotePrefix="1" applyNumberFormat="1" applyFont="1" applyFill="1" applyBorder="1" applyAlignment="1" applyProtection="1">
      <alignment horizontal="center" vertical="center"/>
    </xf>
    <xf numFmtId="0" fontId="76" fillId="29" borderId="83" xfId="43" quotePrefix="1" applyNumberFormat="1" applyFont="1" applyFill="1" applyBorder="1" applyAlignment="1" applyProtection="1">
      <alignment horizontal="center" vertical="center"/>
    </xf>
    <xf numFmtId="0" fontId="76" fillId="29" borderId="32" xfId="43" quotePrefix="1" applyNumberFormat="1" applyFont="1" applyFill="1" applyBorder="1" applyAlignment="1" applyProtection="1">
      <alignment horizontal="center" vertical="center"/>
    </xf>
    <xf numFmtId="0" fontId="76" fillId="29" borderId="24" xfId="43" quotePrefix="1" applyNumberFormat="1" applyFont="1" applyFill="1" applyBorder="1" applyAlignment="1" applyProtection="1">
      <alignment horizontal="center" vertical="center"/>
    </xf>
    <xf numFmtId="0" fontId="61" fillId="27" borderId="0" xfId="43" applyFont="1" applyFill="1" applyAlignment="1">
      <alignment horizontal="center"/>
    </xf>
    <xf numFmtId="0" fontId="68" fillId="29" borderId="32" xfId="43" applyFont="1" applyFill="1" applyBorder="1" applyAlignment="1">
      <alignment horizontal="center" vertical="center" wrapText="1"/>
    </xf>
    <xf numFmtId="0" fontId="68" fillId="29" borderId="24" xfId="43" applyFont="1" applyFill="1" applyBorder="1" applyAlignment="1">
      <alignment horizontal="center" vertical="center" wrapText="1"/>
    </xf>
    <xf numFmtId="0" fontId="68" fillId="29" borderId="42" xfId="43" applyFont="1" applyFill="1" applyBorder="1" applyAlignment="1">
      <alignment horizontal="center" vertical="center" wrapText="1"/>
    </xf>
    <xf numFmtId="0" fontId="68" fillId="29" borderId="35" xfId="43" applyFont="1" applyFill="1" applyBorder="1" applyAlignment="1">
      <alignment horizontal="center" vertical="center" wrapText="1"/>
    </xf>
    <xf numFmtId="0" fontId="57" fillId="27" borderId="0" xfId="43" applyFont="1" applyFill="1" applyBorder="1" applyAlignment="1">
      <alignment horizontal="justify" vertical="center"/>
    </xf>
    <xf numFmtId="0" fontId="57" fillId="27" borderId="0" xfId="43" applyFont="1" applyFill="1" applyBorder="1" applyAlignment="1">
      <alignment horizontal="justify" vertical="center" wrapText="1"/>
    </xf>
    <xf numFmtId="0" fontId="65" fillId="27" borderId="0" xfId="43" applyFont="1" applyFill="1" applyAlignment="1" applyProtection="1">
      <alignment horizontal="center" vertical="center"/>
      <protection locked="0"/>
    </xf>
    <xf numFmtId="0" fontId="57" fillId="27" borderId="0" xfId="43" applyFont="1" applyFill="1" applyAlignment="1">
      <alignment horizontal="justify" vertical="center" wrapText="1"/>
    </xf>
    <xf numFmtId="15" fontId="59" fillId="0" borderId="0" xfId="86" applyNumberFormat="1" applyFont="1" applyFill="1" applyAlignment="1">
      <alignment horizontal="center" vertical="center"/>
    </xf>
    <xf numFmtId="0" fontId="68" fillId="29" borderId="27" xfId="43" applyFont="1" applyFill="1" applyBorder="1" applyAlignment="1">
      <alignment horizontal="center" vertical="center" wrapText="1"/>
    </xf>
    <xf numFmtId="0" fontId="68" fillId="29" borderId="18" xfId="43" applyFont="1" applyFill="1" applyBorder="1" applyAlignment="1">
      <alignment horizontal="center" vertical="center" wrapText="1"/>
    </xf>
    <xf numFmtId="0" fontId="68" fillId="29" borderId="38" xfId="43" applyFont="1" applyFill="1" applyBorder="1" applyAlignment="1">
      <alignment horizontal="center" vertical="center" wrapText="1"/>
    </xf>
    <xf numFmtId="3" fontId="68" fillId="29" borderId="28" xfId="43" applyNumberFormat="1" applyFont="1" applyFill="1" applyBorder="1" applyAlignment="1">
      <alignment horizontal="center" vertical="center" wrapText="1"/>
    </xf>
    <xf numFmtId="3" fontId="68" fillId="29" borderId="20" xfId="43" applyNumberFormat="1" applyFont="1" applyFill="1" applyBorder="1" applyAlignment="1">
      <alignment horizontal="center" vertical="center" wrapText="1"/>
    </xf>
    <xf numFmtId="3" fontId="68" fillId="29" borderId="41" xfId="43" applyNumberFormat="1" applyFont="1" applyFill="1" applyBorder="1" applyAlignment="1">
      <alignment horizontal="center" vertical="center" wrapText="1"/>
    </xf>
    <xf numFmtId="0" fontId="57" fillId="27" borderId="0" xfId="43" applyFont="1" applyFill="1" applyAlignment="1">
      <alignment horizontal="left" vertical="center" wrapText="1"/>
    </xf>
    <xf numFmtId="0" fontId="59" fillId="27" borderId="17" xfId="43" applyFont="1" applyFill="1" applyBorder="1" applyAlignment="1">
      <alignment horizontal="center" vertical="center"/>
    </xf>
    <xf numFmtId="0" fontId="59" fillId="27" borderId="84" xfId="43" applyFont="1" applyFill="1" applyBorder="1" applyAlignment="1">
      <alignment horizontal="center" vertical="center"/>
    </xf>
    <xf numFmtId="0" fontId="61" fillId="28" borderId="0" xfId="43" applyFont="1" applyFill="1" applyAlignment="1">
      <alignment horizontal="center" vertical="center"/>
    </xf>
    <xf numFmtId="0" fontId="116" fillId="28" borderId="0" xfId="43" applyFont="1" applyFill="1" applyAlignment="1">
      <alignment horizontal="center" vertical="center"/>
    </xf>
    <xf numFmtId="0" fontId="68" fillId="29" borderId="27" xfId="43" applyFont="1" applyFill="1" applyBorder="1" applyAlignment="1">
      <alignment horizontal="center" vertical="center"/>
    </xf>
    <xf numFmtId="0" fontId="68" fillId="29" borderId="33" xfId="43" applyFont="1" applyFill="1" applyBorder="1" applyAlignment="1">
      <alignment horizontal="center" vertical="center"/>
    </xf>
    <xf numFmtId="0" fontId="59" fillId="27" borderId="51" xfId="43" applyFont="1" applyFill="1" applyBorder="1" applyAlignment="1">
      <alignment horizontal="center" vertical="center"/>
    </xf>
    <xf numFmtId="0" fontId="59" fillId="27" borderId="18" xfId="43" applyFont="1" applyFill="1" applyBorder="1" applyAlignment="1">
      <alignment horizontal="center" vertical="center"/>
    </xf>
    <xf numFmtId="0" fontId="59" fillId="27" borderId="38" xfId="43" applyFont="1" applyFill="1" applyBorder="1" applyAlignment="1">
      <alignment horizontal="center" vertical="center"/>
    </xf>
    <xf numFmtId="0" fontId="59" fillId="0" borderId="51" xfId="43" applyFont="1" applyFill="1" applyBorder="1" applyAlignment="1">
      <alignment horizontal="center" vertical="center"/>
    </xf>
    <xf numFmtId="0" fontId="59" fillId="0" borderId="18" xfId="43" applyFont="1" applyFill="1" applyBorder="1" applyAlignment="1">
      <alignment horizontal="center" vertical="center"/>
    </xf>
    <xf numFmtId="0" fontId="59" fillId="0" borderId="38" xfId="43" applyFont="1" applyFill="1" applyBorder="1" applyAlignment="1">
      <alignment horizontal="center" vertical="center"/>
    </xf>
    <xf numFmtId="0" fontId="59" fillId="27" borderId="56" xfId="43" applyFont="1" applyFill="1" applyBorder="1" applyAlignment="1">
      <alignment horizontal="center" vertical="center"/>
    </xf>
    <xf numFmtId="0" fontId="59" fillId="27" borderId="90" xfId="43" applyFont="1" applyFill="1" applyBorder="1" applyAlignment="1">
      <alignment horizontal="center" vertical="center"/>
    </xf>
    <xf numFmtId="0" fontId="59" fillId="27" borderId="71" xfId="43" applyFont="1" applyFill="1" applyBorder="1" applyAlignment="1">
      <alignment horizontal="center" vertical="center"/>
    </xf>
    <xf numFmtId="0" fontId="59" fillId="27" borderId="73" xfId="43" applyFont="1" applyFill="1" applyBorder="1" applyAlignment="1">
      <alignment horizontal="center" vertical="center"/>
    </xf>
    <xf numFmtId="0" fontId="61" fillId="27" borderId="0" xfId="373" applyFont="1" applyFill="1" applyBorder="1" applyAlignment="1">
      <alignment horizontal="center" vertical="center" wrapText="1"/>
    </xf>
    <xf numFmtId="0" fontId="59" fillId="27" borderId="0" xfId="373" applyFont="1" applyFill="1" applyBorder="1" applyAlignment="1">
      <alignment horizontal="center" vertical="center"/>
    </xf>
    <xf numFmtId="0" fontId="57" fillId="27" borderId="49" xfId="373" applyFont="1" applyFill="1" applyBorder="1" applyAlignment="1">
      <alignment horizontal="justify" vertical="center" wrapText="1"/>
    </xf>
    <xf numFmtId="0" fontId="57" fillId="27" borderId="0" xfId="373" applyFont="1" applyFill="1" applyBorder="1" applyAlignment="1">
      <alignment horizontal="justify" vertical="center" wrapText="1"/>
    </xf>
    <xf numFmtId="0" fontId="61" fillId="0" borderId="0" xfId="373" applyFont="1" applyFill="1" applyBorder="1" applyAlignment="1">
      <alignment horizontal="center" vertical="center" wrapText="1"/>
    </xf>
    <xf numFmtId="0" fontId="57" fillId="0" borderId="0" xfId="373" applyFont="1" applyFill="1" applyAlignment="1">
      <alignment horizontal="left" vertical="center" wrapText="1"/>
    </xf>
    <xf numFmtId="0" fontId="65" fillId="27" borderId="94" xfId="43" applyFont="1" applyFill="1" applyBorder="1" applyAlignment="1">
      <alignment horizontal="center" vertical="center" wrapText="1" shrinkToFit="1"/>
    </xf>
    <xf numFmtId="0" fontId="65" fillId="27" borderId="96" xfId="43" applyFont="1" applyFill="1" applyBorder="1" applyAlignment="1">
      <alignment horizontal="center" vertical="center" wrapText="1" shrinkToFit="1"/>
    </xf>
    <xf numFmtId="0" fontId="65" fillId="27" borderId="53" xfId="43" applyFont="1" applyFill="1" applyBorder="1" applyAlignment="1">
      <alignment horizontal="center" vertical="center" wrapText="1"/>
    </xf>
    <xf numFmtId="0" fontId="65" fillId="27" borderId="91" xfId="43" applyFont="1" applyFill="1" applyBorder="1" applyAlignment="1">
      <alignment horizontal="center" vertical="center" wrapText="1"/>
    </xf>
    <xf numFmtId="0" fontId="126" fillId="27" borderId="94" xfId="370" applyFont="1" applyFill="1" applyBorder="1" applyAlignment="1">
      <alignment horizontal="center" vertical="center" wrapText="1"/>
    </xf>
    <xf numFmtId="0" fontId="126" fillId="27" borderId="95" xfId="370" applyFont="1" applyFill="1" applyBorder="1" applyAlignment="1">
      <alignment horizontal="center" vertical="center" wrapText="1"/>
    </xf>
    <xf numFmtId="0" fontId="126" fillId="27" borderId="96" xfId="370" applyFont="1" applyFill="1" applyBorder="1" applyAlignment="1">
      <alignment horizontal="center" vertical="center" wrapText="1"/>
    </xf>
    <xf numFmtId="0" fontId="65" fillId="27" borderId="94" xfId="43" applyFont="1" applyFill="1" applyBorder="1" applyAlignment="1">
      <alignment horizontal="center" vertical="center" wrapText="1"/>
    </xf>
    <xf numFmtId="0" fontId="65" fillId="27" borderId="95" xfId="43" applyFont="1" applyFill="1" applyBorder="1" applyAlignment="1">
      <alignment horizontal="center" vertical="center" wrapText="1"/>
    </xf>
    <xf numFmtId="0" fontId="65" fillId="27" borderId="96" xfId="43" applyFont="1" applyFill="1" applyBorder="1" applyAlignment="1">
      <alignment horizontal="center" vertical="center" wrapText="1"/>
    </xf>
  </cellXfs>
  <cellStyles count="570">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1 2" xfId="111"/>
    <cellStyle name="20% - Énfasis1 2 2" xfId="184"/>
    <cellStyle name="20% - Énfasis1 3" xfId="183"/>
    <cellStyle name="20% - Énfasis1 3 2" xfId="185"/>
    <cellStyle name="20% - Énfasis1 4" xfId="511"/>
    <cellStyle name="20% - Énfasis2" xfId="8" builtinId="34" customBuiltin="1"/>
    <cellStyle name="20% - Énfasis2 2" xfId="112"/>
    <cellStyle name="20% - Énfasis2 2 2" xfId="187"/>
    <cellStyle name="20% - Énfasis2 3" xfId="186"/>
    <cellStyle name="20% - Énfasis2 3 2" xfId="188"/>
    <cellStyle name="20% - Énfasis2 4" xfId="512"/>
    <cellStyle name="20% - Énfasis3" xfId="9" builtinId="38" customBuiltin="1"/>
    <cellStyle name="20% - Énfasis3 2" xfId="113"/>
    <cellStyle name="20% - Énfasis3 2 2" xfId="190"/>
    <cellStyle name="20% - Énfasis3 3" xfId="189"/>
    <cellStyle name="20% - Énfasis3 3 2" xfId="191"/>
    <cellStyle name="20% - Énfasis3 4" xfId="513"/>
    <cellStyle name="20% - Énfasis4" xfId="10" builtinId="42" customBuiltin="1"/>
    <cellStyle name="20% - Énfasis4 2" xfId="114"/>
    <cellStyle name="20% - Énfasis4 2 2" xfId="193"/>
    <cellStyle name="20% - Énfasis4 3" xfId="192"/>
    <cellStyle name="20% - Énfasis4 3 2" xfId="194"/>
    <cellStyle name="20% - Énfasis4 4" xfId="514"/>
    <cellStyle name="20% - Énfasis5" xfId="11" builtinId="46" customBuiltin="1"/>
    <cellStyle name="20% - Énfasis5 2" xfId="115"/>
    <cellStyle name="20% - Énfasis5 2 2" xfId="196"/>
    <cellStyle name="20% - Énfasis5 3" xfId="195"/>
    <cellStyle name="20% - Énfasis5 3 2" xfId="197"/>
    <cellStyle name="20% - Énfasis5 4" xfId="515"/>
    <cellStyle name="20% - Énfasis6" xfId="12" builtinId="50" customBuiltin="1"/>
    <cellStyle name="20% - Énfasis6 2" xfId="116"/>
    <cellStyle name="20% - Énfasis6 2 2" xfId="199"/>
    <cellStyle name="20% - Énfasis6 3" xfId="198"/>
    <cellStyle name="20% - Énfasis6 3 2" xfId="200"/>
    <cellStyle name="20% - Énfasis6 4" xfId="516"/>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1 2" xfId="121"/>
    <cellStyle name="40% - Énfasis1 2 2" xfId="202"/>
    <cellStyle name="40% - Énfasis1 3" xfId="201"/>
    <cellStyle name="40% - Énfasis1 3 2" xfId="203"/>
    <cellStyle name="40% - Énfasis1 4" xfId="517"/>
    <cellStyle name="40% - Énfasis2" xfId="20" builtinId="35" customBuiltin="1"/>
    <cellStyle name="40% - Énfasis2 2" xfId="122"/>
    <cellStyle name="40% - Énfasis2 2 2" xfId="205"/>
    <cellStyle name="40% - Énfasis2 3" xfId="204"/>
    <cellStyle name="40% - Énfasis2 3 2" xfId="206"/>
    <cellStyle name="40% - Énfasis2 4" xfId="518"/>
    <cellStyle name="40% - Énfasis3" xfId="21" builtinId="39" customBuiltin="1"/>
    <cellStyle name="40% - Énfasis3 2" xfId="123"/>
    <cellStyle name="40% - Énfasis3 2 2" xfId="208"/>
    <cellStyle name="40% - Énfasis3 3" xfId="207"/>
    <cellStyle name="40% - Énfasis3 3 2" xfId="209"/>
    <cellStyle name="40% - Énfasis3 4" xfId="519"/>
    <cellStyle name="40% - Énfasis4" xfId="22" builtinId="43" customBuiltin="1"/>
    <cellStyle name="40% - Énfasis4 2" xfId="124"/>
    <cellStyle name="40% - Énfasis4 2 2" xfId="211"/>
    <cellStyle name="40% - Énfasis4 3" xfId="210"/>
    <cellStyle name="40% - Énfasis4 3 2" xfId="212"/>
    <cellStyle name="40% - Énfasis4 4" xfId="520"/>
    <cellStyle name="40% - Énfasis5" xfId="23" builtinId="47" customBuiltin="1"/>
    <cellStyle name="40% - Énfasis5 2" xfId="125"/>
    <cellStyle name="40% - Énfasis5 2 2" xfId="214"/>
    <cellStyle name="40% - Énfasis5 3" xfId="213"/>
    <cellStyle name="40% - Énfasis5 3 2" xfId="215"/>
    <cellStyle name="40% - Énfasis5 4" xfId="521"/>
    <cellStyle name="40% - Énfasis6" xfId="24" builtinId="51" customBuiltin="1"/>
    <cellStyle name="40% - Énfasis6 2" xfId="126"/>
    <cellStyle name="40% - Énfasis6 2 2" xfId="217"/>
    <cellStyle name="40% - Énfasis6 3" xfId="216"/>
    <cellStyle name="40% - Énfasis6 3 2" xfId="218"/>
    <cellStyle name="40% - Énfasis6 4" xfId="522"/>
    <cellStyle name="60% - Accent1" xfId="25"/>
    <cellStyle name="60% - Accent1 2" xfId="127"/>
    <cellStyle name="60% - Accent1 3" xfId="148"/>
    <cellStyle name="60% - Accent1 4" xfId="334"/>
    <cellStyle name="60% - Accent1 5" xfId="343"/>
    <cellStyle name="60% - Accent2" xfId="26"/>
    <cellStyle name="60% - Accent2 2" xfId="128"/>
    <cellStyle name="60% - Accent2 3" xfId="145"/>
    <cellStyle name="60% - Accent2 4" xfId="359"/>
    <cellStyle name="60% - Accent2 5" xfId="363"/>
    <cellStyle name="60% - Accent3" xfId="27"/>
    <cellStyle name="60% - Accent3 2" xfId="129"/>
    <cellStyle name="60% - Accent3 3" xfId="120"/>
    <cellStyle name="60% - Accent3 4" xfId="357"/>
    <cellStyle name="60% - Accent3 5" xfId="361"/>
    <cellStyle name="60% - Accent4" xfId="28"/>
    <cellStyle name="60% - Accent4 2" xfId="130"/>
    <cellStyle name="60% - Accent4 3" xfId="119"/>
    <cellStyle name="60% - Accent4 4" xfId="358"/>
    <cellStyle name="60% - Accent4 5" xfId="362"/>
    <cellStyle name="60% - Accent5" xfId="29"/>
    <cellStyle name="60% - Accent5 2" xfId="131"/>
    <cellStyle name="60% - Accent5 3" xfId="118"/>
    <cellStyle name="60% - Accent5 4" xfId="333"/>
    <cellStyle name="60% - Accent5 5" xfId="344"/>
    <cellStyle name="60% - Accent6" xfId="30"/>
    <cellStyle name="60% - Accent6 2" xfId="132"/>
    <cellStyle name="60% - Accent6 3" xfId="117"/>
    <cellStyle name="60% - Accent6 4" xfId="356"/>
    <cellStyle name="60% - Accent6 5" xfId="360"/>
    <cellStyle name="60% - Énfasis1" xfId="31" builtinId="32" customBuiltin="1"/>
    <cellStyle name="60% - Énfasis1 2" xfId="133"/>
    <cellStyle name="60% - Énfasis1 2 2" xfId="220"/>
    <cellStyle name="60% - Énfasis1 3" xfId="219"/>
    <cellStyle name="60% - Énfasis1 3 2" xfId="221"/>
    <cellStyle name="60% - Énfasis1 4" xfId="523"/>
    <cellStyle name="60% - Énfasis2" xfId="32" builtinId="36" customBuiltin="1"/>
    <cellStyle name="60% - Énfasis2 2" xfId="134"/>
    <cellStyle name="60% - Énfasis2 2 2" xfId="223"/>
    <cellStyle name="60% - Énfasis2 3" xfId="222"/>
    <cellStyle name="60% - Énfasis2 3 2" xfId="224"/>
    <cellStyle name="60% - Énfasis2 4" xfId="524"/>
    <cellStyle name="60% - Énfasis3" xfId="33" builtinId="40" customBuiltin="1"/>
    <cellStyle name="60% - Énfasis3 2" xfId="135"/>
    <cellStyle name="60% - Énfasis3 2 2" xfId="226"/>
    <cellStyle name="60% - Énfasis3 3" xfId="225"/>
    <cellStyle name="60% - Énfasis3 3 2" xfId="227"/>
    <cellStyle name="60% - Énfasis3 4" xfId="525"/>
    <cellStyle name="60% - Énfasis4" xfId="34" builtinId="44" customBuiltin="1"/>
    <cellStyle name="60% - Énfasis4 2" xfId="136"/>
    <cellStyle name="60% - Énfasis4 2 2" xfId="229"/>
    <cellStyle name="60% - Énfasis4 3" xfId="228"/>
    <cellStyle name="60% - Énfasis4 3 2" xfId="230"/>
    <cellStyle name="60% - Énfasis4 4" xfId="526"/>
    <cellStyle name="60% - Énfasis5" xfId="35" builtinId="48" customBuiltin="1"/>
    <cellStyle name="60% - Énfasis5 2" xfId="137"/>
    <cellStyle name="60% - Énfasis5 2 2" xfId="232"/>
    <cellStyle name="60% - Énfasis5 3" xfId="231"/>
    <cellStyle name="60% - Énfasis5 3 2" xfId="233"/>
    <cellStyle name="60% - Énfasis5 4" xfId="527"/>
    <cellStyle name="60% - Énfasis6" xfId="36" builtinId="52" customBuiltin="1"/>
    <cellStyle name="60% - Énfasis6 2" xfId="138"/>
    <cellStyle name="60% - Énfasis6 2 2" xfId="235"/>
    <cellStyle name="60% - Énfasis6 3" xfId="234"/>
    <cellStyle name="60% - Énfasis6 3 2" xfId="236"/>
    <cellStyle name="60% - Énfasis6 4" xfId="528"/>
    <cellStyle name="Accent1" xfId="37"/>
    <cellStyle name="Accent1 2" xfId="139"/>
    <cellStyle name="Accent1 3" xfId="110"/>
    <cellStyle name="Accent1 4" xfId="355"/>
    <cellStyle name="Accent1 5" xfId="171"/>
    <cellStyle name="Accent2" xfId="38"/>
    <cellStyle name="Accent2 2" xfId="140"/>
    <cellStyle name="Accent2 3" xfId="109"/>
    <cellStyle name="Accent2 4" xfId="354"/>
    <cellStyle name="Accent2 5" xfId="167"/>
    <cellStyle name="Accent3" xfId="39"/>
    <cellStyle name="Accent3 2" xfId="141"/>
    <cellStyle name="Accent3 3" xfId="313"/>
    <cellStyle name="Accent3 4" xfId="331"/>
    <cellStyle name="Accent3 5" xfId="346"/>
    <cellStyle name="Accent4" xfId="40"/>
    <cellStyle name="Accent4 2" xfId="142"/>
    <cellStyle name="Accent4 3" xfId="314"/>
    <cellStyle name="Accent4 4" xfId="330"/>
    <cellStyle name="Accent4 5" xfId="319"/>
    <cellStyle name="Accent5" xfId="41"/>
    <cellStyle name="Accent5 2" xfId="143"/>
    <cellStyle name="Accent5 3" xfId="315"/>
    <cellStyle name="Accent5 4" xfId="353"/>
    <cellStyle name="Accent5 5" xfId="164"/>
    <cellStyle name="Accent6" xfId="42"/>
    <cellStyle name="Accent6 2" xfId="144"/>
    <cellStyle name="Accent6 3" xfId="316"/>
    <cellStyle name="Accent6 4" xfId="352"/>
    <cellStyle name="Accent6 5" xfId="336"/>
    <cellStyle name="ANCLAS,REZONES Y SUS PARTES,DE FUNDICION,DE HIERRO O DE ACERO" xfId="43"/>
    <cellStyle name="ANCLAS,REZONES Y SUS PARTES,DE FUNDICION,DE HIERRO O DE ACERO 2" xfId="370"/>
    <cellStyle name="ANCLAS,REZONES Y SUS PARTES,DE FUNDICION,DE HIERRO O DE ACERO 2 2" xfId="464"/>
    <cellStyle name="ANCLAS,REZONES Y SUS PARTES,DE FUNDICION,DE HIERRO O DE ACERO 2 3" xfId="529"/>
    <cellStyle name="ANCLAS,REZONES Y SUS PARTES,DE FUNDICION,DE HIERRO O DE ACERO 3" xfId="530"/>
    <cellStyle name="Bad" xfId="44"/>
    <cellStyle name="Bad 2" xfId="146"/>
    <cellStyle name="Bad 3" xfId="317"/>
    <cellStyle name="Bad 4" xfId="329"/>
    <cellStyle name="Bad 5" xfId="347"/>
    <cellStyle name="Buena" xfId="45" builtinId="26" customBuiltin="1"/>
    <cellStyle name="Buena 2" xfId="147"/>
    <cellStyle name="Buena 2 2" xfId="238"/>
    <cellStyle name="Buena 3" xfId="237"/>
    <cellStyle name="Buena 3 2" xfId="239"/>
    <cellStyle name="Buena 4" xfId="531"/>
    <cellStyle name="Calculation" xfId="46"/>
    <cellStyle name="Cálculo" xfId="47" builtinId="22" customBuiltin="1"/>
    <cellStyle name="Cálculo 2" xfId="149"/>
    <cellStyle name="Cálculo 2 2" xfId="241"/>
    <cellStyle name="Cálculo 3" xfId="240"/>
    <cellStyle name="Cálculo 3 2" xfId="242"/>
    <cellStyle name="Cálculo 4" xfId="532"/>
    <cellStyle name="Celda de comprobación" xfId="48" builtinId="23" customBuiltin="1"/>
    <cellStyle name="Celda de comprobación 2" xfId="150"/>
    <cellStyle name="Celda de comprobación 2 2" xfId="244"/>
    <cellStyle name="Celda de comprobación 3" xfId="243"/>
    <cellStyle name="Celda de comprobación 3 2" xfId="245"/>
    <cellStyle name="Celda de comprobación 4" xfId="533"/>
    <cellStyle name="Celda vinculada" xfId="49" builtinId="24" customBuiltin="1"/>
    <cellStyle name="Celda vinculada 2" xfId="151"/>
    <cellStyle name="Celda vinculada 2 2" xfId="247"/>
    <cellStyle name="Celda vinculada 3" xfId="246"/>
    <cellStyle name="Celda vinculada 3 2" xfId="248"/>
    <cellStyle name="Celda vinculada 4" xfId="534"/>
    <cellStyle name="Check Cell" xfId="50"/>
    <cellStyle name="Check Cell 2" xfId="152"/>
    <cellStyle name="Check Cell 3" xfId="318"/>
    <cellStyle name="Check Cell 4" xfId="351"/>
    <cellStyle name="Check Cell 5" xfId="337"/>
    <cellStyle name="Comma [0]_hojas adicionales" xfId="535"/>
    <cellStyle name="Comma [0]_insumos_DEUDA PUBLICA 30-09-2005" xfId="51"/>
    <cellStyle name="Comma_aaa Stock Deuda Provincias I 2006" xfId="536"/>
    <cellStyle name="Comma0" xfId="52"/>
    <cellStyle name="Currency [0]_aaa Stock Deuda Provincias I 2006" xfId="537"/>
    <cellStyle name="Currency_aaa Stock Deuda Provincias I 2006" xfId="538"/>
    <cellStyle name="Currency0" xfId="53"/>
    <cellStyle name="En miles" xfId="54"/>
    <cellStyle name="En millones" xfId="55"/>
    <cellStyle name="Encabezado 1" xfId="103" builtinId="16" customBuiltin="1"/>
    <cellStyle name="Encabezado 4" xfId="56" builtinId="19" customBuiltin="1"/>
    <cellStyle name="Encabezado 4 2" xfId="153"/>
    <cellStyle name="Encabezado 4 2 2" xfId="250"/>
    <cellStyle name="Encabezado 4 3" xfId="249"/>
    <cellStyle name="Encabezado 4 3 2" xfId="251"/>
    <cellStyle name="Encabezado 4 4" xfId="539"/>
    <cellStyle name="Énfasis1" xfId="57" builtinId="29" customBuiltin="1"/>
    <cellStyle name="Énfasis1 2" xfId="154"/>
    <cellStyle name="Énfasis1 2 2" xfId="253"/>
    <cellStyle name="Énfasis1 3" xfId="252"/>
    <cellStyle name="Énfasis1 3 2" xfId="254"/>
    <cellStyle name="Énfasis1 4" xfId="540"/>
    <cellStyle name="Énfasis2" xfId="58" builtinId="33" customBuiltin="1"/>
    <cellStyle name="Énfasis2 2" xfId="155"/>
    <cellStyle name="Énfasis2 2 2" xfId="256"/>
    <cellStyle name="Énfasis2 3" xfId="255"/>
    <cellStyle name="Énfasis2 3 2" xfId="257"/>
    <cellStyle name="Énfasis2 4" xfId="541"/>
    <cellStyle name="Énfasis3" xfId="59" builtinId="37" customBuiltin="1"/>
    <cellStyle name="Énfasis3 2" xfId="156"/>
    <cellStyle name="Énfasis3 2 2" xfId="259"/>
    <cellStyle name="Énfasis3 3" xfId="258"/>
    <cellStyle name="Énfasis3 3 2" xfId="260"/>
    <cellStyle name="Énfasis3 4" xfId="542"/>
    <cellStyle name="Énfasis4" xfId="60" builtinId="41" customBuiltin="1"/>
    <cellStyle name="Énfasis4 2" xfId="157"/>
    <cellStyle name="Énfasis4 2 2" xfId="262"/>
    <cellStyle name="Énfasis4 3" xfId="261"/>
    <cellStyle name="Énfasis4 3 2" xfId="263"/>
    <cellStyle name="Énfasis4 4" xfId="543"/>
    <cellStyle name="Énfasis5" xfId="61" builtinId="45" customBuiltin="1"/>
    <cellStyle name="Énfasis5 2" xfId="158"/>
    <cellStyle name="Énfasis5 2 2" xfId="265"/>
    <cellStyle name="Énfasis5 3" xfId="264"/>
    <cellStyle name="Énfasis5 3 2" xfId="266"/>
    <cellStyle name="Énfasis5 4" xfId="544"/>
    <cellStyle name="Énfasis6" xfId="62" builtinId="49" customBuiltin="1"/>
    <cellStyle name="Énfasis6 2" xfId="159"/>
    <cellStyle name="Énfasis6 2 2" xfId="268"/>
    <cellStyle name="Énfasis6 3" xfId="267"/>
    <cellStyle name="Énfasis6 3 2" xfId="269"/>
    <cellStyle name="Énfasis6 4" xfId="545"/>
    <cellStyle name="Entrada" xfId="63" builtinId="20" customBuiltin="1"/>
    <cellStyle name="Entrada 2" xfId="160"/>
    <cellStyle name="Entrada 2 2" xfId="271"/>
    <cellStyle name="Entrada 3" xfId="270"/>
    <cellStyle name="Entrada 3 2" xfId="272"/>
    <cellStyle name="Entrada 4" xfId="546"/>
    <cellStyle name="Euro" xfId="64"/>
    <cellStyle name="Euro 2" xfId="375"/>
    <cellStyle name="Euro 2 2" xfId="376"/>
    <cellStyle name="Euro 2 2 2" xfId="377"/>
    <cellStyle name="Euro 3" xfId="378"/>
    <cellStyle name="Explanatory Text" xfId="65"/>
    <cellStyle name="Explanatory Text 2" xfId="161"/>
    <cellStyle name="Explanatory Text 3" xfId="322"/>
    <cellStyle name="Explanatory Text 4" xfId="323"/>
    <cellStyle name="Explanatory Text 5" xfId="321"/>
    <cellStyle name="F2" xfId="66"/>
    <cellStyle name="F3" xfId="67"/>
    <cellStyle name="F4" xfId="68"/>
    <cellStyle name="F5" xfId="69"/>
    <cellStyle name="F6" xfId="70"/>
    <cellStyle name="F7" xfId="71"/>
    <cellStyle name="F8" xfId="72"/>
    <cellStyle name="facha" xfId="73"/>
    <cellStyle name="Followed Hyperlink_aaa Stock Deuda Provincias I 2006" xfId="273"/>
    <cellStyle name="Good" xfId="74"/>
    <cellStyle name="Good 2" xfId="163"/>
    <cellStyle name="Good 3" xfId="324"/>
    <cellStyle name="Good 4" xfId="350"/>
    <cellStyle name="Good 5" xfId="338"/>
    <cellStyle name="Heading 1" xfId="75"/>
    <cellStyle name="Heading 2" xfId="76"/>
    <cellStyle name="Heading 3" xfId="77"/>
    <cellStyle name="Heading 4" xfId="78"/>
    <cellStyle name="Hipervínculo" xfId="79"/>
    <cellStyle name="Hyperlink" xfId="567"/>
    <cellStyle name="Hyperlink 2" xfId="568"/>
    <cellStyle name="Hyperlink_aaa Stock Deuda Provincias I 2006" xfId="80"/>
    <cellStyle name="Incorrecto" xfId="81" builtinId="27" customBuiltin="1"/>
    <cellStyle name="Incorrecto 2" xfId="165"/>
    <cellStyle name="Incorrecto 2 2" xfId="275"/>
    <cellStyle name="Incorrecto 3" xfId="274"/>
    <cellStyle name="Incorrecto 3 2" xfId="276"/>
    <cellStyle name="Incorrecto 4" xfId="547"/>
    <cellStyle name="Input" xfId="82"/>
    <cellStyle name="Input 2" xfId="166"/>
    <cellStyle name="Input 3" xfId="326"/>
    <cellStyle name="Input 4" xfId="349"/>
    <cellStyle name="Input 5" xfId="339"/>
    <cellStyle name="jo[" xfId="83"/>
    <cellStyle name="Linked Cell" xfId="84"/>
    <cellStyle name="Linked Cell 2" xfId="168"/>
    <cellStyle name="Linked Cell 3" xfId="327"/>
    <cellStyle name="Linked Cell 4" xfId="348"/>
    <cellStyle name="Linked Cell 5" xfId="340"/>
    <cellStyle name="Millares" xfId="85"/>
    <cellStyle name="Millares [0]" xfId="86"/>
    <cellStyle name="Millares [0] 2" xfId="365"/>
    <cellStyle name="Millares [0] 2 2" xfId="379"/>
    <cellStyle name="Millares [0] 2 2 2" xfId="380"/>
    <cellStyle name="Millares [0] 2 2 2 2" xfId="381"/>
    <cellStyle name="Millares [0] 2 2 3" xfId="382"/>
    <cellStyle name="Millares [0] 2 2 4" xfId="449"/>
    <cellStyle name="Millares [0] 2 3" xfId="383"/>
    <cellStyle name="Millares [0] 2 4" xfId="548"/>
    <cellStyle name="Millares [0] 3" xfId="384"/>
    <cellStyle name="Millares [0] 3 2" xfId="437"/>
    <cellStyle name="Millares [0] 4" xfId="431"/>
    <cellStyle name="Millares [0] 4 2" xfId="476"/>
    <cellStyle name="Millares [0] 5" xfId="440"/>
    <cellStyle name="Millares [0] 5 2" xfId="483"/>
    <cellStyle name="Millares [0] 6" xfId="505"/>
    <cellStyle name="Millares [0] 7" xfId="506"/>
    <cellStyle name="Millares [0] 8" xfId="427"/>
    <cellStyle name="Millares [0] 9" xfId="549"/>
    <cellStyle name="Millares [0]_A.1.1" xfId="504"/>
    <cellStyle name="Millares [2]" xfId="87"/>
    <cellStyle name="Millares [2] 2" xfId="169"/>
    <cellStyle name="Millares [2] 3" xfId="328"/>
    <cellStyle name="Millares [2] 4" xfId="320"/>
    <cellStyle name="Millares [2] 5" xfId="325"/>
    <cellStyle name="Millares 10" xfId="430"/>
    <cellStyle name="Millares 10 2" xfId="475"/>
    <cellStyle name="Millares 11" xfId="439"/>
    <cellStyle name="Millares 11 2" xfId="482"/>
    <cellStyle name="Millares 12" xfId="446"/>
    <cellStyle name="Millares 12 2" xfId="489"/>
    <cellStyle name="Millares 13" xfId="453"/>
    <cellStyle name="Millares 13 2" xfId="491"/>
    <cellStyle name="Millares 14" xfId="451"/>
    <cellStyle name="Millares 15" xfId="372"/>
    <cellStyle name="Millares 16" xfId="445"/>
    <cellStyle name="Millares 16 2" xfId="488"/>
    <cellStyle name="Millares 17" xfId="428"/>
    <cellStyle name="Millares 18" xfId="441"/>
    <cellStyle name="Millares 18 2" xfId="484"/>
    <cellStyle name="Millares 19" xfId="507"/>
    <cellStyle name="Millares 19 2" xfId="550"/>
    <cellStyle name="Millares 19 3" xfId="566"/>
    <cellStyle name="Millares 2" xfId="366"/>
    <cellStyle name="Millares 2 2" xfId="385"/>
    <cellStyle name="Millares 2 2 2" xfId="386"/>
    <cellStyle name="Millares 2 2 2 2" xfId="387"/>
    <cellStyle name="Millares 2 2 2 2 2" xfId="388"/>
    <cellStyle name="Millares 2 2 3" xfId="389"/>
    <cellStyle name="Millares 2 2 4" xfId="452"/>
    <cellStyle name="Millares 2 3" xfId="390"/>
    <cellStyle name="Millares 2 4" xfId="391"/>
    <cellStyle name="Millares 2 5" xfId="392"/>
    <cellStyle name="Millares 2 6" xfId="393"/>
    <cellStyle name="Millares 2_A.1.4" xfId="501"/>
    <cellStyle name="Millares 20" xfId="508"/>
    <cellStyle name="Millares 21" xfId="509"/>
    <cellStyle name="Millares 22" xfId="551"/>
    <cellStyle name="Millares 23" xfId="552"/>
    <cellStyle name="Millares 24" xfId="553"/>
    <cellStyle name="Millares 25" xfId="554"/>
    <cellStyle name="Millares 3" xfId="369"/>
    <cellStyle name="Millares 3 2" xfId="432"/>
    <cellStyle name="Millares 3 2 2" xfId="477"/>
    <cellStyle name="Millares 3 3" xfId="442"/>
    <cellStyle name="Millares 3 3 2" xfId="485"/>
    <cellStyle name="Millares 3 4" xfId="455"/>
    <cellStyle name="Millares 3 4 2" xfId="493"/>
    <cellStyle name="Millares 3 5" xfId="468"/>
    <cellStyle name="Millares 4" xfId="371"/>
    <cellStyle name="Millares 4 2" xfId="394"/>
    <cellStyle name="Millares 4 2 2" xfId="395"/>
    <cellStyle name="Millares 4 2 2 2" xfId="396"/>
    <cellStyle name="Millares 4 3" xfId="397"/>
    <cellStyle name="Millares 5" xfId="398"/>
    <cellStyle name="Millares 5 2" xfId="399"/>
    <cellStyle name="Millares 5 2 2" xfId="400"/>
    <cellStyle name="Millares 5 2 2 2" xfId="401"/>
    <cellStyle name="Millares 5 3" xfId="402"/>
    <cellStyle name="Millares 5 4" xfId="436"/>
    <cellStyle name="Millares 5 5" xfId="459"/>
    <cellStyle name="Millares 5 5 2" xfId="496"/>
    <cellStyle name="Millares 5 6" xfId="469"/>
    <cellStyle name="Millares 6" xfId="403"/>
    <cellStyle name="Millares 6 2" xfId="404"/>
    <cellStyle name="Millares 7" xfId="405"/>
    <cellStyle name="Millares 7 2" xfId="406"/>
    <cellStyle name="Millares 7 3" xfId="407"/>
    <cellStyle name="Millares 7 3 2" xfId="460"/>
    <cellStyle name="Millares 7 3 2 2" xfId="497"/>
    <cellStyle name="Millares 7 3 3" xfId="470"/>
    <cellStyle name="Millares 8" xfId="408"/>
    <cellStyle name="Millares 9" xfId="409"/>
    <cellStyle name="Millares_A.1.1" xfId="503"/>
    <cellStyle name="Neutral" xfId="88" builtinId="28" customBuiltin="1"/>
    <cellStyle name="Neutral 2" xfId="170"/>
    <cellStyle name="Neutral 2 2" xfId="278"/>
    <cellStyle name="Neutral 3" xfId="277"/>
    <cellStyle name="Neutral 3 2" xfId="279"/>
    <cellStyle name="Neutral 4" xfId="555"/>
    <cellStyle name="Normal" xfId="0" builtinId="0"/>
    <cellStyle name="Normal 10" xfId="429"/>
    <cellStyle name="Normal 10 2" xfId="458"/>
    <cellStyle name="Normal 10 3" xfId="474"/>
    <cellStyle name="Normal 11" xfId="410"/>
    <cellStyle name="Normal 12" xfId="438"/>
    <cellStyle name="Normal 12 2" xfId="481"/>
    <cellStyle name="Normal 13" xfId="454"/>
    <cellStyle name="Normal 13 2" xfId="492"/>
    <cellStyle name="Normal 2" xfId="364"/>
    <cellStyle name="Normal 2 2" xfId="411"/>
    <cellStyle name="Normal 2 2 2" xfId="448"/>
    <cellStyle name="Normal 2 2 3" xfId="461"/>
    <cellStyle name="Normal 2 2 3 2" xfId="498"/>
    <cellStyle name="Normal 2 2 4" xfId="471"/>
    <cellStyle name="Normal 2 3" xfId="412"/>
    <cellStyle name="Normal 2 3 2" xfId="462"/>
    <cellStyle name="Normal 2 3 2 2" xfId="499"/>
    <cellStyle name="Normal 2 3 3" xfId="472"/>
    <cellStyle name="Normal 3" xfId="367"/>
    <cellStyle name="Normal 3 2" xfId="450"/>
    <cellStyle name="Normal 3 3" xfId="556"/>
    <cellStyle name="Normal 3_A.1.4" xfId="502"/>
    <cellStyle name="Normal 4" xfId="413"/>
    <cellStyle name="Normal 5" xfId="280"/>
    <cellStyle name="Normal 5 2" xfId="414"/>
    <cellStyle name="Normal 5 2 2" xfId="415"/>
    <cellStyle name="Normal 5 2 2 2" xfId="416"/>
    <cellStyle name="Normal 5 3" xfId="417"/>
    <cellStyle name="Normal 5 4" xfId="433"/>
    <cellStyle name="Normal 5 4 2" xfId="478"/>
    <cellStyle name="Normal 5 5" xfId="443"/>
    <cellStyle name="Normal 5 5 2" xfId="486"/>
    <cellStyle name="Normal 5 6" xfId="456"/>
    <cellStyle name="Normal 5 6 2" xfId="494"/>
    <cellStyle name="Normal 5 7" xfId="466"/>
    <cellStyle name="Normal 5_CUADRO 8 - Bonos y Prestamos Garantizados en Pesos 2do. Trim-15 (A 1.8) Mari en construcción" xfId="418"/>
    <cellStyle name="Normal 6" xfId="419"/>
    <cellStyle name="Normal 7" xfId="281"/>
    <cellStyle name="Normal 7 2" xfId="434"/>
    <cellStyle name="Normal 7 2 2" xfId="479"/>
    <cellStyle name="Normal 7 3" xfId="444"/>
    <cellStyle name="Normal 7 3 2" xfId="487"/>
    <cellStyle name="Normal 7 4" xfId="457"/>
    <cellStyle name="Normal 7 4 2" xfId="495"/>
    <cellStyle name="Normal 7 5" xfId="467"/>
    <cellStyle name="Normal 8" xfId="420"/>
    <cellStyle name="Normal 8 2" xfId="421"/>
    <cellStyle name="Normal 9" xfId="422"/>
    <cellStyle name="Normal 9 2" xfId="463"/>
    <cellStyle name="Normal 9 2 2" xfId="500"/>
    <cellStyle name="Normal 9 3" xfId="473"/>
    <cellStyle name="Normal_2012 envío (Enero a Diciembre)" xfId="465"/>
    <cellStyle name="Normal_deuda_publica_31-03-2010 re-tuneado" xfId="373"/>
    <cellStyle name="Normal_Flujo Trimestral" xfId="569"/>
    <cellStyle name="Normal_Hoja1" xfId="89"/>
    <cellStyle name="Normal_Proyecciones" xfId="90"/>
    <cellStyle name="Normal_Proyecciones capital e intereses II Trim 10 base definitiva" xfId="91"/>
    <cellStyle name="Normal_S H con link a base gm" xfId="374"/>
    <cellStyle name="Notas" xfId="92" builtinId="10" customBuiltin="1"/>
    <cellStyle name="Notas 2" xfId="172"/>
    <cellStyle name="Notas 2 2" xfId="283"/>
    <cellStyle name="Notas 3" xfId="282"/>
    <cellStyle name="Notas 3 2" xfId="284"/>
    <cellStyle name="Notas 4" xfId="557"/>
    <cellStyle name="Note" xfId="93"/>
    <cellStyle name="Nulos" xfId="94"/>
    <cellStyle name="Nulos 2" xfId="285"/>
    <cellStyle name="Nulos 2 2" xfId="286"/>
    <cellStyle name="Nulos 3" xfId="287"/>
    <cellStyle name="Nulos 4" xfId="288"/>
    <cellStyle name="Oficio" xfId="95"/>
    <cellStyle name="Output" xfId="96"/>
    <cellStyle name="Output 2" xfId="173"/>
    <cellStyle name="Output 3" xfId="332"/>
    <cellStyle name="Output 4" xfId="345"/>
    <cellStyle name="Output 5" xfId="162"/>
    <cellStyle name="Porcentaje 2" xfId="368"/>
    <cellStyle name="Porcentaje 2 2" xfId="423"/>
    <cellStyle name="Porcentaje 2 2 2" xfId="424"/>
    <cellStyle name="Porcentaje 2 2 2 2" xfId="425"/>
    <cellStyle name="Porcentaje 2 3" xfId="426"/>
    <cellStyle name="Porcentaje 3" xfId="435"/>
    <cellStyle name="Porcentaje 3 2" xfId="480"/>
    <cellStyle name="Porcentaje 4" xfId="447"/>
    <cellStyle name="Porcentaje 4 2" xfId="490"/>
    <cellStyle name="Porcentual" xfId="97"/>
    <cellStyle name="Porcentual 2" xfId="510"/>
    <cellStyle name="Salida" xfId="98" builtinId="21" customBuiltin="1"/>
    <cellStyle name="Salida 2" xfId="174"/>
    <cellStyle name="Salida 2 2" xfId="290"/>
    <cellStyle name="Salida 3" xfId="289"/>
    <cellStyle name="Salida 3 2" xfId="291"/>
    <cellStyle name="Salida 4" xfId="558"/>
    <cellStyle name="Texto de advertencia" xfId="99" builtinId="11" customBuiltin="1"/>
    <cellStyle name="Texto de advertencia 2" xfId="175"/>
    <cellStyle name="Texto de advertencia 2 2" xfId="293"/>
    <cellStyle name="Texto de advertencia 3" xfId="292"/>
    <cellStyle name="Texto de advertencia 3 2" xfId="294"/>
    <cellStyle name="Texto de advertencia 4" xfId="559"/>
    <cellStyle name="Texto explicativo" xfId="100" builtinId="53" customBuiltin="1"/>
    <cellStyle name="Texto explicativo 2" xfId="176"/>
    <cellStyle name="Texto explicativo 2 2" xfId="296"/>
    <cellStyle name="Texto explicativo 3" xfId="295"/>
    <cellStyle name="Texto explicativo 3 2" xfId="297"/>
    <cellStyle name="Texto explicativo 4" xfId="560"/>
    <cellStyle name="Title" xfId="101"/>
    <cellStyle name="Título" xfId="102" builtinId="15" customBuiltin="1"/>
    <cellStyle name="Título 1 2" xfId="178"/>
    <cellStyle name="Título 1 2 2" xfId="300"/>
    <cellStyle name="Título 1 3" xfId="299"/>
    <cellStyle name="Título 1 3 2" xfId="301"/>
    <cellStyle name="Título 1 4" xfId="561"/>
    <cellStyle name="Título 2" xfId="104" builtinId="17" customBuiltin="1"/>
    <cellStyle name="Título 2 2" xfId="179"/>
    <cellStyle name="Título 2 2 2" xfId="303"/>
    <cellStyle name="Título 2 3" xfId="302"/>
    <cellStyle name="Título 2 3 2" xfId="304"/>
    <cellStyle name="Título 2 4" xfId="562"/>
    <cellStyle name="Título 3" xfId="105" builtinId="18" customBuiltin="1"/>
    <cellStyle name="Título 3 2" xfId="180"/>
    <cellStyle name="Título 3 2 2" xfId="306"/>
    <cellStyle name="Título 3 3" xfId="305"/>
    <cellStyle name="Título 3 3 2" xfId="307"/>
    <cellStyle name="Título 3 4" xfId="563"/>
    <cellStyle name="Título 4" xfId="177"/>
    <cellStyle name="Título 4 2" xfId="308"/>
    <cellStyle name="Título 5" xfId="298"/>
    <cellStyle name="Título 5 2" xfId="309"/>
    <cellStyle name="Título 6" xfId="564"/>
    <cellStyle name="Total" xfId="106" builtinId="25" customBuiltin="1"/>
    <cellStyle name="Total 2" xfId="181"/>
    <cellStyle name="Total 2 2" xfId="311"/>
    <cellStyle name="Total 3" xfId="310"/>
    <cellStyle name="Total 3 2" xfId="312"/>
    <cellStyle name="Total 4" xfId="565"/>
    <cellStyle name="vaca" xfId="107"/>
    <cellStyle name="Warning Text" xfId="108"/>
    <cellStyle name="Warning Text 2" xfId="182"/>
    <cellStyle name="Warning Text 3" xfId="335"/>
    <cellStyle name="Warning Text 4" xfId="342"/>
    <cellStyle name="Warning Text 5" xfId="34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99"/>
      <color rgb="FF123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20" Type="http://schemas.openxmlformats.org/officeDocument/2006/relationships/worksheet" Target="worksheets/sheet20.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oncp/0scar/SPublico/0scarCierre/Proyec%20y%20Observados/Observado%202005/Observado%2005-III/Perfil%20III%202005/INTERMEDIO%20PERFIL%20II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ncp/0scar/SPublico/0scarCierre/Proyec%20y%20Observados/Observado%202005/Observado%2005-IV/Perfiles/INTERMEDIO%20PERFIL%20IV20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ncp/0scar/SPublico/0scarCierre/Proyec%20y%20Observados/Observado%202006/I%202006/PERFILES/INTERMEDIO%201%20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4.33.8\secretar&#237;a%20finanzas\0INFORMA\Programas%20Financieros\Pmg%202009\Consolidado2009%20ver%2014-07-1%20Teso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33.8\secretar&#237;a%20finanzas\DOCUME~1\evagon\CONFIG~1\Temp\03-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4.33.8\secretar&#237;a%20finanzas\Secretar&#237;a%20Finanzas\AFJP\Vencimientos%20deuda%20dic%2008%20y%202009\CUPONES%202009%20al%2011%20deud%20pu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ncp/0scar/SPublico/0scarCierre/TitulosGN-Stock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 val="IV_2004_cap"/>
      <sheetName val="IV_B2004_cap"/>
      <sheetName val="Iv_2004_Int"/>
      <sheetName val="int_b_2004_"/>
      <sheetName val="cap_2005"/>
      <sheetName val="cap_b_2005"/>
      <sheetName val="int_2005"/>
      <sheetName val="int_b_2005"/>
      <sheetName val="cap_resto"/>
      <sheetName val="cap_resto_b"/>
      <sheetName val="int_resto"/>
      <sheetName val="Int_resto_b"/>
      <sheetName val="2005_K"/>
      <sheetName val="perfil_siga_final"/>
      <sheetName val="Read_me"/>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 val="Capit_Pmos_Gdos"/>
      <sheetName val="S_Publico"/>
      <sheetName val="Cia_Seguros"/>
      <sheetName val="Rentabilidad_T_E_A_"/>
      <sheetName val="CarteraResidentes_xls"/>
      <sheetName val="Fto__a_partir_del_impuesto"/>
      <sheetName val="Configuración"/>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 val="BajaSiGADEProy.xls"/>
      <sheetName val="BajaSiGADEProy_xls"/>
    </sheetNames>
    <definedNames>
      <definedName name="SIGADERED"/>
    </defined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Fin."/>
      <sheetName val="pesos"/>
      <sheetName val="dolares"/>
      <sheetName val="RESUMEN "/>
      <sheetName val="dolares cosentino"/>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8"/>
      <sheetName val="1 TRIM. 08"/>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INSTRUMENTO"/>
      <sheetName val="CARTERA FONDO"/>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english"/>
      <sheetName val="Macro"/>
      <sheetName val="Parque Automo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E"/>
      <sheetName val="B"/>
      <sheetName val="transfer"/>
      <sheetName val="C"/>
      <sheetName val="SimInp1"/>
      <sheetName val="ModDef"/>
      <sheetName val="Model"/>
      <sheetName val="Parque Automotor"/>
      <sheetName val="country name lookup"/>
      <sheetName val="table1"/>
      <sheetName val="Cuadro5"/>
      <sheetName val="C Summary"/>
      <sheetName val="GR罠ICO DE FONDO POR AFILIADO"/>
      <sheetName val="fondo_promedio"/>
      <sheetName val="GRÁFICO_DE_FONDO_POR_AFILIADO"/>
      <sheetName val="Bench - 99"/>
      <sheetName val="CoefStocks"/>
      <sheetName val="SIGADE"/>
      <sheetName val="IN_Bond_instrument"/>
      <sheetName val="Table 1 (summary)"/>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 val="Current"/>
      <sheetName val="Datos_Caja"/>
      <sheetName val="Titulo_x_Pais"/>
      <sheetName val="%_Residual"/>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 sheetId="5" refreshError="1"/>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 val="BOP"/>
      <sheetName val="Amort_Títulos"/>
      <sheetName val="_II-02"/>
      <sheetName val="_III-02"/>
    </sheetNames>
    <sheetDataSet>
      <sheetData sheetId="0" refreshError="1">
        <row r="1">
          <cell r="K1">
            <v>37346</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 val="2004_K"/>
      <sheetName val="2004_Int"/>
      <sheetName val="2005_K"/>
      <sheetName val="2005_Int"/>
      <sheetName val="Resto_K"/>
      <sheetName val="Resto_Int"/>
      <sheetName val="Amort_Títulos"/>
      <sheetName val="INT__2006"/>
      <sheetName val="INT__2007"/>
      <sheetName val="int__2008"/>
      <sheetName val="int__resto"/>
      <sheetName val="Perfil Final Sigade"/>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4.9989318521683403E-2"/>
    <pageSetUpPr fitToPage="1"/>
  </sheetPr>
  <dimension ref="A2:P62"/>
  <sheetViews>
    <sheetView showGridLines="0" tabSelected="1" zoomScale="85" zoomScaleNormal="85" zoomScaleSheetLayoutView="85" workbookViewId="0">
      <selection activeCell="B5" sqref="B5:C5"/>
    </sheetView>
  </sheetViews>
  <sheetFormatPr baseColWidth="10" defaultColWidth="9.1796875" defaultRowHeight="15.5" x14ac:dyDescent="0.35"/>
  <cols>
    <col min="1" max="1" width="5.7265625" style="123" customWidth="1"/>
    <col min="2" max="2" width="15.7265625" style="123" customWidth="1"/>
    <col min="3" max="3" width="122.1796875" style="123" customWidth="1"/>
    <col min="4" max="4" width="106.7265625" style="123" customWidth="1"/>
    <col min="5" max="5" width="19.26953125" style="123" bestFit="1" customWidth="1"/>
    <col min="6" max="6" width="10" style="286" bestFit="1" customWidth="1"/>
    <col min="7" max="9" width="12.26953125" style="286" bestFit="1" customWidth="1"/>
    <col min="10" max="11" width="14" style="286" bestFit="1" customWidth="1"/>
    <col min="12" max="16" width="9.1796875" style="286" customWidth="1"/>
    <col min="17" max="16384" width="9.1796875" style="123"/>
  </cols>
  <sheetData>
    <row r="2" spans="2:16" x14ac:dyDescent="0.35">
      <c r="B2" s="929" t="s">
        <v>733</v>
      </c>
      <c r="C2" s="930"/>
      <c r="F2" s="123"/>
      <c r="G2" s="123"/>
      <c r="H2" s="123"/>
      <c r="I2" s="123"/>
      <c r="J2" s="123"/>
      <c r="K2" s="123"/>
      <c r="L2" s="123"/>
      <c r="M2" s="123"/>
      <c r="N2" s="123"/>
      <c r="O2" s="123"/>
      <c r="P2" s="123"/>
    </row>
    <row r="3" spans="2:16" x14ac:dyDescent="0.35">
      <c r="B3" s="931" t="s">
        <v>300</v>
      </c>
      <c r="C3" s="930"/>
      <c r="F3" s="123"/>
      <c r="G3" s="123"/>
      <c r="H3" s="123"/>
      <c r="I3" s="123"/>
      <c r="J3" s="123"/>
      <c r="K3" s="123"/>
      <c r="L3" s="123"/>
      <c r="M3" s="123"/>
      <c r="N3" s="123"/>
      <c r="O3" s="123"/>
      <c r="P3" s="123"/>
    </row>
    <row r="4" spans="2:16" ht="30.75" customHeight="1" thickBot="1" x14ac:dyDescent="0.75">
      <c r="C4" s="285"/>
      <c r="F4" s="123"/>
      <c r="G4" s="123"/>
      <c r="H4" s="123"/>
      <c r="I4" s="123"/>
      <c r="J4" s="123"/>
      <c r="K4" s="123"/>
      <c r="L4" s="123"/>
      <c r="M4" s="123"/>
      <c r="N4" s="123"/>
      <c r="O4" s="123"/>
      <c r="P4" s="123"/>
    </row>
    <row r="5" spans="2:16" ht="27" customHeight="1" x14ac:dyDescent="0.35">
      <c r="B5" s="1249" t="s">
        <v>492</v>
      </c>
      <c r="C5" s="1250"/>
      <c r="F5" s="123"/>
      <c r="G5" s="123"/>
      <c r="H5" s="123"/>
      <c r="I5" s="123"/>
      <c r="J5" s="123"/>
      <c r="K5" s="123"/>
      <c r="L5" s="123"/>
      <c r="M5" s="123"/>
      <c r="N5" s="123"/>
      <c r="O5" s="123"/>
      <c r="P5" s="123"/>
    </row>
    <row r="6" spans="2:16" ht="8.15" customHeight="1" thickBot="1" x14ac:dyDescent="0.4">
      <c r="B6" s="1253"/>
      <c r="C6" s="1254"/>
      <c r="F6" s="123"/>
      <c r="G6" s="123"/>
      <c r="H6" s="123"/>
      <c r="I6" s="123"/>
      <c r="J6" s="123"/>
      <c r="K6" s="123"/>
      <c r="L6" s="123"/>
      <c r="M6" s="123"/>
      <c r="N6" s="123"/>
      <c r="O6" s="123"/>
      <c r="P6" s="123"/>
    </row>
    <row r="7" spans="2:16" ht="24.75" customHeight="1" thickBot="1" x14ac:dyDescent="0.4">
      <c r="F7" s="123"/>
      <c r="G7" s="123"/>
      <c r="H7" s="123"/>
      <c r="I7" s="123"/>
      <c r="J7" s="123"/>
      <c r="K7" s="123"/>
      <c r="L7" s="123"/>
      <c r="M7" s="123"/>
      <c r="N7" s="123"/>
      <c r="O7" s="123"/>
      <c r="P7" s="123"/>
    </row>
    <row r="8" spans="2:16" ht="25.5" customHeight="1" thickBot="1" x14ac:dyDescent="0.4">
      <c r="B8" s="1251" t="s">
        <v>164</v>
      </c>
      <c r="C8" s="1252"/>
      <c r="F8" s="123"/>
      <c r="G8" s="123"/>
      <c r="H8" s="123"/>
      <c r="I8" s="123"/>
      <c r="J8" s="123"/>
      <c r="K8" s="123"/>
      <c r="L8" s="123"/>
      <c r="M8" s="123"/>
      <c r="N8" s="123"/>
      <c r="O8" s="123"/>
      <c r="P8" s="123"/>
    </row>
    <row r="9" spans="2:16" ht="16" thickBot="1" x14ac:dyDescent="0.4">
      <c r="F9" s="123"/>
      <c r="G9" s="123"/>
      <c r="H9" s="123"/>
      <c r="I9" s="123"/>
      <c r="J9" s="123"/>
      <c r="K9" s="123"/>
      <c r="L9" s="123"/>
      <c r="M9" s="123"/>
      <c r="N9" s="123"/>
      <c r="O9" s="123"/>
      <c r="P9" s="123"/>
    </row>
    <row r="10" spans="2:16" ht="24" customHeight="1" thickBot="1" x14ac:dyDescent="0.4">
      <c r="B10" s="287" t="s">
        <v>165</v>
      </c>
      <c r="C10" s="288" t="s">
        <v>166</v>
      </c>
      <c r="F10" s="123"/>
      <c r="G10" s="123"/>
      <c r="H10" s="123"/>
      <c r="I10" s="123"/>
      <c r="J10" s="123"/>
      <c r="K10" s="123"/>
      <c r="L10" s="123"/>
      <c r="M10" s="123"/>
      <c r="N10" s="123"/>
      <c r="O10" s="123"/>
      <c r="P10" s="123"/>
    </row>
    <row r="11" spans="2:16" ht="27" customHeight="1" x14ac:dyDescent="0.35">
      <c r="B11" s="1247" t="s">
        <v>861</v>
      </c>
      <c r="C11" s="1248"/>
      <c r="F11" s="123"/>
      <c r="G11" s="123"/>
      <c r="H11" s="123"/>
      <c r="I11" s="123"/>
      <c r="J11" s="123"/>
      <c r="K11" s="123"/>
      <c r="L11" s="123"/>
      <c r="M11" s="123"/>
      <c r="N11" s="123"/>
      <c r="O11" s="123"/>
      <c r="P11" s="123"/>
    </row>
    <row r="12" spans="2:16" x14ac:dyDescent="0.35">
      <c r="B12" s="932" t="s">
        <v>167</v>
      </c>
      <c r="C12" s="289" t="s">
        <v>634</v>
      </c>
      <c r="F12" s="123"/>
      <c r="G12" s="123"/>
      <c r="H12" s="123"/>
      <c r="I12" s="123"/>
      <c r="J12" s="123"/>
      <c r="K12" s="123"/>
      <c r="L12" s="123"/>
      <c r="M12" s="123"/>
      <c r="N12" s="123"/>
      <c r="O12" s="123"/>
      <c r="P12" s="123"/>
    </row>
    <row r="13" spans="2:16" x14ac:dyDescent="0.35">
      <c r="B13" s="932" t="s">
        <v>221</v>
      </c>
      <c r="C13" s="289" t="s">
        <v>668</v>
      </c>
      <c r="F13" s="123"/>
      <c r="G13" s="123"/>
      <c r="H13" s="123"/>
      <c r="I13" s="123"/>
      <c r="J13" s="123"/>
      <c r="K13" s="123"/>
      <c r="L13" s="123"/>
      <c r="M13" s="123"/>
      <c r="N13" s="123"/>
      <c r="O13" s="123"/>
      <c r="P13" s="123"/>
    </row>
    <row r="14" spans="2:16" x14ac:dyDescent="0.35">
      <c r="B14" s="932" t="s">
        <v>257</v>
      </c>
      <c r="C14" s="289" t="s">
        <v>669</v>
      </c>
      <c r="F14" s="123"/>
      <c r="G14" s="123"/>
      <c r="H14" s="123"/>
      <c r="I14" s="123"/>
      <c r="J14" s="123"/>
      <c r="K14" s="123"/>
      <c r="L14" s="123"/>
      <c r="M14" s="123"/>
      <c r="N14" s="123"/>
      <c r="O14" s="123"/>
      <c r="P14" s="123"/>
    </row>
    <row r="15" spans="2:16" x14ac:dyDescent="0.35">
      <c r="B15" s="932" t="s">
        <v>112</v>
      </c>
      <c r="C15" s="289" t="s">
        <v>670</v>
      </c>
      <c r="E15" s="290"/>
      <c r="F15" s="123"/>
      <c r="G15" s="123"/>
      <c r="H15" s="123"/>
      <c r="I15" s="123"/>
      <c r="J15" s="123"/>
      <c r="K15" s="123"/>
      <c r="L15" s="123"/>
      <c r="M15" s="123"/>
      <c r="N15" s="123"/>
      <c r="O15" s="123"/>
      <c r="P15" s="123"/>
    </row>
    <row r="16" spans="2:16" x14ac:dyDescent="0.35">
      <c r="B16" s="932" t="s">
        <v>113</v>
      </c>
      <c r="C16" s="289" t="s">
        <v>671</v>
      </c>
      <c r="E16" s="290"/>
      <c r="F16" s="123"/>
      <c r="G16" s="123"/>
      <c r="H16" s="123"/>
      <c r="I16" s="123"/>
      <c r="J16" s="123"/>
      <c r="K16" s="123"/>
      <c r="L16" s="123"/>
      <c r="M16" s="123"/>
      <c r="N16" s="123"/>
      <c r="O16" s="123"/>
      <c r="P16" s="123"/>
    </row>
    <row r="17" spans="1:16" x14ac:dyDescent="0.35">
      <c r="B17" s="932" t="s">
        <v>114</v>
      </c>
      <c r="C17" s="289" t="s">
        <v>672</v>
      </c>
      <c r="E17" s="290"/>
      <c r="F17" s="123"/>
      <c r="G17" s="123"/>
      <c r="H17" s="123"/>
      <c r="I17" s="123"/>
      <c r="J17" s="123"/>
      <c r="K17" s="123"/>
      <c r="L17" s="123"/>
      <c r="M17" s="123"/>
      <c r="N17" s="123"/>
      <c r="O17" s="123"/>
      <c r="P17" s="123"/>
    </row>
    <row r="18" spans="1:16" x14ac:dyDescent="0.35">
      <c r="B18" s="932" t="s">
        <v>115</v>
      </c>
      <c r="C18" s="289" t="s">
        <v>635</v>
      </c>
      <c r="E18" s="290"/>
      <c r="F18" s="123"/>
      <c r="G18" s="123"/>
      <c r="H18" s="123"/>
      <c r="I18" s="123"/>
      <c r="J18" s="123"/>
      <c r="K18" s="123"/>
      <c r="L18" s="123"/>
      <c r="M18" s="123"/>
      <c r="N18" s="123"/>
      <c r="O18" s="123"/>
      <c r="P18" s="123"/>
    </row>
    <row r="19" spans="1:16" x14ac:dyDescent="0.35">
      <c r="B19" s="932" t="s">
        <v>116</v>
      </c>
      <c r="C19" s="289" t="s">
        <v>636</v>
      </c>
      <c r="E19" s="290"/>
      <c r="F19" s="123"/>
      <c r="G19" s="123"/>
      <c r="H19" s="123"/>
      <c r="I19" s="123"/>
      <c r="J19" s="123"/>
      <c r="K19" s="123"/>
      <c r="L19" s="123"/>
      <c r="M19" s="123"/>
      <c r="N19" s="123"/>
      <c r="O19" s="123"/>
      <c r="P19" s="123"/>
    </row>
    <row r="20" spans="1:16" x14ac:dyDescent="0.35">
      <c r="B20" s="932" t="s">
        <v>117</v>
      </c>
      <c r="C20" s="289" t="s">
        <v>637</v>
      </c>
      <c r="E20" s="290"/>
      <c r="F20" s="123"/>
      <c r="G20" s="123"/>
      <c r="H20" s="123"/>
      <c r="I20" s="123"/>
      <c r="J20" s="123"/>
      <c r="K20" s="123"/>
      <c r="L20" s="123"/>
      <c r="M20" s="123"/>
      <c r="N20" s="123"/>
      <c r="O20" s="123"/>
      <c r="P20" s="123"/>
    </row>
    <row r="21" spans="1:16" ht="16" thickBot="1" x14ac:dyDescent="0.4">
      <c r="B21" s="933" t="s">
        <v>118</v>
      </c>
      <c r="C21" s="291" t="s">
        <v>674</v>
      </c>
      <c r="E21" s="290"/>
      <c r="F21" s="123"/>
      <c r="G21" s="123"/>
      <c r="H21" s="123"/>
      <c r="I21" s="123"/>
      <c r="J21" s="123"/>
      <c r="K21" s="123"/>
      <c r="L21" s="123"/>
      <c r="M21" s="123"/>
      <c r="N21" s="123"/>
      <c r="O21" s="123"/>
      <c r="P21" s="123"/>
    </row>
    <row r="22" spans="1:16" ht="16" thickBot="1" x14ac:dyDescent="0.4">
      <c r="A22" s="286"/>
      <c r="B22" s="286"/>
      <c r="C22" s="286"/>
      <c r="D22" s="286"/>
      <c r="E22" s="286"/>
      <c r="F22" s="123"/>
      <c r="G22" s="123"/>
      <c r="H22" s="123"/>
      <c r="I22" s="123"/>
      <c r="J22" s="123"/>
      <c r="K22" s="123"/>
      <c r="L22" s="123"/>
      <c r="M22" s="123"/>
      <c r="N22" s="123"/>
      <c r="O22" s="123"/>
      <c r="P22" s="123"/>
    </row>
    <row r="23" spans="1:16" ht="27" customHeight="1" x14ac:dyDescent="0.35">
      <c r="B23" s="1247" t="s">
        <v>86</v>
      </c>
      <c r="C23" s="1248"/>
      <c r="F23" s="123"/>
      <c r="G23" s="123"/>
      <c r="H23" s="123"/>
      <c r="I23" s="123"/>
      <c r="J23" s="123"/>
      <c r="K23" s="123"/>
      <c r="L23" s="123"/>
      <c r="M23" s="123"/>
      <c r="N23" s="123"/>
      <c r="O23" s="123"/>
      <c r="P23" s="123"/>
    </row>
    <row r="24" spans="1:16" ht="15.75" customHeight="1" x14ac:dyDescent="0.35">
      <c r="B24" s="934" t="s">
        <v>156</v>
      </c>
      <c r="C24" s="289" t="s">
        <v>862</v>
      </c>
      <c r="F24" s="123"/>
      <c r="G24" s="123"/>
      <c r="H24" s="123"/>
      <c r="I24" s="123"/>
      <c r="J24" s="123"/>
      <c r="K24" s="123"/>
      <c r="L24" s="123"/>
      <c r="M24" s="123"/>
      <c r="N24" s="123"/>
      <c r="O24" s="123"/>
      <c r="P24" s="123"/>
    </row>
    <row r="25" spans="1:16" x14ac:dyDescent="0.35">
      <c r="B25" s="934" t="s">
        <v>157</v>
      </c>
      <c r="C25" s="289" t="s">
        <v>863</v>
      </c>
      <c r="F25" s="123"/>
      <c r="G25" s="123"/>
      <c r="H25" s="123"/>
      <c r="I25" s="123"/>
      <c r="J25" s="123"/>
      <c r="K25" s="123"/>
      <c r="L25" s="123"/>
      <c r="M25" s="123"/>
      <c r="N25" s="123"/>
      <c r="O25" s="123"/>
      <c r="P25" s="123"/>
    </row>
    <row r="26" spans="1:16" x14ac:dyDescent="0.35">
      <c r="B26" s="934" t="s">
        <v>75</v>
      </c>
      <c r="C26" s="289" t="s">
        <v>858</v>
      </c>
      <c r="F26" s="123"/>
      <c r="G26" s="123"/>
      <c r="H26" s="123"/>
      <c r="I26" s="123"/>
      <c r="J26" s="123"/>
      <c r="K26" s="123"/>
      <c r="L26" s="123"/>
      <c r="M26" s="123"/>
      <c r="N26" s="123"/>
      <c r="O26" s="123"/>
      <c r="P26" s="123"/>
    </row>
    <row r="27" spans="1:16" x14ac:dyDescent="0.35">
      <c r="B27" s="934" t="s">
        <v>857</v>
      </c>
      <c r="C27" s="289" t="s">
        <v>638</v>
      </c>
      <c r="F27" s="123"/>
      <c r="G27" s="123"/>
      <c r="H27" s="123"/>
      <c r="I27" s="123"/>
      <c r="J27" s="123"/>
      <c r="K27" s="123"/>
      <c r="L27" s="123"/>
      <c r="M27" s="123"/>
      <c r="N27" s="123"/>
      <c r="O27" s="123"/>
      <c r="P27" s="123"/>
    </row>
    <row r="28" spans="1:16" ht="16" thickBot="1" x14ac:dyDescent="0.4">
      <c r="A28" s="286"/>
      <c r="B28" s="286"/>
      <c r="C28" s="286"/>
      <c r="D28" s="286"/>
      <c r="E28" s="286"/>
      <c r="F28" s="123"/>
      <c r="G28" s="123"/>
      <c r="H28" s="123"/>
      <c r="I28" s="123"/>
      <c r="J28" s="123"/>
      <c r="K28" s="123"/>
      <c r="L28" s="123"/>
      <c r="M28" s="123"/>
      <c r="N28" s="123"/>
      <c r="O28" s="123"/>
      <c r="P28" s="123"/>
    </row>
    <row r="29" spans="1:16" ht="27.75" customHeight="1" x14ac:dyDescent="0.35">
      <c r="B29" s="1245" t="s">
        <v>864</v>
      </c>
      <c r="C29" s="1246"/>
      <c r="D29" s="292"/>
      <c r="F29" s="123"/>
      <c r="G29" s="123"/>
      <c r="H29" s="123"/>
      <c r="I29" s="123"/>
      <c r="J29" s="123"/>
      <c r="K29" s="123"/>
      <c r="L29" s="123"/>
      <c r="M29" s="123"/>
      <c r="N29" s="123"/>
      <c r="O29" s="123"/>
      <c r="P29" s="123"/>
    </row>
    <row r="30" spans="1:16" x14ac:dyDescent="0.35">
      <c r="B30" s="932" t="s">
        <v>119</v>
      </c>
      <c r="C30" s="289" t="s">
        <v>865</v>
      </c>
      <c r="D30" s="293"/>
      <c r="F30" s="123"/>
      <c r="G30" s="123"/>
      <c r="H30" s="123"/>
      <c r="I30" s="123"/>
      <c r="J30" s="123"/>
      <c r="K30" s="123"/>
      <c r="L30" s="123"/>
      <c r="M30" s="123"/>
      <c r="N30" s="123"/>
      <c r="O30" s="123"/>
      <c r="P30" s="123"/>
    </row>
    <row r="31" spans="1:16" x14ac:dyDescent="0.35">
      <c r="B31" s="932" t="s">
        <v>120</v>
      </c>
      <c r="C31" s="289" t="s">
        <v>676</v>
      </c>
      <c r="F31" s="123"/>
      <c r="G31" s="123"/>
      <c r="H31" s="123"/>
      <c r="I31" s="123"/>
      <c r="J31" s="123"/>
      <c r="K31" s="123"/>
      <c r="L31" s="123"/>
      <c r="M31" s="123"/>
      <c r="N31" s="123"/>
      <c r="O31" s="123"/>
      <c r="P31" s="123"/>
    </row>
    <row r="32" spans="1:16" x14ac:dyDescent="0.35">
      <c r="B32" s="932" t="s">
        <v>121</v>
      </c>
      <c r="C32" s="289" t="s">
        <v>677</v>
      </c>
      <c r="F32" s="123"/>
      <c r="G32" s="123"/>
      <c r="H32" s="123"/>
      <c r="I32" s="123"/>
      <c r="J32" s="123"/>
      <c r="K32" s="123"/>
      <c r="L32" s="123"/>
      <c r="M32" s="123"/>
      <c r="N32" s="123"/>
      <c r="O32" s="123"/>
      <c r="P32" s="123"/>
    </row>
    <row r="33" spans="1:16" x14ac:dyDescent="0.35">
      <c r="B33" s="932" t="s">
        <v>122</v>
      </c>
      <c r="C33" s="289" t="s">
        <v>731</v>
      </c>
      <c r="F33" s="123"/>
      <c r="G33" s="123"/>
      <c r="H33" s="123"/>
      <c r="I33" s="123"/>
      <c r="J33" s="123"/>
      <c r="K33" s="123"/>
      <c r="L33" s="123"/>
      <c r="M33" s="123"/>
      <c r="N33" s="123"/>
      <c r="O33" s="123"/>
      <c r="P33" s="123"/>
    </row>
    <row r="34" spans="1:16" x14ac:dyDescent="0.35">
      <c r="B34" s="932" t="s">
        <v>123</v>
      </c>
      <c r="C34" s="289" t="s">
        <v>732</v>
      </c>
      <c r="F34" s="123"/>
      <c r="G34" s="123"/>
      <c r="H34" s="123"/>
      <c r="I34" s="123"/>
      <c r="J34" s="123"/>
      <c r="K34" s="123"/>
      <c r="L34" s="123"/>
      <c r="M34" s="123"/>
      <c r="N34" s="123"/>
      <c r="O34" s="123"/>
      <c r="P34" s="123"/>
    </row>
    <row r="35" spans="1:16" ht="17.25" customHeight="1" x14ac:dyDescent="0.35">
      <c r="B35" s="932" t="s">
        <v>124</v>
      </c>
      <c r="C35" s="289" t="s">
        <v>678</v>
      </c>
      <c r="F35" s="123"/>
      <c r="G35" s="123"/>
      <c r="H35" s="123"/>
      <c r="I35" s="123"/>
      <c r="J35" s="123"/>
      <c r="K35" s="123"/>
      <c r="L35" s="123"/>
      <c r="M35" s="123"/>
      <c r="N35" s="123"/>
      <c r="O35" s="123"/>
      <c r="P35" s="123"/>
    </row>
    <row r="36" spans="1:16" x14ac:dyDescent="0.35">
      <c r="B36" s="932" t="s">
        <v>125</v>
      </c>
      <c r="C36" s="289" t="s">
        <v>679</v>
      </c>
      <c r="F36" s="123"/>
      <c r="G36" s="123"/>
      <c r="H36" s="123"/>
      <c r="I36" s="123"/>
      <c r="J36" s="123"/>
      <c r="K36" s="123"/>
      <c r="L36" s="123"/>
      <c r="M36" s="123"/>
      <c r="N36" s="123"/>
      <c r="O36" s="123"/>
      <c r="P36" s="123"/>
    </row>
    <row r="37" spans="1:16" ht="16" thickBot="1" x14ac:dyDescent="0.4">
      <c r="B37" s="933" t="s">
        <v>126</v>
      </c>
      <c r="C37" s="294" t="s">
        <v>680</v>
      </c>
      <c r="F37" s="123"/>
      <c r="G37" s="123"/>
      <c r="H37" s="123"/>
      <c r="I37" s="123"/>
      <c r="J37" s="123"/>
      <c r="K37" s="123"/>
      <c r="L37" s="123"/>
      <c r="M37" s="123"/>
      <c r="N37" s="123"/>
      <c r="O37" s="123"/>
      <c r="P37" s="123"/>
    </row>
    <row r="38" spans="1:16" ht="16" thickBot="1" x14ac:dyDescent="0.4">
      <c r="A38" s="286"/>
      <c r="B38" s="286"/>
      <c r="C38" s="286"/>
      <c r="D38" s="286"/>
      <c r="E38" s="286"/>
      <c r="F38" s="123"/>
      <c r="G38" s="123"/>
      <c r="H38" s="123"/>
      <c r="I38" s="123"/>
      <c r="J38" s="123"/>
      <c r="K38" s="123"/>
      <c r="L38" s="123"/>
      <c r="M38" s="123"/>
      <c r="N38" s="123"/>
      <c r="O38" s="123"/>
      <c r="P38" s="123"/>
    </row>
    <row r="39" spans="1:16" ht="27.75" customHeight="1" x14ac:dyDescent="0.35">
      <c r="B39" s="1247" t="s">
        <v>110</v>
      </c>
      <c r="C39" s="1248"/>
      <c r="F39" s="123"/>
      <c r="G39" s="123"/>
      <c r="H39" s="123"/>
      <c r="I39" s="123"/>
      <c r="J39" s="123"/>
      <c r="K39" s="123"/>
      <c r="L39" s="123"/>
      <c r="M39" s="123"/>
      <c r="N39" s="123"/>
      <c r="O39" s="123"/>
      <c r="P39" s="123"/>
    </row>
    <row r="40" spans="1:16" x14ac:dyDescent="0.35">
      <c r="B40" s="932" t="s">
        <v>127</v>
      </c>
      <c r="C40" s="289" t="s">
        <v>111</v>
      </c>
      <c r="F40" s="123"/>
      <c r="G40" s="123"/>
      <c r="H40" s="123"/>
      <c r="I40" s="123"/>
      <c r="J40" s="123"/>
      <c r="K40" s="123"/>
      <c r="L40" s="123"/>
      <c r="M40" s="123"/>
      <c r="N40" s="123"/>
      <c r="O40" s="123"/>
      <c r="P40" s="123"/>
    </row>
    <row r="41" spans="1:16" x14ac:dyDescent="0.35">
      <c r="B41" s="932" t="s">
        <v>128</v>
      </c>
      <c r="C41" s="289" t="s">
        <v>639</v>
      </c>
      <c r="F41" s="123"/>
      <c r="G41" s="123"/>
      <c r="H41" s="123"/>
      <c r="I41" s="123"/>
      <c r="J41" s="123"/>
      <c r="K41" s="123"/>
      <c r="L41" s="123"/>
      <c r="M41" s="123"/>
      <c r="N41" s="123"/>
      <c r="O41" s="123"/>
      <c r="P41" s="123"/>
    </row>
    <row r="42" spans="1:16" x14ac:dyDescent="0.35">
      <c r="B42" s="932" t="s">
        <v>129</v>
      </c>
      <c r="C42" s="289" t="s">
        <v>253</v>
      </c>
      <c r="F42" s="123"/>
      <c r="G42" s="123"/>
      <c r="H42" s="123"/>
      <c r="I42" s="123"/>
      <c r="J42" s="123"/>
      <c r="K42" s="123"/>
      <c r="L42" s="123"/>
      <c r="M42" s="123"/>
      <c r="N42" s="123"/>
      <c r="O42" s="123"/>
      <c r="P42" s="123"/>
    </row>
    <row r="43" spans="1:16" x14ac:dyDescent="0.35">
      <c r="B43" s="932" t="s">
        <v>130</v>
      </c>
      <c r="C43" s="289" t="s">
        <v>640</v>
      </c>
      <c r="F43" s="123"/>
      <c r="G43" s="123"/>
      <c r="H43" s="123"/>
      <c r="I43" s="123"/>
      <c r="J43" s="123"/>
      <c r="K43" s="123"/>
      <c r="L43" s="123"/>
      <c r="M43" s="123"/>
      <c r="N43" s="123"/>
      <c r="O43" s="123"/>
      <c r="P43" s="123"/>
    </row>
    <row r="44" spans="1:16" x14ac:dyDescent="0.35">
      <c r="B44" s="932" t="s">
        <v>131</v>
      </c>
      <c r="C44" s="1171" t="s">
        <v>681</v>
      </c>
      <c r="F44" s="123"/>
      <c r="G44" s="123"/>
      <c r="H44" s="123"/>
      <c r="I44" s="123"/>
      <c r="J44" s="123"/>
      <c r="K44" s="123"/>
      <c r="L44" s="123"/>
      <c r="M44" s="123"/>
      <c r="N44" s="123"/>
      <c r="O44" s="123"/>
      <c r="P44" s="123"/>
    </row>
    <row r="45" spans="1:16" x14ac:dyDescent="0.35">
      <c r="B45" s="932" t="s">
        <v>76</v>
      </c>
      <c r="C45" s="1171" t="s">
        <v>682</v>
      </c>
      <c r="F45" s="123"/>
      <c r="G45" s="123"/>
      <c r="H45" s="123"/>
      <c r="I45" s="123"/>
      <c r="J45" s="123"/>
      <c r="K45" s="123"/>
      <c r="L45" s="123"/>
      <c r="M45" s="123"/>
      <c r="N45" s="123"/>
      <c r="O45" s="123"/>
      <c r="P45" s="123"/>
    </row>
    <row r="46" spans="1:16" ht="16" thickBot="1" x14ac:dyDescent="0.4">
      <c r="B46" s="933" t="s">
        <v>77</v>
      </c>
      <c r="C46" s="1172" t="s">
        <v>683</v>
      </c>
      <c r="F46" s="123"/>
      <c r="G46" s="123"/>
      <c r="H46" s="123"/>
      <c r="I46" s="123"/>
      <c r="J46" s="123"/>
      <c r="K46" s="123"/>
      <c r="L46" s="123"/>
      <c r="M46" s="123"/>
      <c r="N46" s="123"/>
      <c r="O46" s="123"/>
      <c r="P46" s="123"/>
    </row>
    <row r="49" spans="6:16" ht="18" customHeight="1" x14ac:dyDescent="0.35">
      <c r="F49" s="123"/>
      <c r="G49" s="123"/>
      <c r="H49" s="123"/>
      <c r="I49" s="123"/>
      <c r="J49" s="123"/>
      <c r="K49" s="123"/>
      <c r="L49" s="123"/>
      <c r="M49" s="123"/>
      <c r="N49" s="123"/>
      <c r="O49" s="123"/>
      <c r="P49" s="123"/>
    </row>
    <row r="62" spans="6:16" ht="30" customHeight="1" x14ac:dyDescent="0.35">
      <c r="F62" s="123"/>
      <c r="G62" s="123"/>
      <c r="H62" s="123"/>
      <c r="I62" s="123"/>
      <c r="J62" s="123"/>
      <c r="K62" s="123"/>
      <c r="L62" s="123"/>
      <c r="M62" s="123"/>
      <c r="N62" s="123"/>
      <c r="O62" s="123"/>
      <c r="P62" s="123"/>
    </row>
  </sheetData>
  <mergeCells count="7">
    <mergeCell ref="B29:C29"/>
    <mergeCell ref="B39:C39"/>
    <mergeCell ref="B5:C5"/>
    <mergeCell ref="B8:C8"/>
    <mergeCell ref="B11:C11"/>
    <mergeCell ref="B23:C23"/>
    <mergeCell ref="B6:C6"/>
  </mergeCells>
  <phoneticPr fontId="19" type="noConversion"/>
  <hyperlinks>
    <hyperlink ref="B40" location="A.4.1!A1" display="A.4.1"/>
    <hyperlink ref="B30" location="A.3.1!A1" display="A.3.1"/>
    <hyperlink ref="B31:B37" location="A.16.1!A1" display="A.16.1!A1"/>
    <hyperlink ref="B41" location="A.4.2!A1" display="A.4.2"/>
    <hyperlink ref="B42" location="A.4.3!A1" display="A.4.3"/>
    <hyperlink ref="B24" location="A.2.1!A1" display="A.2.1"/>
    <hyperlink ref="B31" location="A.3.2!A1" display="A.3.2"/>
    <hyperlink ref="B32" location="A.3.3!A1" display="A.3.3"/>
    <hyperlink ref="B33" location="A.3.4!A1" display="A.3.4"/>
    <hyperlink ref="B34" location="A.3.5!A1" display="A.3.5"/>
    <hyperlink ref="B35" location="A.3.6!A1" display="A.3.6"/>
    <hyperlink ref="B36" location="A.3.7!A1" display="A.3.7"/>
    <hyperlink ref="B37" location="A.3.8!A1" display="A.3.8"/>
    <hyperlink ref="B43" location="A.4.4!A1" display="A.4.4"/>
    <hyperlink ref="B44" location="A.4.5!A1" display="A.4.5"/>
    <hyperlink ref="B45" location="A.4.6!A1" display="A.4.6"/>
    <hyperlink ref="B46" location="A.4.7!A1" display="A.4.7"/>
    <hyperlink ref="B12" location="A.1.1!A1" display="A.1.1"/>
    <hyperlink ref="B13" location="A.1.2!A1" display="A.1.2"/>
    <hyperlink ref="B14" location="A.1.3!A1" display="A.1.3"/>
    <hyperlink ref="B15" location="A.1.4!A1" display="A.1.4"/>
    <hyperlink ref="B16" location="A.1.5!A1" display="A.1.5"/>
    <hyperlink ref="B17" location="A.1.6!A1" display="A.1.6"/>
    <hyperlink ref="B18" location="A.1.7!A1" display="A.1.7"/>
    <hyperlink ref="B19" location="A.1.8!A1" display="A.1.8"/>
    <hyperlink ref="B20" location="A.1.9!A1" display="A.1.9"/>
    <hyperlink ref="B21" location="A.1.10!A1" display="A.1.10"/>
    <hyperlink ref="B25" location="A.2.2!A1" display="A.2.2"/>
    <hyperlink ref="B27" location="A.2.4!A1" display="A.2.4"/>
    <hyperlink ref="B26" location="A.2.3!A1" display="A.2.3"/>
  </hyperlinks>
  <printOptions horizontalCentered="1"/>
  <pageMargins left="0.39370078740157483" right="0.39370078740157483" top="0.19685039370078741" bottom="0.19685039370078741" header="0.15748031496062992" footer="0"/>
  <pageSetup paperSize="9" scale="79" orientation="portrait" horizontalDpi="4294967294" verticalDpi="4294967294" r:id="rId1"/>
  <headerFooter differentFirst="1" scaleWithDoc="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N288"/>
  <sheetViews>
    <sheetView showGridLines="0" showRuler="0" zoomScale="85" zoomScaleNormal="85" zoomScaleSheetLayoutView="85" workbookViewId="0"/>
  </sheetViews>
  <sheetFormatPr baseColWidth="10" defaultColWidth="11.453125" defaultRowHeight="13" x14ac:dyDescent="0.3"/>
  <cols>
    <col min="1" max="1" width="6.81640625" style="1" customWidth="1"/>
    <col min="2" max="2" width="12.7265625" style="1" customWidth="1"/>
    <col min="3" max="3" width="61.26953125" style="1" customWidth="1"/>
    <col min="4" max="4" width="17.54296875" style="1" customWidth="1"/>
    <col min="5" max="5" width="12.7265625" style="1" bestFit="1" customWidth="1"/>
    <col min="6" max="6" width="22.54296875" style="1" bestFit="1" customWidth="1"/>
    <col min="7" max="8" width="19.453125" style="1" bestFit="1" customWidth="1"/>
    <col min="9" max="9" width="11.81640625" style="1" bestFit="1" customWidth="1"/>
    <col min="10" max="14" width="13.1796875" style="1" bestFit="1" customWidth="1"/>
    <col min="15" max="16384" width="11.453125" style="1"/>
  </cols>
  <sheetData>
    <row r="1" spans="1:14" ht="14.5" x14ac:dyDescent="0.35">
      <c r="A1" s="667" t="s">
        <v>216</v>
      </c>
      <c r="B1" s="172"/>
    </row>
    <row r="2" spans="1:14" s="172" customFormat="1" ht="15" customHeight="1" x14ac:dyDescent="0.35">
      <c r="B2" s="351" t="s">
        <v>733</v>
      </c>
      <c r="C2" s="5"/>
      <c r="D2" s="5"/>
      <c r="E2" s="5"/>
      <c r="F2" s="5"/>
      <c r="G2" s="5"/>
      <c r="H2" s="171"/>
      <c r="I2" s="1"/>
      <c r="J2" s="1"/>
      <c r="K2" s="1"/>
      <c r="L2" s="1"/>
      <c r="M2" s="1"/>
      <c r="N2" s="1"/>
    </row>
    <row r="3" spans="1:14" s="172" customFormat="1" ht="15" customHeight="1" x14ac:dyDescent="0.35">
      <c r="B3" s="351" t="s">
        <v>300</v>
      </c>
      <c r="C3" s="5"/>
      <c r="D3" s="5"/>
      <c r="E3" s="5"/>
      <c r="F3" s="5"/>
      <c r="G3" s="5"/>
      <c r="H3" s="173"/>
      <c r="I3" s="1"/>
      <c r="J3" s="1"/>
      <c r="K3" s="1"/>
      <c r="L3" s="1"/>
      <c r="M3" s="1"/>
      <c r="N3" s="1"/>
    </row>
    <row r="4" spans="1:14" s="180" customFormat="1" x14ac:dyDescent="0.3">
      <c r="B4" s="35"/>
      <c r="C4" s="35"/>
      <c r="D4" s="35"/>
      <c r="E4" s="35"/>
      <c r="F4" s="35"/>
      <c r="G4" s="35"/>
      <c r="H4" s="405"/>
      <c r="I4" s="1"/>
      <c r="J4" s="1"/>
      <c r="K4" s="1"/>
      <c r="L4" s="1"/>
      <c r="M4" s="1"/>
      <c r="N4" s="1"/>
    </row>
    <row r="5" spans="1:14" s="180" customFormat="1" x14ac:dyDescent="0.3">
      <c r="B5" s="35"/>
      <c r="C5" s="35"/>
      <c r="D5" s="35"/>
      <c r="E5" s="35"/>
      <c r="F5" s="35"/>
      <c r="G5" s="35"/>
      <c r="H5" s="405"/>
      <c r="I5" s="1"/>
      <c r="J5" s="1"/>
      <c r="K5" s="1"/>
      <c r="L5" s="1"/>
      <c r="M5" s="1"/>
      <c r="N5" s="1"/>
    </row>
    <row r="6" spans="1:14" ht="17" x14ac:dyDescent="0.3">
      <c r="B6" s="1316" t="s">
        <v>528</v>
      </c>
      <c r="C6" s="1316"/>
      <c r="D6" s="1316"/>
      <c r="E6" s="1316"/>
      <c r="F6" s="1316"/>
      <c r="G6" s="1316"/>
      <c r="H6" s="1316"/>
    </row>
    <row r="7" spans="1:14" ht="17" x14ac:dyDescent="0.3">
      <c r="B7" s="1316" t="s">
        <v>529</v>
      </c>
      <c r="C7" s="1316"/>
      <c r="D7" s="1316"/>
      <c r="E7" s="1316"/>
      <c r="F7" s="1316"/>
      <c r="G7" s="1316"/>
      <c r="H7" s="1316"/>
    </row>
    <row r="8" spans="1:14" ht="14.5" x14ac:dyDescent="0.3">
      <c r="B8" s="1285" t="s">
        <v>901</v>
      </c>
      <c r="C8" s="1285"/>
      <c r="D8" s="1285"/>
      <c r="E8" s="1285"/>
      <c r="F8" s="1285"/>
      <c r="G8" s="1285"/>
      <c r="H8" s="1285"/>
    </row>
    <row r="9" spans="1:14" s="180" customFormat="1" x14ac:dyDescent="0.3">
      <c r="B9" s="406"/>
      <c r="C9" s="406"/>
      <c r="D9" s="406"/>
      <c r="E9" s="406"/>
      <c r="F9" s="406"/>
      <c r="G9" s="406"/>
      <c r="H9" s="406"/>
      <c r="I9" s="1"/>
      <c r="J9" s="1"/>
      <c r="K9" s="1"/>
      <c r="L9" s="1"/>
      <c r="M9" s="1"/>
      <c r="N9" s="1"/>
    </row>
    <row r="10" spans="1:14" s="180" customFormat="1" x14ac:dyDescent="0.3">
      <c r="B10" s="174"/>
      <c r="C10" s="35"/>
      <c r="D10" s="35"/>
      <c r="E10" s="35"/>
      <c r="F10" s="35"/>
      <c r="G10" s="35"/>
      <c r="H10" s="405"/>
      <c r="I10" s="1"/>
      <c r="J10" s="1"/>
      <c r="K10" s="1"/>
      <c r="L10" s="1"/>
      <c r="M10" s="1"/>
      <c r="N10" s="1"/>
    </row>
    <row r="11" spans="1:14" ht="13.5" thickBot="1" x14ac:dyDescent="0.35">
      <c r="B11" s="5"/>
      <c r="C11" s="5"/>
      <c r="D11" s="175"/>
      <c r="E11" s="5"/>
      <c r="F11" s="5"/>
      <c r="G11" s="5"/>
      <c r="H11" s="582" t="s">
        <v>290</v>
      </c>
    </row>
    <row r="12" spans="1:14" s="117" customFormat="1" ht="13.5" thickTop="1" x14ac:dyDescent="0.3">
      <c r="B12" s="1286" t="s">
        <v>291</v>
      </c>
      <c r="C12" s="1289" t="s">
        <v>286</v>
      </c>
      <c r="D12" s="1304" t="s">
        <v>229</v>
      </c>
      <c r="E12" s="1292" t="s">
        <v>287</v>
      </c>
      <c r="F12" s="1295" t="s">
        <v>292</v>
      </c>
      <c r="G12" s="1295" t="s">
        <v>323</v>
      </c>
      <c r="H12" s="1295" t="s">
        <v>324</v>
      </c>
      <c r="I12" s="1"/>
      <c r="J12" s="1"/>
      <c r="K12" s="1"/>
      <c r="L12" s="1"/>
      <c r="M12" s="1"/>
      <c r="N12" s="1"/>
    </row>
    <row r="13" spans="1:14" s="117" customFormat="1" x14ac:dyDescent="0.3">
      <c r="B13" s="1287"/>
      <c r="C13" s="1290"/>
      <c r="D13" s="1305"/>
      <c r="E13" s="1293"/>
      <c r="F13" s="1296"/>
      <c r="G13" s="1296"/>
      <c r="H13" s="1296"/>
      <c r="I13" s="1"/>
      <c r="J13" s="1"/>
      <c r="K13" s="1"/>
      <c r="L13" s="1"/>
      <c r="M13" s="1"/>
      <c r="N13" s="1"/>
    </row>
    <row r="14" spans="1:14" s="117" customFormat="1" x14ac:dyDescent="0.3">
      <c r="B14" s="1287"/>
      <c r="C14" s="1290"/>
      <c r="D14" s="1305"/>
      <c r="E14" s="1293"/>
      <c r="F14" s="1296"/>
      <c r="G14" s="1296"/>
      <c r="H14" s="1296"/>
      <c r="I14" s="1"/>
      <c r="J14" s="1"/>
      <c r="K14" s="1"/>
      <c r="L14" s="1"/>
      <c r="M14" s="1"/>
      <c r="N14" s="1"/>
    </row>
    <row r="15" spans="1:14" s="117" customFormat="1" ht="13.5" customHeight="1" x14ac:dyDescent="0.3">
      <c r="B15" s="1287"/>
      <c r="C15" s="1290"/>
      <c r="D15" s="1305"/>
      <c r="E15" s="1293"/>
      <c r="F15" s="1296"/>
      <c r="G15" s="1296"/>
      <c r="H15" s="1296"/>
      <c r="I15" s="1"/>
      <c r="J15" s="1"/>
      <c r="K15" s="710"/>
      <c r="L15" s="1"/>
      <c r="M15" s="1"/>
      <c r="N15" s="1"/>
    </row>
    <row r="16" spans="1:14" s="117" customFormat="1" x14ac:dyDescent="0.3">
      <c r="B16" s="1288"/>
      <c r="C16" s="1291"/>
      <c r="D16" s="1306"/>
      <c r="E16" s="1294"/>
      <c r="F16" s="1297"/>
      <c r="G16" s="1297"/>
      <c r="H16" s="1297"/>
      <c r="I16" s="1"/>
      <c r="J16" s="1"/>
      <c r="K16" s="710"/>
      <c r="L16" s="1"/>
      <c r="M16" s="1"/>
      <c r="N16" s="1"/>
    </row>
    <row r="17" spans="2:14" s="117" customFormat="1" ht="14.5" x14ac:dyDescent="0.35">
      <c r="B17" s="794"/>
      <c r="C17" s="795"/>
      <c r="D17" s="796"/>
      <c r="E17" s="797"/>
      <c r="F17" s="798"/>
      <c r="G17" s="798"/>
      <c r="H17" s="798"/>
      <c r="I17" s="1"/>
      <c r="J17" s="1"/>
      <c r="K17" s="1"/>
      <c r="L17" s="1"/>
      <c r="M17" s="1"/>
      <c r="N17" s="1"/>
    </row>
    <row r="18" spans="2:14" s="482" customFormat="1" ht="15.5" x14ac:dyDescent="0.35">
      <c r="B18" s="794"/>
      <c r="C18" s="780" t="s">
        <v>301</v>
      </c>
      <c r="D18" s="796"/>
      <c r="E18" s="797"/>
      <c r="F18" s="782">
        <f>+F20+F44+F56</f>
        <v>111202258.62207298</v>
      </c>
      <c r="G18" s="782">
        <f>+G20+G44+G56</f>
        <v>111190978.79780819</v>
      </c>
      <c r="H18" s="782">
        <f>+H20+H44+H56</f>
        <v>111225994.48886949</v>
      </c>
      <c r="I18" s="710"/>
      <c r="J18" s="710"/>
      <c r="K18" s="1"/>
      <c r="L18" s="1"/>
      <c r="M18" s="1"/>
      <c r="N18" s="1"/>
    </row>
    <row r="19" spans="2:14" s="117" customFormat="1" ht="14.5" x14ac:dyDescent="0.35">
      <c r="B19" s="794"/>
      <c r="C19" s="795"/>
      <c r="D19" s="796"/>
      <c r="E19" s="797"/>
      <c r="F19" s="798"/>
      <c r="G19" s="798"/>
      <c r="H19" s="798"/>
      <c r="I19" s="710"/>
      <c r="J19" s="1"/>
      <c r="K19" s="1"/>
      <c r="L19" s="1"/>
      <c r="M19" s="1"/>
      <c r="N19" s="1"/>
    </row>
    <row r="20" spans="2:14" s="404" customFormat="1" ht="14.5" x14ac:dyDescent="0.35">
      <c r="B20" s="799"/>
      <c r="C20" s="800" t="s">
        <v>710</v>
      </c>
      <c r="D20" s="801"/>
      <c r="E20" s="802"/>
      <c r="F20" s="803">
        <f>SUM(F21:F42)</f>
        <v>110191875.97779298</v>
      </c>
      <c r="G20" s="803">
        <f>SUM(G21:G42)</f>
        <v>110180596.15352818</v>
      </c>
      <c r="H20" s="803">
        <f>SUM(H21:H42)</f>
        <v>110180596.15353283</v>
      </c>
      <c r="I20" s="710"/>
      <c r="J20" s="710"/>
      <c r="K20" s="1"/>
      <c r="L20" s="1"/>
      <c r="M20" s="1"/>
      <c r="N20" s="1"/>
    </row>
    <row r="21" spans="2:14" s="117" customFormat="1" ht="14.5" x14ac:dyDescent="0.35">
      <c r="B21" s="804">
        <v>41766</v>
      </c>
      <c r="C21" s="668" t="s">
        <v>578</v>
      </c>
      <c r="D21" s="805">
        <v>8.7499999999999994E-2</v>
      </c>
      <c r="E21" s="797">
        <v>2024</v>
      </c>
      <c r="F21" s="786">
        <v>67706.028000000006</v>
      </c>
      <c r="G21" s="786">
        <v>56426.203735200004</v>
      </c>
      <c r="H21" s="806">
        <v>56426.203740000004</v>
      </c>
      <c r="I21" s="710"/>
      <c r="J21" s="710"/>
      <c r="K21" s="1"/>
      <c r="L21" s="1"/>
      <c r="M21" s="1"/>
      <c r="N21" s="1"/>
    </row>
    <row r="22" spans="2:14" s="117" customFormat="1" ht="14.5" x14ac:dyDescent="0.35">
      <c r="B22" s="804">
        <v>42285</v>
      </c>
      <c r="C22" s="404" t="s">
        <v>814</v>
      </c>
      <c r="D22" s="805">
        <v>0.08</v>
      </c>
      <c r="E22" s="797">
        <v>2020</v>
      </c>
      <c r="F22" s="786">
        <v>17383.787</v>
      </c>
      <c r="G22" s="786">
        <v>17383.787</v>
      </c>
      <c r="H22" s="806">
        <v>17383.787</v>
      </c>
      <c r="I22" s="710"/>
      <c r="J22" s="710"/>
      <c r="K22" s="1"/>
      <c r="L22" s="1"/>
      <c r="M22" s="1"/>
      <c r="N22" s="1"/>
    </row>
    <row r="23" spans="2:14" s="117" customFormat="1" ht="14.5" x14ac:dyDescent="0.35">
      <c r="B23" s="804">
        <v>42587</v>
      </c>
      <c r="C23" s="668" t="s">
        <v>815</v>
      </c>
      <c r="D23" s="805">
        <v>0.01</v>
      </c>
      <c r="E23" s="797">
        <v>2023</v>
      </c>
      <c r="F23" s="786">
        <v>46323.587</v>
      </c>
      <c r="G23" s="786">
        <v>46323.587</v>
      </c>
      <c r="H23" s="806">
        <v>46323.587</v>
      </c>
      <c r="I23" s="710"/>
      <c r="J23" s="710"/>
      <c r="K23" s="1"/>
      <c r="L23" s="1"/>
      <c r="M23" s="1"/>
      <c r="N23" s="1"/>
    </row>
    <row r="24" spans="2:14" s="117" customFormat="1" ht="14.5" x14ac:dyDescent="0.35">
      <c r="B24" s="804">
        <v>42843</v>
      </c>
      <c r="C24" s="668" t="s">
        <v>510</v>
      </c>
      <c r="D24" s="805">
        <v>5.7500000000000002E-2</v>
      </c>
      <c r="E24" s="797">
        <v>2025</v>
      </c>
      <c r="F24" s="786">
        <v>4953.9679999999998</v>
      </c>
      <c r="G24" s="786">
        <v>4953.9679999999998</v>
      </c>
      <c r="H24" s="806">
        <v>4953.9679999999998</v>
      </c>
      <c r="I24" s="710"/>
      <c r="J24" s="710"/>
      <c r="K24" s="1"/>
      <c r="L24" s="1"/>
      <c r="M24" s="1"/>
      <c r="N24" s="1"/>
    </row>
    <row r="25" spans="2:14" s="117" customFormat="1" ht="14.5" x14ac:dyDescent="0.35">
      <c r="B25" s="804">
        <v>42843</v>
      </c>
      <c r="C25" s="668" t="s">
        <v>511</v>
      </c>
      <c r="D25" s="805">
        <v>7.6249999999999998E-2</v>
      </c>
      <c r="E25" s="797">
        <v>2037</v>
      </c>
      <c r="F25" s="786">
        <v>7027.018</v>
      </c>
      <c r="G25" s="786">
        <v>7027.018</v>
      </c>
      <c r="H25" s="806">
        <v>7027.018</v>
      </c>
      <c r="I25" s="710"/>
      <c r="J25" s="710"/>
      <c r="K25" s="1"/>
      <c r="L25" s="1"/>
      <c r="M25" s="1"/>
      <c r="N25" s="1"/>
    </row>
    <row r="26" spans="2:14" s="117" customFormat="1" ht="14.5" x14ac:dyDescent="0.35">
      <c r="B26" s="804">
        <v>44078</v>
      </c>
      <c r="C26" s="668" t="s">
        <v>908</v>
      </c>
      <c r="D26" s="805">
        <v>1.25E-3</v>
      </c>
      <c r="E26" s="797">
        <v>2030</v>
      </c>
      <c r="F26" s="786">
        <v>16090612.052999999</v>
      </c>
      <c r="G26" s="786">
        <v>16090612.052999999</v>
      </c>
      <c r="H26" s="806">
        <v>16090612.052999999</v>
      </c>
      <c r="I26" s="710"/>
      <c r="J26" s="710"/>
      <c r="K26" s="1"/>
      <c r="L26" s="1"/>
      <c r="M26" s="1"/>
      <c r="N26" s="1"/>
    </row>
    <row r="27" spans="2:14" s="117" customFormat="1" ht="14.5" x14ac:dyDescent="0.35">
      <c r="B27" s="804">
        <v>44078</v>
      </c>
      <c r="C27" s="668" t="s">
        <v>909</v>
      </c>
      <c r="D27" s="805">
        <v>1.25E-3</v>
      </c>
      <c r="E27" s="797">
        <v>2035</v>
      </c>
      <c r="F27" s="786">
        <v>20501717.796999998</v>
      </c>
      <c r="G27" s="786">
        <v>20501717.796999998</v>
      </c>
      <c r="H27" s="806">
        <v>20501717.796999998</v>
      </c>
      <c r="I27" s="710"/>
      <c r="J27" s="710"/>
      <c r="K27" s="1"/>
      <c r="L27" s="1"/>
      <c r="M27" s="1"/>
      <c r="N27" s="1"/>
    </row>
    <row r="28" spans="2:14" s="117" customFormat="1" ht="14.5" x14ac:dyDescent="0.35">
      <c r="B28" s="804">
        <v>44078</v>
      </c>
      <c r="C28" s="668" t="s">
        <v>910</v>
      </c>
      <c r="D28" s="805">
        <v>1.25E-3</v>
      </c>
      <c r="E28" s="797">
        <v>2038</v>
      </c>
      <c r="F28" s="786">
        <v>11405065.267000001</v>
      </c>
      <c r="G28" s="786">
        <v>11405065.267000001</v>
      </c>
      <c r="H28" s="806">
        <v>11405065.267000001</v>
      </c>
      <c r="I28" s="710"/>
      <c r="J28" s="710"/>
      <c r="K28" s="1"/>
      <c r="L28" s="1"/>
      <c r="M28" s="1"/>
      <c r="N28" s="1"/>
    </row>
    <row r="29" spans="2:14" s="117" customFormat="1" ht="14.5" x14ac:dyDescent="0.35">
      <c r="B29" s="804">
        <v>44078</v>
      </c>
      <c r="C29" s="668" t="s">
        <v>911</v>
      </c>
      <c r="D29" s="805">
        <v>1.25E-3</v>
      </c>
      <c r="E29" s="797">
        <v>2041</v>
      </c>
      <c r="F29" s="786">
        <v>10482111.278999999</v>
      </c>
      <c r="G29" s="786">
        <v>10482111.278999999</v>
      </c>
      <c r="H29" s="806">
        <v>10482111.278999999</v>
      </c>
      <c r="I29" s="710"/>
      <c r="J29" s="710"/>
      <c r="K29" s="1"/>
      <c r="L29" s="1"/>
      <c r="M29" s="1"/>
      <c r="N29" s="1"/>
    </row>
    <row r="30" spans="2:14" s="117" customFormat="1" ht="14.5" x14ac:dyDescent="0.35">
      <c r="B30" s="804">
        <v>44078</v>
      </c>
      <c r="C30" s="668" t="s">
        <v>912</v>
      </c>
      <c r="D30" s="805">
        <v>0.01</v>
      </c>
      <c r="E30" s="797">
        <v>2029</v>
      </c>
      <c r="F30" s="786">
        <v>2635028.71</v>
      </c>
      <c r="G30" s="786">
        <v>2635028.71</v>
      </c>
      <c r="H30" s="806">
        <v>2635028.71</v>
      </c>
      <c r="I30" s="710"/>
      <c r="J30" s="710"/>
      <c r="K30" s="1"/>
      <c r="L30" s="1"/>
      <c r="M30" s="1"/>
      <c r="N30" s="1"/>
    </row>
    <row r="31" spans="2:14" s="117" customFormat="1" ht="14.5" x14ac:dyDescent="0.35">
      <c r="B31" s="804">
        <v>44078</v>
      </c>
      <c r="C31" s="668" t="s">
        <v>913</v>
      </c>
      <c r="D31" s="805">
        <v>1.25E-3</v>
      </c>
      <c r="E31" s="797">
        <v>2046</v>
      </c>
      <c r="F31" s="786">
        <v>2091997.1240000001</v>
      </c>
      <c r="G31" s="786">
        <v>2091997.1240000001</v>
      </c>
      <c r="H31" s="806">
        <v>2091997.1240000001</v>
      </c>
      <c r="I31" s="710"/>
      <c r="J31" s="710"/>
      <c r="K31" s="1"/>
      <c r="L31" s="1"/>
      <c r="M31" s="1"/>
      <c r="N31" s="1"/>
    </row>
    <row r="32" spans="2:14" s="117" customFormat="1" ht="14.5" x14ac:dyDescent="0.35">
      <c r="B32" s="804">
        <v>44078</v>
      </c>
      <c r="C32" s="807" t="s">
        <v>914</v>
      </c>
      <c r="D32" s="805">
        <v>1.25E-3</v>
      </c>
      <c r="E32" s="797">
        <v>2030</v>
      </c>
      <c r="F32" s="786">
        <v>12579430.856000001</v>
      </c>
      <c r="G32" s="786">
        <v>12579430.856000001</v>
      </c>
      <c r="H32" s="806">
        <v>12579430.856000001</v>
      </c>
      <c r="I32" s="710"/>
      <c r="J32" s="710"/>
      <c r="K32" s="1"/>
      <c r="L32" s="1"/>
      <c r="M32" s="1"/>
      <c r="N32" s="1"/>
    </row>
    <row r="33" spans="2:14" s="117" customFormat="1" ht="14.5" x14ac:dyDescent="0.35">
      <c r="B33" s="804">
        <v>44078</v>
      </c>
      <c r="C33" s="668" t="s">
        <v>915</v>
      </c>
      <c r="D33" s="805">
        <v>1.25E-3</v>
      </c>
      <c r="E33" s="797">
        <v>2035</v>
      </c>
      <c r="F33" s="786">
        <v>18463721.511999998</v>
      </c>
      <c r="G33" s="786">
        <v>18463721.511999998</v>
      </c>
      <c r="H33" s="806">
        <v>18463721.511999998</v>
      </c>
      <c r="I33" s="710"/>
      <c r="J33" s="710"/>
      <c r="K33" s="1"/>
      <c r="L33" s="1"/>
      <c r="M33" s="1"/>
      <c r="N33" s="1"/>
    </row>
    <row r="34" spans="2:14" s="117" customFormat="1" ht="14.5" x14ac:dyDescent="0.35">
      <c r="B34" s="804">
        <v>44078</v>
      </c>
      <c r="C34" s="668" t="s">
        <v>916</v>
      </c>
      <c r="D34" s="805">
        <v>1.25E-3</v>
      </c>
      <c r="E34" s="797">
        <v>2038</v>
      </c>
      <c r="F34" s="786">
        <v>7210591.7589999996</v>
      </c>
      <c r="G34" s="786">
        <v>7210591.7589999996</v>
      </c>
      <c r="H34" s="806">
        <v>7210591.7589999996</v>
      </c>
      <c r="I34" s="710"/>
      <c r="J34" s="710"/>
      <c r="K34" s="1"/>
      <c r="L34" s="1"/>
      <c r="M34" s="1"/>
      <c r="N34" s="1"/>
    </row>
    <row r="35" spans="2:14" s="117" customFormat="1" ht="14.5" x14ac:dyDescent="0.35">
      <c r="B35" s="804">
        <v>44078</v>
      </c>
      <c r="C35" s="668" t="s">
        <v>917</v>
      </c>
      <c r="D35" s="805">
        <v>1.25E-3</v>
      </c>
      <c r="E35" s="797">
        <v>2041</v>
      </c>
      <c r="F35" s="786">
        <v>1491375.966</v>
      </c>
      <c r="G35" s="786">
        <v>1491375.966</v>
      </c>
      <c r="H35" s="806">
        <v>1491375.966</v>
      </c>
      <c r="I35" s="710"/>
      <c r="J35" s="710"/>
      <c r="K35" s="1"/>
      <c r="L35" s="1"/>
      <c r="M35" s="1"/>
      <c r="N35" s="1"/>
    </row>
    <row r="36" spans="2:14" s="117" customFormat="1" ht="14.5" x14ac:dyDescent="0.35">
      <c r="B36" s="804">
        <v>44078</v>
      </c>
      <c r="C36" s="668" t="s">
        <v>918</v>
      </c>
      <c r="D36" s="805">
        <v>0.01</v>
      </c>
      <c r="E36" s="797">
        <v>2029</v>
      </c>
      <c r="F36" s="786">
        <v>2193102.2149999999</v>
      </c>
      <c r="G36" s="786">
        <v>2193102.2149999999</v>
      </c>
      <c r="H36" s="806">
        <v>2193102.2149999999</v>
      </c>
      <c r="I36" s="710"/>
      <c r="J36" s="710"/>
      <c r="K36" s="1"/>
      <c r="L36" s="1"/>
      <c r="M36" s="1"/>
      <c r="N36" s="1"/>
    </row>
    <row r="37" spans="2:14" s="117" customFormat="1" ht="14.5" x14ac:dyDescent="0.35">
      <c r="B37" s="804">
        <v>44078</v>
      </c>
      <c r="C37" s="668" t="s">
        <v>919</v>
      </c>
      <c r="D37" s="805">
        <v>1.25E-3</v>
      </c>
      <c r="E37" s="797">
        <v>2030</v>
      </c>
      <c r="F37" s="786">
        <v>1365820.0562460001</v>
      </c>
      <c r="G37" s="786">
        <v>1365820.0562460001</v>
      </c>
      <c r="H37" s="806">
        <v>1365820.0562456057</v>
      </c>
      <c r="I37" s="710"/>
      <c r="J37" s="710"/>
      <c r="K37" s="1"/>
      <c r="L37" s="1"/>
      <c r="M37" s="1"/>
      <c r="N37" s="1"/>
    </row>
    <row r="38" spans="2:14" s="117" customFormat="1" ht="14.5" x14ac:dyDescent="0.35">
      <c r="B38" s="804">
        <v>44078</v>
      </c>
      <c r="C38" s="404" t="s">
        <v>920</v>
      </c>
      <c r="D38" s="805">
        <v>1.25E-3</v>
      </c>
      <c r="E38" s="797">
        <v>2035</v>
      </c>
      <c r="F38" s="786">
        <v>350123.34427</v>
      </c>
      <c r="G38" s="786">
        <v>350123.34427</v>
      </c>
      <c r="H38" s="806">
        <v>350123.34426997887</v>
      </c>
      <c r="I38" s="710"/>
      <c r="J38" s="710"/>
      <c r="K38" s="1"/>
      <c r="L38" s="1"/>
      <c r="M38" s="1"/>
      <c r="N38" s="1"/>
    </row>
    <row r="39" spans="2:14" s="117" customFormat="1" ht="14.5" x14ac:dyDescent="0.35">
      <c r="B39" s="804">
        <v>44078</v>
      </c>
      <c r="C39" s="807" t="s">
        <v>921</v>
      </c>
      <c r="D39" s="805">
        <v>1.25E-3</v>
      </c>
      <c r="E39" s="797">
        <v>2038</v>
      </c>
      <c r="F39" s="786">
        <v>948367.47714999993</v>
      </c>
      <c r="G39" s="786">
        <v>948367.47714999993</v>
      </c>
      <c r="H39" s="806">
        <v>948367.47715022252</v>
      </c>
      <c r="I39" s="710"/>
      <c r="J39" s="710"/>
      <c r="K39" s="1"/>
      <c r="L39" s="1"/>
      <c r="M39" s="1"/>
      <c r="N39" s="1"/>
    </row>
    <row r="40" spans="2:14" s="117" customFormat="1" ht="14.5" x14ac:dyDescent="0.35">
      <c r="B40" s="804">
        <v>44078</v>
      </c>
      <c r="C40" s="668" t="s">
        <v>922</v>
      </c>
      <c r="D40" s="805">
        <v>1.25E-3</v>
      </c>
      <c r="E40" s="797">
        <v>2041</v>
      </c>
      <c r="F40" s="786">
        <v>1842748.9348490001</v>
      </c>
      <c r="G40" s="786">
        <v>1842748.9348490001</v>
      </c>
      <c r="H40" s="806">
        <v>1842748.9348488396</v>
      </c>
      <c r="I40" s="710"/>
      <c r="J40" s="710"/>
      <c r="K40" s="1"/>
      <c r="L40" s="1"/>
      <c r="M40" s="1"/>
      <c r="N40" s="1"/>
    </row>
    <row r="41" spans="2:14" s="117" customFormat="1" ht="14.5" x14ac:dyDescent="0.35">
      <c r="B41" s="804">
        <v>44078</v>
      </c>
      <c r="C41" s="668" t="s">
        <v>923</v>
      </c>
      <c r="D41" s="805">
        <v>5.0000000000000001E-3</v>
      </c>
      <c r="E41" s="797">
        <v>2029</v>
      </c>
      <c r="F41" s="786">
        <v>105917.19709399999</v>
      </c>
      <c r="G41" s="786">
        <v>105917.19709399999</v>
      </c>
      <c r="H41" s="806">
        <v>105917.19709397704</v>
      </c>
      <c r="I41" s="710"/>
      <c r="J41" s="710"/>
      <c r="K41" s="1"/>
      <c r="L41" s="1"/>
      <c r="M41" s="1"/>
      <c r="N41" s="1"/>
    </row>
    <row r="42" spans="2:14" s="117" customFormat="1" ht="14.5" x14ac:dyDescent="0.35">
      <c r="B42" s="804">
        <v>44078</v>
      </c>
      <c r="C42" s="404" t="s">
        <v>924</v>
      </c>
      <c r="D42" s="805">
        <v>1.25E-3</v>
      </c>
      <c r="E42" s="797">
        <v>2046</v>
      </c>
      <c r="F42" s="786">
        <v>290750.04218400002</v>
      </c>
      <c r="G42" s="786">
        <v>290750.04218400002</v>
      </c>
      <c r="H42" s="806">
        <v>290750.04218420433</v>
      </c>
      <c r="I42" s="710"/>
      <c r="J42" s="710"/>
      <c r="K42" s="1"/>
      <c r="L42" s="1"/>
      <c r="M42" s="1"/>
      <c r="N42" s="1"/>
    </row>
    <row r="43" spans="2:14" s="117" customFormat="1" ht="14.5" x14ac:dyDescent="0.35">
      <c r="B43" s="776"/>
      <c r="C43" s="668"/>
      <c r="D43" s="808"/>
      <c r="E43" s="797"/>
      <c r="F43" s="786"/>
      <c r="G43" s="786"/>
      <c r="H43" s="806"/>
      <c r="I43" s="710"/>
      <c r="J43" s="1"/>
      <c r="K43" s="1"/>
      <c r="L43" s="1"/>
      <c r="M43" s="1"/>
      <c r="N43" s="1"/>
    </row>
    <row r="44" spans="2:14" s="350" customFormat="1" ht="14.5" x14ac:dyDescent="0.35">
      <c r="B44" s="799"/>
      <c r="C44" s="809" t="s">
        <v>376</v>
      </c>
      <c r="D44" s="801"/>
      <c r="E44" s="802"/>
      <c r="F44" s="803">
        <f>SUM(F45:F54)</f>
        <v>1010382.6442799999</v>
      </c>
      <c r="G44" s="803">
        <f>SUM(G45:G54)</f>
        <v>1010382.6442799999</v>
      </c>
      <c r="H44" s="803">
        <f>SUM(H45:H54)</f>
        <v>1031791.9941766515</v>
      </c>
      <c r="I44" s="710"/>
      <c r="J44" s="710"/>
      <c r="K44" s="1"/>
      <c r="L44" s="1"/>
      <c r="M44" s="1"/>
      <c r="N44" s="1"/>
    </row>
    <row r="45" spans="2:14" s="117" customFormat="1" ht="14.5" x14ac:dyDescent="0.35">
      <c r="B45" s="776">
        <v>37986</v>
      </c>
      <c r="C45" s="788" t="s">
        <v>585</v>
      </c>
      <c r="D45" s="810">
        <v>3.7499999999999999E-2</v>
      </c>
      <c r="E45" s="797">
        <v>2038</v>
      </c>
      <c r="F45" s="786">
        <v>36719.459000000003</v>
      </c>
      <c r="G45" s="786">
        <v>36719.459000000003</v>
      </c>
      <c r="H45" s="806">
        <v>36719.459000000003</v>
      </c>
      <c r="I45" s="710"/>
      <c r="J45" s="710"/>
      <c r="K45" s="1"/>
      <c r="L45" s="1"/>
      <c r="M45" s="1"/>
      <c r="N45" s="1"/>
    </row>
    <row r="46" spans="2:14" s="117" customFormat="1" ht="14.5" x14ac:dyDescent="0.35">
      <c r="B46" s="776">
        <v>37986</v>
      </c>
      <c r="C46" s="788" t="s">
        <v>586</v>
      </c>
      <c r="D46" s="810">
        <v>3.7499999999999999E-2</v>
      </c>
      <c r="E46" s="797">
        <v>2038</v>
      </c>
      <c r="F46" s="786">
        <v>35819.56</v>
      </c>
      <c r="G46" s="786">
        <v>35819.56</v>
      </c>
      <c r="H46" s="806">
        <v>35819.56</v>
      </c>
      <c r="I46" s="710"/>
      <c r="J46" s="710"/>
      <c r="K46" s="1"/>
      <c r="L46" s="1"/>
      <c r="M46" s="1"/>
      <c r="N46" s="1"/>
    </row>
    <row r="47" spans="2:14" s="117" customFormat="1" ht="14.5" x14ac:dyDescent="0.35">
      <c r="B47" s="776">
        <v>37986</v>
      </c>
      <c r="C47" s="788" t="s">
        <v>587</v>
      </c>
      <c r="D47" s="810">
        <v>3.7499999999999999E-2</v>
      </c>
      <c r="E47" s="797">
        <v>2038</v>
      </c>
      <c r="F47" s="786">
        <v>6828.48</v>
      </c>
      <c r="G47" s="786">
        <v>6828.48</v>
      </c>
      <c r="H47" s="806">
        <v>6828.48</v>
      </c>
      <c r="I47" s="710"/>
      <c r="J47" s="710"/>
      <c r="K47" s="1"/>
      <c r="L47" s="1"/>
      <c r="M47" s="1"/>
      <c r="N47" s="1"/>
    </row>
    <row r="48" spans="2:14" s="117" customFormat="1" ht="14.5" x14ac:dyDescent="0.35">
      <c r="B48" s="776">
        <v>37986</v>
      </c>
      <c r="C48" s="788" t="s">
        <v>588</v>
      </c>
      <c r="D48" s="810">
        <v>3.3799999999999997E-2</v>
      </c>
      <c r="E48" s="797">
        <v>2038</v>
      </c>
      <c r="F48" s="786">
        <v>665788.84930999996</v>
      </c>
      <c r="G48" s="786">
        <v>665788.84930999996</v>
      </c>
      <c r="H48" s="806">
        <v>665788.84930864768</v>
      </c>
      <c r="I48" s="710"/>
      <c r="J48" s="710"/>
      <c r="K48" s="1"/>
      <c r="L48" s="1"/>
      <c r="M48" s="1"/>
      <c r="N48" s="1"/>
    </row>
    <row r="49" spans="2:14" s="117" customFormat="1" ht="14.5" x14ac:dyDescent="0.35">
      <c r="B49" s="776">
        <v>37986</v>
      </c>
      <c r="C49" s="788" t="s">
        <v>589</v>
      </c>
      <c r="D49" s="810">
        <v>6.7000000000000002E-3</v>
      </c>
      <c r="E49" s="797">
        <v>2038</v>
      </c>
      <c r="F49" s="786">
        <v>163723.49928999998</v>
      </c>
      <c r="G49" s="786">
        <v>163723.49928999998</v>
      </c>
      <c r="H49" s="806">
        <v>163723.49928876245</v>
      </c>
      <c r="I49" s="710"/>
      <c r="J49" s="710"/>
      <c r="K49" s="1"/>
      <c r="L49" s="1"/>
      <c r="M49" s="1"/>
      <c r="N49" s="1"/>
    </row>
    <row r="50" spans="2:14" s="117" customFormat="1" ht="14.5" x14ac:dyDescent="0.35">
      <c r="B50" s="776">
        <v>37986</v>
      </c>
      <c r="C50" s="788" t="s">
        <v>590</v>
      </c>
      <c r="D50" s="810">
        <v>6.7000000000000002E-3</v>
      </c>
      <c r="E50" s="797">
        <v>2038</v>
      </c>
      <c r="F50" s="786">
        <v>8097.51541</v>
      </c>
      <c r="G50" s="786">
        <v>8097.51541</v>
      </c>
      <c r="H50" s="806">
        <v>8097.515410146988</v>
      </c>
      <c r="I50" s="710"/>
      <c r="J50" s="710"/>
      <c r="K50" s="1"/>
      <c r="L50" s="1"/>
      <c r="M50" s="1"/>
      <c r="N50" s="1"/>
    </row>
    <row r="51" spans="2:14" s="117" customFormat="1" ht="14.5" x14ac:dyDescent="0.35">
      <c r="B51" s="776">
        <v>37986</v>
      </c>
      <c r="C51" s="788" t="s">
        <v>699</v>
      </c>
      <c r="D51" s="810">
        <v>8.2799999999999999E-2</v>
      </c>
      <c r="E51" s="797">
        <v>2033</v>
      </c>
      <c r="F51" s="786">
        <v>12217.956</v>
      </c>
      <c r="G51" s="786">
        <v>12217.956</v>
      </c>
      <c r="H51" s="806">
        <v>17130.03859</v>
      </c>
      <c r="I51" s="710"/>
      <c r="J51" s="710"/>
      <c r="K51" s="1"/>
      <c r="L51" s="1"/>
      <c r="M51" s="1"/>
      <c r="N51" s="1"/>
    </row>
    <row r="52" spans="2:14" s="117" customFormat="1" ht="14.5" x14ac:dyDescent="0.35">
      <c r="B52" s="776">
        <v>37986</v>
      </c>
      <c r="C52" s="788" t="s">
        <v>700</v>
      </c>
      <c r="D52" s="810">
        <v>8.2799999999999999E-2</v>
      </c>
      <c r="E52" s="797">
        <v>2033</v>
      </c>
      <c r="F52" s="786">
        <v>3221</v>
      </c>
      <c r="G52" s="786">
        <v>3221</v>
      </c>
      <c r="H52" s="806">
        <v>4515.9643900000001</v>
      </c>
      <c r="I52" s="710"/>
      <c r="J52" s="710"/>
      <c r="K52" s="1"/>
      <c r="L52" s="1"/>
      <c r="M52" s="1"/>
      <c r="N52" s="1"/>
    </row>
    <row r="53" spans="2:14" s="117" customFormat="1" ht="14.5" x14ac:dyDescent="0.35">
      <c r="B53" s="776">
        <v>37986</v>
      </c>
      <c r="C53" s="788" t="s">
        <v>591</v>
      </c>
      <c r="D53" s="811">
        <v>4.3299999999999998E-2</v>
      </c>
      <c r="E53" s="797">
        <v>2033</v>
      </c>
      <c r="F53" s="786">
        <v>53794.110950000002</v>
      </c>
      <c r="G53" s="786">
        <v>53794.110950000002</v>
      </c>
      <c r="H53" s="806">
        <v>64283.182574300619</v>
      </c>
      <c r="I53" s="710"/>
      <c r="J53" s="710"/>
      <c r="K53" s="1"/>
      <c r="L53" s="1"/>
      <c r="M53" s="1"/>
      <c r="N53" s="1"/>
    </row>
    <row r="54" spans="2:14" s="117" customFormat="1" ht="14.5" x14ac:dyDescent="0.35">
      <c r="B54" s="776">
        <v>37986</v>
      </c>
      <c r="C54" s="788" t="s">
        <v>592</v>
      </c>
      <c r="D54" s="811">
        <v>4.3299999999999998E-2</v>
      </c>
      <c r="E54" s="797">
        <v>2033</v>
      </c>
      <c r="F54" s="786">
        <v>24172.214319999999</v>
      </c>
      <c r="G54" s="786">
        <v>24172.214319999999</v>
      </c>
      <c r="H54" s="806">
        <v>28885.445614793742</v>
      </c>
      <c r="I54" s="710"/>
      <c r="J54" s="710"/>
      <c r="K54" s="1"/>
      <c r="L54" s="1"/>
      <c r="M54" s="1"/>
      <c r="N54" s="1"/>
    </row>
    <row r="55" spans="2:14" s="117" customFormat="1" ht="14.5" x14ac:dyDescent="0.35">
      <c r="B55" s="776"/>
      <c r="C55" s="812"/>
      <c r="D55" s="796"/>
      <c r="E55" s="797"/>
      <c r="F55" s="783"/>
      <c r="G55" s="783"/>
      <c r="H55" s="813"/>
      <c r="I55" s="710"/>
      <c r="J55" s="1"/>
      <c r="K55" s="1"/>
      <c r="L55" s="1"/>
      <c r="M55" s="1"/>
      <c r="N55" s="1"/>
    </row>
    <row r="56" spans="2:14" s="404" customFormat="1" ht="14.5" x14ac:dyDescent="0.35">
      <c r="B56" s="799"/>
      <c r="C56" s="809" t="s">
        <v>220</v>
      </c>
      <c r="D56" s="801"/>
      <c r="E56" s="802"/>
      <c r="F56" s="803"/>
      <c r="G56" s="803"/>
      <c r="H56" s="803">
        <v>13606.341159999998</v>
      </c>
      <c r="I56" s="710"/>
      <c r="J56" s="710"/>
      <c r="K56" s="1"/>
      <c r="L56" s="1"/>
      <c r="M56" s="1"/>
      <c r="N56" s="1"/>
    </row>
    <row r="57" spans="2:14" s="117" customFormat="1" ht="14.5" x14ac:dyDescent="0.3">
      <c r="B57" s="799"/>
      <c r="C57" s="809"/>
      <c r="D57" s="801"/>
      <c r="E57" s="802"/>
      <c r="F57" s="803"/>
      <c r="G57" s="803"/>
      <c r="H57" s="803"/>
      <c r="I57" s="710"/>
      <c r="J57" s="1"/>
      <c r="K57" s="1"/>
      <c r="L57" s="1"/>
      <c r="M57" s="1"/>
      <c r="N57" s="1"/>
    </row>
    <row r="58" spans="2:14" s="483" customFormat="1" ht="15.5" x14ac:dyDescent="0.35">
      <c r="B58" s="799"/>
      <c r="C58" s="780" t="s">
        <v>217</v>
      </c>
      <c r="D58" s="796"/>
      <c r="E58" s="797"/>
      <c r="F58" s="782">
        <f>SUM(F59:F77)</f>
        <v>9525238.2049899995</v>
      </c>
      <c r="G58" s="782">
        <f>SUM(G59:G77)</f>
        <v>9415775.0831900015</v>
      </c>
      <c r="H58" s="782">
        <f>SUM(H59:H77)</f>
        <v>9415775.0828399993</v>
      </c>
      <c r="I58" s="710"/>
      <c r="J58" s="710"/>
      <c r="K58" s="1"/>
      <c r="L58" s="1"/>
      <c r="M58" s="1"/>
      <c r="N58" s="1"/>
    </row>
    <row r="59" spans="2:14" s="117" customFormat="1" ht="14.5" x14ac:dyDescent="0.35">
      <c r="B59" s="804">
        <v>43630</v>
      </c>
      <c r="C59" s="404" t="s">
        <v>816</v>
      </c>
      <c r="D59" s="808" t="s">
        <v>49</v>
      </c>
      <c r="E59" s="797">
        <v>2020</v>
      </c>
      <c r="F59" s="786">
        <v>5.5359999999999996</v>
      </c>
      <c r="G59" s="786">
        <v>5.5359999999999996</v>
      </c>
      <c r="H59" s="806">
        <v>5.5359999999999996</v>
      </c>
      <c r="I59" s="404"/>
      <c r="J59" s="710"/>
      <c r="K59" s="1"/>
      <c r="L59" s="1"/>
      <c r="M59" s="1"/>
      <c r="N59" s="1"/>
    </row>
    <row r="60" spans="2:14" s="117" customFormat="1" ht="14.5" x14ac:dyDescent="0.35">
      <c r="B60" s="804">
        <v>43644</v>
      </c>
      <c r="C60" s="1101" t="s">
        <v>817</v>
      </c>
      <c r="D60" s="808" t="s">
        <v>49</v>
      </c>
      <c r="E60" s="797">
        <v>2020</v>
      </c>
      <c r="F60" s="786">
        <v>15.83</v>
      </c>
      <c r="G60" s="786">
        <v>15.83</v>
      </c>
      <c r="H60" s="806">
        <v>15.83</v>
      </c>
      <c r="I60" s="1196"/>
      <c r="J60" s="710"/>
      <c r="K60" s="1"/>
      <c r="L60" s="1"/>
      <c r="M60" s="1"/>
      <c r="N60" s="1"/>
    </row>
    <row r="61" spans="2:14" s="117" customFormat="1" ht="14.5" x14ac:dyDescent="0.35">
      <c r="B61" s="804">
        <v>43665</v>
      </c>
      <c r="C61" s="788" t="s">
        <v>818</v>
      </c>
      <c r="D61" s="808" t="s">
        <v>49</v>
      </c>
      <c r="E61" s="797">
        <v>2020</v>
      </c>
      <c r="F61" s="786">
        <v>16.751999999999999</v>
      </c>
      <c r="G61" s="786">
        <v>16.751999999999999</v>
      </c>
      <c r="H61" s="806">
        <v>16.751999999999999</v>
      </c>
      <c r="I61" s="1196"/>
      <c r="J61" s="710"/>
      <c r="K61" s="1"/>
      <c r="L61" s="1"/>
      <c r="M61" s="1"/>
      <c r="N61" s="1"/>
    </row>
    <row r="62" spans="2:14" s="117" customFormat="1" ht="14.5" x14ac:dyDescent="0.35">
      <c r="B62" s="804">
        <v>43672</v>
      </c>
      <c r="C62" s="788" t="s">
        <v>819</v>
      </c>
      <c r="D62" s="808" t="s">
        <v>49</v>
      </c>
      <c r="E62" s="797">
        <v>2020</v>
      </c>
      <c r="F62" s="786">
        <v>19.789000000000001</v>
      </c>
      <c r="G62" s="786">
        <v>19.789000000000001</v>
      </c>
      <c r="H62" s="806">
        <v>19.789000000000001</v>
      </c>
      <c r="I62" s="1196"/>
      <c r="J62" s="710"/>
      <c r="K62" s="1"/>
      <c r="L62" s="1"/>
      <c r="M62" s="1"/>
      <c r="N62" s="1"/>
    </row>
    <row r="63" spans="2:14" s="117" customFormat="1" ht="14.5" x14ac:dyDescent="0.35">
      <c r="B63" s="804">
        <v>43693</v>
      </c>
      <c r="C63" s="172" t="s">
        <v>820</v>
      </c>
      <c r="D63" s="808" t="s">
        <v>49</v>
      </c>
      <c r="E63" s="797">
        <v>2024</v>
      </c>
      <c r="F63" s="786">
        <v>1023362.922</v>
      </c>
      <c r="G63" s="786">
        <v>967531.78200000001</v>
      </c>
      <c r="H63" s="806">
        <v>967531.78200000001</v>
      </c>
      <c r="I63" s="1196"/>
      <c r="J63" s="710"/>
      <c r="K63" s="1"/>
      <c r="L63" s="1"/>
      <c r="M63" s="1"/>
      <c r="N63" s="1"/>
    </row>
    <row r="64" spans="2:14" s="117" customFormat="1" ht="14.5" x14ac:dyDescent="0.35">
      <c r="B64" s="804">
        <v>43903</v>
      </c>
      <c r="C64" s="172" t="s">
        <v>752</v>
      </c>
      <c r="D64" s="808" t="s">
        <v>49</v>
      </c>
      <c r="E64" s="797">
        <v>2021</v>
      </c>
      <c r="F64" s="786">
        <v>207479.641</v>
      </c>
      <c r="G64" s="786">
        <v>207479.641</v>
      </c>
      <c r="H64" s="806">
        <v>207479.641</v>
      </c>
      <c r="I64" s="1196"/>
      <c r="J64" s="710"/>
      <c r="K64" s="1"/>
      <c r="L64" s="1"/>
      <c r="M64" s="1"/>
      <c r="N64" s="1"/>
    </row>
    <row r="65" spans="2:14" s="117" customFormat="1" ht="14.5" x14ac:dyDescent="0.35">
      <c r="B65" s="804">
        <v>43922</v>
      </c>
      <c r="C65" s="172" t="s">
        <v>821</v>
      </c>
      <c r="D65" s="808" t="s">
        <v>49</v>
      </c>
      <c r="E65" s="797">
        <v>2021</v>
      </c>
      <c r="F65" s="786">
        <v>59276.194000000003</v>
      </c>
      <c r="G65" s="786">
        <v>59276.194000000003</v>
      </c>
      <c r="H65" s="806">
        <v>59276.194000000003</v>
      </c>
      <c r="I65" s="1196"/>
      <c r="J65" s="710"/>
      <c r="K65" s="1"/>
      <c r="L65" s="1"/>
      <c r="M65" s="1"/>
      <c r="N65" s="1"/>
    </row>
    <row r="66" spans="2:14" s="117" customFormat="1" ht="14.5" x14ac:dyDescent="0.35">
      <c r="B66" s="804">
        <v>43938</v>
      </c>
      <c r="C66" s="404" t="s">
        <v>822</v>
      </c>
      <c r="D66" s="808" t="s">
        <v>49</v>
      </c>
      <c r="E66" s="797">
        <v>2020</v>
      </c>
      <c r="F66" s="786">
        <v>690740.57559999998</v>
      </c>
      <c r="G66" s="786">
        <v>690740.57559999998</v>
      </c>
      <c r="H66" s="806">
        <v>690740.57559999998</v>
      </c>
      <c r="I66" s="1196"/>
      <c r="J66" s="710"/>
      <c r="K66" s="1"/>
      <c r="L66" s="1"/>
      <c r="M66" s="1"/>
      <c r="N66" s="1"/>
    </row>
    <row r="67" spans="2:14" s="117" customFormat="1" ht="14.5" x14ac:dyDescent="0.35">
      <c r="B67" s="804">
        <v>43490</v>
      </c>
      <c r="C67" s="404" t="s">
        <v>823</v>
      </c>
      <c r="D67" s="808" t="s">
        <v>49</v>
      </c>
      <c r="E67" s="797">
        <v>2020</v>
      </c>
      <c r="F67" s="786">
        <v>1807.414</v>
      </c>
      <c r="G67" s="786">
        <v>1084.4484</v>
      </c>
      <c r="H67" s="806">
        <v>1084.4482499999999</v>
      </c>
      <c r="I67" s="1196"/>
      <c r="J67" s="710"/>
      <c r="K67" s="1"/>
      <c r="L67" s="1"/>
      <c r="M67" s="1"/>
      <c r="N67" s="1"/>
    </row>
    <row r="68" spans="2:14" s="117" customFormat="1" ht="14.5" x14ac:dyDescent="0.35">
      <c r="B68" s="804">
        <v>43504</v>
      </c>
      <c r="C68" s="404" t="s">
        <v>824</v>
      </c>
      <c r="D68" s="808" t="s">
        <v>49</v>
      </c>
      <c r="E68" s="797">
        <v>2020</v>
      </c>
      <c r="F68" s="786">
        <v>2338.9560000000001</v>
      </c>
      <c r="G68" s="786">
        <v>1403.3736000000001</v>
      </c>
      <c r="H68" s="806">
        <v>1403.3736000000001</v>
      </c>
      <c r="I68" s="1196"/>
      <c r="J68" s="710"/>
      <c r="K68" s="1"/>
      <c r="L68" s="1"/>
      <c r="M68" s="1"/>
      <c r="N68" s="1"/>
    </row>
    <row r="69" spans="2:14" s="117" customFormat="1" ht="14.5" x14ac:dyDescent="0.35">
      <c r="B69" s="804">
        <v>43518</v>
      </c>
      <c r="C69" s="404" t="s">
        <v>825</v>
      </c>
      <c r="D69" s="808" t="s">
        <v>49</v>
      </c>
      <c r="E69" s="797">
        <v>2020</v>
      </c>
      <c r="F69" s="786">
        <v>3024.232</v>
      </c>
      <c r="G69" s="786">
        <v>2570.5972000000002</v>
      </c>
      <c r="H69" s="806">
        <v>2570.5971500000001</v>
      </c>
      <c r="I69" s="1196"/>
      <c r="J69" s="710"/>
      <c r="K69" s="1"/>
      <c r="L69" s="1"/>
      <c r="M69" s="1"/>
      <c r="N69" s="1"/>
    </row>
    <row r="70" spans="2:14" s="117" customFormat="1" ht="14.5" x14ac:dyDescent="0.35">
      <c r="B70" s="804">
        <v>43539</v>
      </c>
      <c r="C70" s="172" t="s">
        <v>826</v>
      </c>
      <c r="D70" s="808" t="s">
        <v>49</v>
      </c>
      <c r="E70" s="797">
        <v>2020</v>
      </c>
      <c r="F70" s="786">
        <v>5866.63</v>
      </c>
      <c r="G70" s="786">
        <v>4986.6355000000003</v>
      </c>
      <c r="H70" s="806">
        <v>4986.6355000000003</v>
      </c>
      <c r="I70" s="1196"/>
      <c r="J70" s="710"/>
      <c r="K70" s="1"/>
      <c r="L70" s="1"/>
      <c r="M70" s="1"/>
      <c r="N70" s="1"/>
    </row>
    <row r="71" spans="2:14" s="117" customFormat="1" ht="14.5" x14ac:dyDescent="0.35">
      <c r="B71" s="804">
        <v>43553</v>
      </c>
      <c r="C71" s="1197" t="s">
        <v>827</v>
      </c>
      <c r="D71" s="808" t="s">
        <v>49</v>
      </c>
      <c r="E71" s="797">
        <v>2020</v>
      </c>
      <c r="F71" s="786">
        <v>6456.5209999999997</v>
      </c>
      <c r="G71" s="786">
        <v>5488.0428499999998</v>
      </c>
      <c r="H71" s="806">
        <v>5488.0428000000002</v>
      </c>
      <c r="I71" s="1196"/>
      <c r="J71" s="710"/>
      <c r="K71" s="1"/>
      <c r="L71" s="1"/>
      <c r="M71" s="1"/>
      <c r="N71" s="1"/>
    </row>
    <row r="72" spans="2:14" s="117" customFormat="1" ht="14.5" x14ac:dyDescent="0.35">
      <c r="B72" s="804">
        <v>43567</v>
      </c>
      <c r="C72" s="788" t="s">
        <v>828</v>
      </c>
      <c r="D72" s="808" t="s">
        <v>49</v>
      </c>
      <c r="E72" s="797">
        <v>2020</v>
      </c>
      <c r="F72" s="786">
        <v>6279.3149999999996</v>
      </c>
      <c r="G72" s="786">
        <v>5337.4177499999996</v>
      </c>
      <c r="H72" s="806">
        <v>5337.4177</v>
      </c>
      <c r="I72" s="1196"/>
      <c r="J72" s="710"/>
      <c r="K72" s="1"/>
      <c r="L72" s="1"/>
      <c r="M72" s="1"/>
      <c r="N72" s="1"/>
    </row>
    <row r="73" spans="2:14" s="117" customFormat="1" ht="14.5" x14ac:dyDescent="0.35">
      <c r="B73" s="804">
        <v>43581</v>
      </c>
      <c r="C73" s="788" t="s">
        <v>829</v>
      </c>
      <c r="D73" s="808" t="s">
        <v>49</v>
      </c>
      <c r="E73" s="797">
        <v>2020</v>
      </c>
      <c r="F73" s="786">
        <v>289.19400000000002</v>
      </c>
      <c r="G73" s="786">
        <v>245.81489999999999</v>
      </c>
      <c r="H73" s="806">
        <v>245.81485000000001</v>
      </c>
      <c r="I73" s="1196"/>
      <c r="J73" s="710"/>
      <c r="K73" s="1"/>
      <c r="L73" s="1"/>
      <c r="M73" s="1"/>
      <c r="N73" s="1"/>
    </row>
    <row r="74" spans="2:14" s="117" customFormat="1" ht="14.5" x14ac:dyDescent="0.35">
      <c r="B74" s="804">
        <v>43609</v>
      </c>
      <c r="C74" s="1101" t="s">
        <v>830</v>
      </c>
      <c r="D74" s="808" t="s">
        <v>49</v>
      </c>
      <c r="E74" s="797">
        <v>2020</v>
      </c>
      <c r="F74" s="786">
        <v>10373.276</v>
      </c>
      <c r="G74" s="786">
        <v>10373.276</v>
      </c>
      <c r="H74" s="806">
        <v>10373.276</v>
      </c>
      <c r="I74" s="1196"/>
      <c r="J74" s="710"/>
      <c r="K74" s="1"/>
      <c r="L74" s="1"/>
      <c r="M74" s="1"/>
      <c r="N74" s="1"/>
    </row>
    <row r="75" spans="2:14" s="117" customFormat="1" ht="14.5" x14ac:dyDescent="0.35">
      <c r="B75" s="804">
        <v>43936</v>
      </c>
      <c r="C75" s="1101" t="s">
        <v>831</v>
      </c>
      <c r="D75" s="808" t="s">
        <v>49</v>
      </c>
      <c r="E75" s="797">
        <v>2020</v>
      </c>
      <c r="F75" s="786">
        <v>90759.927389999997</v>
      </c>
      <c r="G75" s="786">
        <v>90759.927389999997</v>
      </c>
      <c r="H75" s="806">
        <v>90759.927389999997</v>
      </c>
      <c r="I75" s="1196"/>
      <c r="J75" s="710"/>
      <c r="K75" s="1"/>
      <c r="L75" s="1"/>
      <c r="M75" s="1"/>
      <c r="N75" s="1"/>
    </row>
    <row r="76" spans="2:14" s="117" customFormat="1" ht="14.5" x14ac:dyDescent="0.35">
      <c r="B76" s="804">
        <v>42978</v>
      </c>
      <c r="C76" s="788" t="s">
        <v>593</v>
      </c>
      <c r="D76" s="808" t="s">
        <v>49</v>
      </c>
      <c r="E76" s="797">
        <v>2042</v>
      </c>
      <c r="F76" s="786">
        <v>4498549</v>
      </c>
      <c r="G76" s="786">
        <v>4451958.75</v>
      </c>
      <c r="H76" s="806">
        <v>4451958.75</v>
      </c>
      <c r="I76" s="710"/>
      <c r="J76" s="710"/>
      <c r="K76" s="1"/>
      <c r="L76" s="1"/>
      <c r="M76" s="1"/>
      <c r="N76" s="1"/>
    </row>
    <row r="77" spans="2:14" s="117" customFormat="1" ht="14.5" x14ac:dyDescent="0.35">
      <c r="B77" s="804">
        <v>43455</v>
      </c>
      <c r="C77" s="788" t="s">
        <v>593</v>
      </c>
      <c r="D77" s="808" t="s">
        <v>49</v>
      </c>
      <c r="E77" s="797">
        <v>2041</v>
      </c>
      <c r="F77" s="786">
        <v>2918576.5</v>
      </c>
      <c r="G77" s="786">
        <v>2916480.7</v>
      </c>
      <c r="H77" s="806">
        <v>2916480.7</v>
      </c>
      <c r="I77" s="710"/>
      <c r="J77" s="710"/>
      <c r="K77" s="1"/>
      <c r="L77" s="1"/>
      <c r="M77" s="1"/>
      <c r="N77" s="1"/>
    </row>
    <row r="78" spans="2:14" s="117" customFormat="1" ht="14.5" x14ac:dyDescent="0.35">
      <c r="B78" s="804"/>
      <c r="C78" s="788"/>
      <c r="D78" s="808"/>
      <c r="E78" s="797"/>
      <c r="F78" s="786"/>
      <c r="G78" s="786"/>
      <c r="H78" s="806"/>
      <c r="I78" s="710"/>
      <c r="J78" s="710"/>
      <c r="K78" s="1"/>
      <c r="L78" s="1"/>
      <c r="M78" s="1"/>
      <c r="N78" s="1"/>
    </row>
    <row r="79" spans="2:14" s="117" customFormat="1" ht="14.5" x14ac:dyDescent="0.35">
      <c r="B79" s="799"/>
      <c r="C79" s="780" t="s">
        <v>109</v>
      </c>
      <c r="D79" s="796"/>
      <c r="E79" s="797"/>
      <c r="F79" s="782">
        <f>SUM(F80:F91)</f>
        <v>53369967.799789995</v>
      </c>
      <c r="G79" s="782">
        <f>SUM(G80:G91)</f>
        <v>53369967.799789995</v>
      </c>
      <c r="H79" s="782">
        <f>SUM(H80:H91)</f>
        <v>53369967.799789995</v>
      </c>
      <c r="I79" s="710"/>
      <c r="J79" s="1"/>
      <c r="K79" s="1"/>
      <c r="L79" s="1"/>
      <c r="M79" s="1"/>
      <c r="N79" s="1"/>
    </row>
    <row r="80" spans="2:14" s="176" customFormat="1" ht="14.5" x14ac:dyDescent="0.35">
      <c r="B80" s="776">
        <v>40550</v>
      </c>
      <c r="C80" s="788" t="s">
        <v>832</v>
      </c>
      <c r="D80" s="796" t="s">
        <v>595</v>
      </c>
      <c r="E80" s="797">
        <v>2021</v>
      </c>
      <c r="F80" s="786">
        <v>7504000</v>
      </c>
      <c r="G80" s="786">
        <v>7504000</v>
      </c>
      <c r="H80" s="806">
        <v>7504000</v>
      </c>
      <c r="I80" s="710"/>
      <c r="J80" s="710"/>
      <c r="K80" s="1"/>
      <c r="L80" s="1"/>
      <c r="M80" s="1"/>
      <c r="N80" s="1"/>
    </row>
    <row r="81" spans="2:14" s="117" customFormat="1" ht="14.5" x14ac:dyDescent="0.35">
      <c r="B81" s="776">
        <v>41019</v>
      </c>
      <c r="C81" s="788" t="s">
        <v>833</v>
      </c>
      <c r="D81" s="796" t="s">
        <v>595</v>
      </c>
      <c r="E81" s="797">
        <v>2022</v>
      </c>
      <c r="F81" s="786">
        <v>5674000</v>
      </c>
      <c r="G81" s="786">
        <v>5674000</v>
      </c>
      <c r="H81" s="806">
        <v>5674000</v>
      </c>
      <c r="I81" s="710"/>
      <c r="J81" s="710"/>
      <c r="K81" s="1"/>
      <c r="L81" s="1"/>
      <c r="M81" s="1"/>
      <c r="N81" s="1"/>
    </row>
    <row r="82" spans="2:14" s="176" customFormat="1" ht="14.5" x14ac:dyDescent="0.35">
      <c r="B82" s="776">
        <v>41290</v>
      </c>
      <c r="C82" s="788" t="s">
        <v>834</v>
      </c>
      <c r="D82" s="796" t="s">
        <v>595</v>
      </c>
      <c r="E82" s="797">
        <v>2023</v>
      </c>
      <c r="F82" s="786">
        <v>7132655.0123900007</v>
      </c>
      <c r="G82" s="786">
        <v>7132655.0123900007</v>
      </c>
      <c r="H82" s="806">
        <v>7132655.0123900007</v>
      </c>
      <c r="I82" s="710"/>
      <c r="J82" s="710"/>
      <c r="K82" s="1"/>
      <c r="L82" s="1"/>
      <c r="M82" s="1"/>
      <c r="N82" s="1"/>
    </row>
    <row r="83" spans="2:14" s="117" customFormat="1" ht="14.5" x14ac:dyDescent="0.35">
      <c r="B83" s="776">
        <v>41669</v>
      </c>
      <c r="C83" s="788" t="s">
        <v>835</v>
      </c>
      <c r="D83" s="796" t="s">
        <v>595</v>
      </c>
      <c r="E83" s="797">
        <v>2024</v>
      </c>
      <c r="F83" s="786">
        <v>7896764.892</v>
      </c>
      <c r="G83" s="786">
        <v>7896764.892</v>
      </c>
      <c r="H83" s="806">
        <v>7896764.892</v>
      </c>
      <c r="I83" s="710"/>
      <c r="J83" s="710"/>
      <c r="K83" s="1"/>
      <c r="L83" s="1"/>
      <c r="M83" s="1"/>
      <c r="N83" s="1"/>
    </row>
    <row r="84" spans="2:14" s="117" customFormat="1" ht="14.5" x14ac:dyDescent="0.35">
      <c r="B84" s="776">
        <v>42156</v>
      </c>
      <c r="C84" s="788" t="s">
        <v>836</v>
      </c>
      <c r="D84" s="796" t="s">
        <v>595</v>
      </c>
      <c r="E84" s="797">
        <v>2025</v>
      </c>
      <c r="F84" s="786">
        <v>10562539.717</v>
      </c>
      <c r="G84" s="786">
        <v>10562539.717</v>
      </c>
      <c r="H84" s="806">
        <v>10562539.717</v>
      </c>
      <c r="I84" s="710"/>
      <c r="J84" s="710"/>
      <c r="K84" s="1"/>
      <c r="L84" s="1"/>
      <c r="M84" s="1"/>
      <c r="N84" s="1"/>
    </row>
    <row r="85" spans="2:14" s="117" customFormat="1" ht="14.5" x14ac:dyDescent="0.35">
      <c r="B85" s="776">
        <v>40616</v>
      </c>
      <c r="C85" s="788" t="s">
        <v>598</v>
      </c>
      <c r="D85" s="796" t="s">
        <v>595</v>
      </c>
      <c r="E85" s="797">
        <v>2021</v>
      </c>
      <c r="F85" s="786">
        <v>2121386.4849999999</v>
      </c>
      <c r="G85" s="786">
        <v>2121386.4849999999</v>
      </c>
      <c r="H85" s="806">
        <v>2121386.4849999999</v>
      </c>
      <c r="I85" s="710"/>
      <c r="J85" s="710"/>
      <c r="K85" s="1"/>
      <c r="L85" s="1"/>
      <c r="M85" s="1"/>
      <c r="N85" s="1"/>
    </row>
    <row r="86" spans="2:14" s="117" customFormat="1" ht="14.5" x14ac:dyDescent="0.35">
      <c r="B86" s="776">
        <v>41088</v>
      </c>
      <c r="C86" s="788" t="s">
        <v>599</v>
      </c>
      <c r="D86" s="796" t="s">
        <v>595</v>
      </c>
      <c r="E86" s="797">
        <v>2022</v>
      </c>
      <c r="F86" s="786">
        <v>2083648.0260000001</v>
      </c>
      <c r="G86" s="786">
        <v>2083648.0260000001</v>
      </c>
      <c r="H86" s="806">
        <v>2083648.0260000001</v>
      </c>
      <c r="I86" s="710"/>
      <c r="J86" s="710"/>
      <c r="K86" s="1"/>
      <c r="L86" s="1"/>
      <c r="M86" s="1"/>
      <c r="N86" s="1"/>
    </row>
    <row r="87" spans="2:14" s="117" customFormat="1" ht="14.5" x14ac:dyDescent="0.35">
      <c r="B87" s="776">
        <v>41502</v>
      </c>
      <c r="C87" s="788" t="s">
        <v>837</v>
      </c>
      <c r="D87" s="796" t="s">
        <v>595</v>
      </c>
      <c r="E87" s="797">
        <v>2023</v>
      </c>
      <c r="F87" s="786">
        <v>2292296.7674499997</v>
      </c>
      <c r="G87" s="786">
        <v>2292296.7674499997</v>
      </c>
      <c r="H87" s="806">
        <v>2292296.7674499997</v>
      </c>
      <c r="I87" s="710"/>
      <c r="J87" s="710"/>
      <c r="K87" s="1"/>
      <c r="L87" s="1"/>
      <c r="M87" s="1"/>
      <c r="N87" s="1"/>
    </row>
    <row r="88" spans="2:14" s="117" customFormat="1" ht="14.5" x14ac:dyDescent="0.35">
      <c r="B88" s="776">
        <v>41876</v>
      </c>
      <c r="C88" s="788" t="s">
        <v>600</v>
      </c>
      <c r="D88" s="796" t="s">
        <v>595</v>
      </c>
      <c r="E88" s="797">
        <v>2024</v>
      </c>
      <c r="F88" s="786">
        <v>3043000</v>
      </c>
      <c r="G88" s="786">
        <v>3043000</v>
      </c>
      <c r="H88" s="806">
        <v>3043000</v>
      </c>
      <c r="I88" s="710"/>
      <c r="J88" s="710"/>
      <c r="K88" s="1"/>
      <c r="L88" s="1"/>
      <c r="M88" s="1"/>
      <c r="N88" s="1"/>
    </row>
    <row r="89" spans="2:14" s="117" customFormat="1" ht="14.5" x14ac:dyDescent="0.35">
      <c r="B89" s="776">
        <v>42489</v>
      </c>
      <c r="C89" s="788" t="s">
        <v>838</v>
      </c>
      <c r="D89" s="796" t="s">
        <v>595</v>
      </c>
      <c r="E89" s="797">
        <v>2026</v>
      </c>
      <c r="F89" s="786">
        <v>376299.92599999998</v>
      </c>
      <c r="G89" s="786">
        <v>376299.92599999998</v>
      </c>
      <c r="H89" s="806">
        <v>376299.92599999998</v>
      </c>
      <c r="I89" s="710"/>
      <c r="J89" s="710"/>
      <c r="K89" s="1"/>
      <c r="L89" s="1"/>
      <c r="M89" s="1"/>
      <c r="N89" s="1"/>
    </row>
    <row r="90" spans="2:14" s="117" customFormat="1" ht="14.5" x14ac:dyDescent="0.35">
      <c r="B90" s="776">
        <v>43829</v>
      </c>
      <c r="C90" s="788" t="s">
        <v>844</v>
      </c>
      <c r="D90" s="796" t="s">
        <v>595</v>
      </c>
      <c r="E90" s="797">
        <v>2029</v>
      </c>
      <c r="F90" s="786">
        <v>4571000</v>
      </c>
      <c r="G90" s="786">
        <v>4571000</v>
      </c>
      <c r="H90" s="806">
        <v>4571000</v>
      </c>
      <c r="I90" s="710"/>
      <c r="J90" s="710"/>
      <c r="K90" s="1"/>
      <c r="L90" s="1"/>
      <c r="M90" s="1"/>
      <c r="N90" s="1"/>
    </row>
    <row r="91" spans="2:14" s="117" customFormat="1" ht="14.5" x14ac:dyDescent="0.35">
      <c r="B91" s="776">
        <v>43941</v>
      </c>
      <c r="C91" s="788" t="s">
        <v>845</v>
      </c>
      <c r="D91" s="796" t="s">
        <v>595</v>
      </c>
      <c r="E91" s="797">
        <v>2030</v>
      </c>
      <c r="F91" s="786">
        <v>112376.97395</v>
      </c>
      <c r="G91" s="786">
        <v>112376.97395</v>
      </c>
      <c r="H91" s="806">
        <v>112376.97395</v>
      </c>
      <c r="I91" s="710"/>
      <c r="J91" s="710"/>
      <c r="K91" s="1"/>
      <c r="L91" s="1"/>
      <c r="M91" s="1"/>
      <c r="N91" s="1"/>
    </row>
    <row r="92" spans="2:14" s="117" customFormat="1" ht="14.5" x14ac:dyDescent="0.35">
      <c r="B92" s="776"/>
      <c r="C92" s="788"/>
      <c r="D92" s="796"/>
      <c r="E92" s="797"/>
      <c r="F92" s="786"/>
      <c r="G92" s="786"/>
      <c r="H92" s="806"/>
      <c r="I92" s="710"/>
      <c r="J92" s="1"/>
      <c r="K92" s="1"/>
      <c r="L92" s="1"/>
      <c r="M92" s="1"/>
      <c r="N92" s="1"/>
    </row>
    <row r="93" spans="2:14" s="483" customFormat="1" ht="15.5" x14ac:dyDescent="0.35">
      <c r="B93" s="799"/>
      <c r="C93" s="780" t="s">
        <v>340</v>
      </c>
      <c r="D93" s="796"/>
      <c r="E93" s="797"/>
      <c r="F93" s="782">
        <f>+F94</f>
        <v>2405.5200099999997</v>
      </c>
      <c r="G93" s="782">
        <f>+G94</f>
        <v>2405.5200099999997</v>
      </c>
      <c r="H93" s="782">
        <f>+H94</f>
        <v>2405.5200099999997</v>
      </c>
      <c r="I93" s="710"/>
      <c r="J93" s="710"/>
      <c r="K93" s="1"/>
      <c r="L93" s="1"/>
      <c r="M93" s="1"/>
      <c r="N93" s="1"/>
    </row>
    <row r="94" spans="2:14" s="176" customFormat="1" ht="14.5" x14ac:dyDescent="0.35">
      <c r="B94" s="804">
        <v>40947</v>
      </c>
      <c r="C94" s="818" t="s">
        <v>594</v>
      </c>
      <c r="D94" s="819" t="s">
        <v>49</v>
      </c>
      <c r="E94" s="797">
        <v>2021</v>
      </c>
      <c r="F94" s="783">
        <v>2405.5200099999997</v>
      </c>
      <c r="G94" s="783">
        <v>2405.5200099999997</v>
      </c>
      <c r="H94" s="806">
        <v>2405.5200099999997</v>
      </c>
      <c r="I94" s="710"/>
      <c r="J94" s="1"/>
      <c r="K94" s="1"/>
      <c r="L94" s="1"/>
      <c r="M94" s="1"/>
      <c r="N94" s="1"/>
    </row>
    <row r="95" spans="2:14" s="483" customFormat="1" ht="15.5" x14ac:dyDescent="0.35">
      <c r="B95" s="804"/>
      <c r="C95" s="816"/>
      <c r="D95" s="814"/>
      <c r="E95" s="815"/>
      <c r="F95" s="817"/>
      <c r="G95" s="817"/>
      <c r="H95" s="817"/>
      <c r="I95" s="710"/>
      <c r="J95" s="710"/>
      <c r="K95" s="1"/>
      <c r="L95" s="1"/>
      <c r="M95" s="1"/>
      <c r="N95" s="1"/>
    </row>
    <row r="96" spans="2:14" s="176" customFormat="1" ht="15.5" x14ac:dyDescent="0.3">
      <c r="B96" s="1313" t="s">
        <v>276</v>
      </c>
      <c r="C96" s="1314"/>
      <c r="D96" s="1314"/>
      <c r="E96" s="1315"/>
      <c r="F96" s="827">
        <f>+F93+F79+F58+F18</f>
        <v>174099870.14686298</v>
      </c>
      <c r="G96" s="827">
        <f>+G93+G79+G58+G18</f>
        <v>173979127.20079818</v>
      </c>
      <c r="H96" s="827">
        <f>+H93+H79+H58+H18</f>
        <v>174014142.89150947</v>
      </c>
      <c r="I96" s="710"/>
      <c r="J96" s="1"/>
      <c r="K96" s="1"/>
      <c r="L96" s="1"/>
      <c r="M96" s="1"/>
      <c r="N96" s="1"/>
    </row>
    <row r="97" spans="2:14" s="117" customFormat="1" ht="14.5" x14ac:dyDescent="0.35">
      <c r="B97" s="668"/>
      <c r="C97" s="172"/>
      <c r="D97" s="820"/>
      <c r="E97" s="821"/>
      <c r="F97" s="789"/>
      <c r="G97" s="789"/>
      <c r="H97" s="789"/>
      <c r="I97" s="1"/>
      <c r="J97" s="1"/>
      <c r="K97" s="1"/>
      <c r="L97" s="1"/>
      <c r="M97" s="1"/>
      <c r="N97" s="1"/>
    </row>
    <row r="98" spans="2:14" s="176" customFormat="1" x14ac:dyDescent="0.3">
      <c r="B98" s="790" t="s">
        <v>955</v>
      </c>
      <c r="C98" s="1"/>
      <c r="D98" s="822"/>
      <c r="E98" s="823"/>
      <c r="F98" s="791"/>
      <c r="G98" s="791"/>
      <c r="H98" s="791"/>
      <c r="I98" s="1"/>
      <c r="J98" s="1"/>
      <c r="K98" s="1"/>
      <c r="L98" s="1"/>
      <c r="M98" s="1"/>
      <c r="N98" s="1"/>
    </row>
    <row r="99" spans="2:14" s="117" customFormat="1" x14ac:dyDescent="0.3">
      <c r="B99" s="790" t="s">
        <v>952</v>
      </c>
      <c r="C99" s="1"/>
      <c r="D99" s="822"/>
      <c r="E99" s="824"/>
      <c r="F99" s="1"/>
      <c r="G99" s="1"/>
      <c r="H99" s="710"/>
      <c r="I99" s="1"/>
      <c r="J99" s="1"/>
      <c r="K99" s="1"/>
      <c r="L99" s="1"/>
      <c r="M99" s="1"/>
      <c r="N99" s="1"/>
    </row>
    <row r="100" spans="2:14" s="117" customFormat="1" ht="14.5" x14ac:dyDescent="0.35">
      <c r="B100" s="172"/>
      <c r="C100" s="172"/>
      <c r="D100" s="172"/>
      <c r="E100" s="825"/>
      <c r="F100" s="968"/>
      <c r="G100" s="968"/>
      <c r="H100" s="968"/>
      <c r="I100" s="1"/>
      <c r="J100" s="1"/>
      <c r="K100" s="1"/>
      <c r="L100" s="1"/>
      <c r="M100" s="1"/>
      <c r="N100" s="1"/>
    </row>
    <row r="101" spans="2:14" s="117" customFormat="1" ht="14.5" x14ac:dyDescent="0.35">
      <c r="B101" s="826"/>
      <c r="C101" s="172"/>
      <c r="D101" s="820"/>
      <c r="E101" s="821"/>
      <c r="F101" s="968"/>
      <c r="G101" s="968"/>
      <c r="H101" s="968"/>
      <c r="I101" s="1"/>
      <c r="J101" s="1"/>
      <c r="K101" s="1"/>
      <c r="L101" s="1"/>
      <c r="M101" s="1"/>
      <c r="N101" s="1"/>
    </row>
    <row r="102" spans="2:14" s="117" customFormat="1" ht="14.5" x14ac:dyDescent="0.35">
      <c r="B102" s="826"/>
      <c r="C102" s="172"/>
      <c r="D102" s="820"/>
      <c r="E102" s="825"/>
      <c r="F102" s="968"/>
      <c r="G102" s="968"/>
      <c r="H102" s="968"/>
      <c r="I102" s="1"/>
      <c r="J102" s="1"/>
      <c r="K102" s="1"/>
      <c r="L102" s="1"/>
      <c r="M102" s="1"/>
      <c r="N102" s="1"/>
    </row>
    <row r="103" spans="2:14" s="117" customFormat="1" ht="14.5" x14ac:dyDescent="0.35">
      <c r="B103" s="172"/>
      <c r="C103" s="172"/>
      <c r="D103" s="172"/>
      <c r="E103" s="825"/>
      <c r="F103" s="968"/>
      <c r="G103" s="968"/>
      <c r="H103" s="968"/>
      <c r="I103" s="1"/>
      <c r="J103" s="1"/>
      <c r="K103" s="1"/>
      <c r="L103" s="1"/>
      <c r="M103" s="1"/>
      <c r="N103" s="1"/>
    </row>
    <row r="104" spans="2:14" s="117" customFormat="1" ht="14.5" x14ac:dyDescent="0.35">
      <c r="B104" s="668"/>
      <c r="C104" s="172"/>
      <c r="D104" s="172"/>
      <c r="E104" s="821"/>
      <c r="F104" s="792"/>
      <c r="G104" s="792"/>
      <c r="H104" s="792"/>
    </row>
    <row r="105" spans="2:14" s="117" customFormat="1" ht="14.5" x14ac:dyDescent="0.35">
      <c r="B105" s="1198"/>
      <c r="C105" s="1198"/>
      <c r="D105" s="1198"/>
      <c r="E105" s="1198"/>
      <c r="F105" s="792"/>
      <c r="G105" s="792"/>
      <c r="H105" s="792"/>
    </row>
    <row r="106" spans="2:14" s="117" customFormat="1" ht="14.5" x14ac:dyDescent="0.35">
      <c r="B106" s="1198"/>
      <c r="C106" s="1198"/>
      <c r="D106" s="1198"/>
      <c r="E106" s="1198"/>
      <c r="F106" s="792"/>
      <c r="G106" s="792"/>
      <c r="H106" s="792"/>
    </row>
    <row r="107" spans="2:14" s="117" customFormat="1" x14ac:dyDescent="0.3">
      <c r="F107" s="966"/>
      <c r="G107" s="966"/>
      <c r="H107" s="966"/>
    </row>
    <row r="108" spans="2:14" s="117" customFormat="1" x14ac:dyDescent="0.3">
      <c r="F108" s="967"/>
      <c r="G108" s="967"/>
      <c r="H108" s="967"/>
    </row>
    <row r="109" spans="2:14" s="117" customFormat="1" x14ac:dyDescent="0.3">
      <c r="C109" s="5"/>
      <c r="D109" s="5"/>
      <c r="E109" s="177"/>
    </row>
    <row r="110" spans="2:14" s="117" customFormat="1" x14ac:dyDescent="0.3">
      <c r="C110" s="5"/>
      <c r="D110" s="5"/>
      <c r="E110" s="177"/>
    </row>
    <row r="111" spans="2:14" s="117" customFormat="1" x14ac:dyDescent="0.3"/>
    <row r="112" spans="2:14" s="117" customFormat="1" x14ac:dyDescent="0.3"/>
    <row r="113" s="117" customFormat="1" x14ac:dyDescent="0.3"/>
    <row r="114" s="117" customFormat="1" x14ac:dyDescent="0.3"/>
    <row r="115" s="117" customFormat="1" x14ac:dyDescent="0.3"/>
    <row r="116" s="117" customFormat="1" x14ac:dyDescent="0.3"/>
    <row r="117" s="117" customFormat="1" x14ac:dyDescent="0.3"/>
    <row r="118" s="117" customFormat="1" x14ac:dyDescent="0.3"/>
    <row r="119" s="117" customFormat="1" x14ac:dyDescent="0.3"/>
    <row r="120" s="117" customFormat="1" x14ac:dyDescent="0.3"/>
    <row r="121" s="117" customFormat="1" x14ac:dyDescent="0.3"/>
    <row r="122" s="117" customFormat="1" x14ac:dyDescent="0.3"/>
    <row r="123" s="117" customFormat="1" x14ac:dyDescent="0.3"/>
    <row r="124" s="117" customFormat="1" x14ac:dyDescent="0.3"/>
    <row r="125" s="117" customFormat="1" x14ac:dyDescent="0.3"/>
    <row r="126" s="117" customFormat="1" x14ac:dyDescent="0.3"/>
    <row r="127" s="117" customFormat="1" x14ac:dyDescent="0.3"/>
    <row r="128" s="117" customFormat="1" x14ac:dyDescent="0.3"/>
    <row r="129" s="117" customFormat="1" x14ac:dyDescent="0.3"/>
    <row r="130" s="117" customFormat="1" x14ac:dyDescent="0.3"/>
    <row r="131" s="117" customFormat="1" x14ac:dyDescent="0.3"/>
    <row r="132" s="117" customFormat="1" x14ac:dyDescent="0.3"/>
    <row r="133" s="117" customFormat="1" x14ac:dyDescent="0.3"/>
    <row r="134" s="117" customFormat="1" x14ac:dyDescent="0.3"/>
    <row r="135" s="117" customFormat="1" x14ac:dyDescent="0.3"/>
    <row r="136" s="117" customFormat="1" x14ac:dyDescent="0.3"/>
    <row r="137" s="117" customFormat="1" x14ac:dyDescent="0.3"/>
    <row r="138" s="117" customFormat="1" x14ac:dyDescent="0.3"/>
    <row r="139" s="117" customFormat="1" x14ac:dyDescent="0.3"/>
    <row r="140" s="117" customFormat="1" x14ac:dyDescent="0.3"/>
    <row r="141" s="117" customFormat="1" x14ac:dyDescent="0.3"/>
    <row r="142" s="117" customFormat="1" x14ac:dyDescent="0.3"/>
    <row r="143" s="117" customFormat="1" x14ac:dyDescent="0.3"/>
    <row r="144" s="117" customFormat="1" x14ac:dyDescent="0.3"/>
    <row r="145" s="117" customFormat="1" x14ac:dyDescent="0.3"/>
    <row r="146" s="117" customFormat="1" x14ac:dyDescent="0.3"/>
    <row r="147" s="117" customFormat="1" x14ac:dyDescent="0.3"/>
    <row r="148" s="117" customFormat="1" x14ac:dyDescent="0.3"/>
    <row r="149" s="117" customFormat="1" x14ac:dyDescent="0.3"/>
    <row r="150" s="117" customFormat="1" x14ac:dyDescent="0.3"/>
    <row r="151" s="117" customFormat="1" x14ac:dyDescent="0.3"/>
    <row r="152" s="117" customFormat="1" x14ac:dyDescent="0.3"/>
    <row r="153" s="117" customFormat="1" x14ac:dyDescent="0.3"/>
    <row r="154" s="117" customFormat="1" x14ac:dyDescent="0.3"/>
    <row r="155" s="117" customFormat="1" x14ac:dyDescent="0.3"/>
    <row r="156" s="117" customFormat="1" x14ac:dyDescent="0.3"/>
    <row r="157" s="117" customFormat="1" x14ac:dyDescent="0.3"/>
    <row r="158" s="117" customFormat="1" x14ac:dyDescent="0.3"/>
    <row r="159" s="117" customFormat="1" x14ac:dyDescent="0.3"/>
    <row r="160" s="117" customFormat="1" x14ac:dyDescent="0.3"/>
    <row r="161" s="117" customFormat="1" x14ac:dyDescent="0.3"/>
    <row r="162" s="117" customFormat="1" x14ac:dyDescent="0.3"/>
    <row r="163" s="117" customFormat="1" x14ac:dyDescent="0.3"/>
    <row r="164" s="117" customFormat="1" x14ac:dyDescent="0.3"/>
    <row r="165" s="117" customFormat="1" x14ac:dyDescent="0.3"/>
    <row r="166" s="117" customFormat="1" x14ac:dyDescent="0.3"/>
    <row r="167" s="117" customFormat="1" x14ac:dyDescent="0.3"/>
    <row r="168" s="117" customFormat="1" x14ac:dyDescent="0.3"/>
    <row r="169" s="117" customFormat="1" x14ac:dyDescent="0.3"/>
    <row r="170" s="117" customFormat="1" x14ac:dyDescent="0.3"/>
    <row r="171" s="117" customFormat="1" x14ac:dyDescent="0.3"/>
    <row r="172" s="117" customFormat="1" x14ac:dyDescent="0.3"/>
    <row r="173" s="117" customFormat="1" x14ac:dyDescent="0.3"/>
    <row r="174" s="117" customFormat="1" x14ac:dyDescent="0.3"/>
    <row r="175" s="117" customFormat="1" x14ac:dyDescent="0.3"/>
    <row r="176" s="117" customFormat="1" x14ac:dyDescent="0.3"/>
    <row r="177" s="117" customFormat="1" x14ac:dyDescent="0.3"/>
    <row r="178" s="117" customFormat="1" x14ac:dyDescent="0.3"/>
    <row r="179" s="117" customFormat="1" x14ac:dyDescent="0.3"/>
    <row r="180" s="117" customFormat="1" x14ac:dyDescent="0.3"/>
    <row r="181" s="117" customFormat="1" x14ac:dyDescent="0.3"/>
    <row r="182" s="117" customFormat="1" x14ac:dyDescent="0.3"/>
    <row r="183" s="117" customFormat="1" x14ac:dyDescent="0.3"/>
    <row r="184" s="117" customFormat="1" x14ac:dyDescent="0.3"/>
    <row r="185" s="117" customFormat="1" x14ac:dyDescent="0.3"/>
    <row r="186" s="117" customFormat="1" x14ac:dyDescent="0.3"/>
    <row r="187" s="117" customFormat="1" x14ac:dyDescent="0.3"/>
    <row r="188" s="117" customFormat="1" x14ac:dyDescent="0.3"/>
    <row r="189" s="117" customFormat="1" x14ac:dyDescent="0.3"/>
    <row r="190" s="117" customFormat="1" x14ac:dyDescent="0.3"/>
    <row r="191" s="117" customFormat="1" x14ac:dyDescent="0.3"/>
    <row r="192" s="117" customFormat="1" x14ac:dyDescent="0.3"/>
    <row r="193" s="117" customFormat="1" x14ac:dyDescent="0.3"/>
    <row r="194" s="117" customFormat="1" x14ac:dyDescent="0.3"/>
    <row r="195" s="117" customFormat="1" x14ac:dyDescent="0.3"/>
    <row r="196" s="117" customFormat="1" x14ac:dyDescent="0.3"/>
    <row r="197" s="117" customFormat="1" x14ac:dyDescent="0.3"/>
    <row r="198" s="117" customFormat="1" x14ac:dyDescent="0.3"/>
    <row r="199" s="117" customFormat="1" x14ac:dyDescent="0.3"/>
    <row r="200" s="117" customFormat="1" x14ac:dyDescent="0.3"/>
    <row r="201" s="117" customFormat="1" x14ac:dyDescent="0.3"/>
    <row r="202" s="117" customFormat="1" x14ac:dyDescent="0.3"/>
    <row r="203" s="117" customFormat="1" x14ac:dyDescent="0.3"/>
    <row r="204" s="117" customFormat="1" x14ac:dyDescent="0.3"/>
    <row r="205" s="117" customFormat="1" x14ac:dyDescent="0.3"/>
    <row r="206" s="117" customFormat="1" x14ac:dyDescent="0.3"/>
    <row r="207" s="117" customFormat="1" x14ac:dyDescent="0.3"/>
    <row r="208" s="117" customFormat="1" x14ac:dyDescent="0.3"/>
    <row r="209" s="117" customFormat="1" x14ac:dyDescent="0.3"/>
    <row r="210" s="117" customFormat="1" x14ac:dyDescent="0.3"/>
    <row r="211" s="117" customFormat="1" x14ac:dyDescent="0.3"/>
    <row r="212" s="117" customFormat="1" x14ac:dyDescent="0.3"/>
    <row r="213" s="117" customFormat="1" x14ac:dyDescent="0.3"/>
    <row r="214" s="117" customFormat="1" x14ac:dyDescent="0.3"/>
    <row r="215" s="117" customFormat="1" x14ac:dyDescent="0.3"/>
    <row r="216" s="117" customFormat="1" x14ac:dyDescent="0.3"/>
    <row r="217" s="117" customFormat="1" x14ac:dyDescent="0.3"/>
    <row r="218" s="117" customFormat="1" x14ac:dyDescent="0.3"/>
    <row r="219" s="117" customFormat="1" x14ac:dyDescent="0.3"/>
    <row r="220" s="117" customFormat="1" x14ac:dyDescent="0.3"/>
    <row r="221" s="117" customFormat="1" x14ac:dyDescent="0.3"/>
    <row r="222" s="117" customFormat="1" x14ac:dyDescent="0.3"/>
    <row r="223" s="117" customFormat="1" x14ac:dyDescent="0.3"/>
    <row r="224" s="117" customFormat="1" x14ac:dyDescent="0.3"/>
    <row r="225" s="117" customFormat="1" x14ac:dyDescent="0.3"/>
    <row r="226" s="117" customFormat="1" x14ac:dyDescent="0.3"/>
    <row r="227" s="117" customFormat="1" x14ac:dyDescent="0.3"/>
    <row r="228" s="117" customFormat="1" x14ac:dyDescent="0.3"/>
    <row r="229" s="117" customFormat="1" x14ac:dyDescent="0.3"/>
    <row r="230" s="117" customFormat="1" x14ac:dyDescent="0.3"/>
    <row r="231" s="117" customFormat="1" x14ac:dyDescent="0.3"/>
    <row r="232" s="117" customFormat="1" x14ac:dyDescent="0.3"/>
    <row r="233" s="117" customFormat="1" x14ac:dyDescent="0.3"/>
    <row r="234" s="117" customFormat="1" x14ac:dyDescent="0.3"/>
    <row r="235" s="117" customFormat="1" x14ac:dyDescent="0.3"/>
    <row r="236" s="117" customFormat="1" x14ac:dyDescent="0.3"/>
    <row r="237" s="117" customFormat="1" x14ac:dyDescent="0.3"/>
    <row r="238" s="117" customFormat="1" x14ac:dyDescent="0.3"/>
    <row r="239" s="117" customFormat="1" x14ac:dyDescent="0.3"/>
    <row r="240" s="117" customFormat="1" x14ac:dyDescent="0.3"/>
    <row r="241" s="117" customFormat="1" x14ac:dyDescent="0.3"/>
    <row r="242" s="117" customFormat="1" x14ac:dyDescent="0.3"/>
    <row r="243" s="117" customFormat="1" x14ac:dyDescent="0.3"/>
    <row r="244" s="117" customFormat="1" x14ac:dyDescent="0.3"/>
    <row r="245" s="117" customFormat="1" x14ac:dyDescent="0.3"/>
    <row r="246" s="117" customFormat="1" x14ac:dyDescent="0.3"/>
    <row r="247" s="117" customFormat="1" x14ac:dyDescent="0.3"/>
    <row r="248" s="117" customFormat="1" x14ac:dyDescent="0.3"/>
    <row r="249" s="117" customFormat="1" x14ac:dyDescent="0.3"/>
    <row r="250" s="117" customFormat="1" x14ac:dyDescent="0.3"/>
    <row r="251" s="117" customFormat="1" x14ac:dyDescent="0.3"/>
    <row r="252" s="117" customFormat="1" x14ac:dyDescent="0.3"/>
    <row r="253" s="117" customFormat="1" x14ac:dyDescent="0.3"/>
    <row r="254" s="117" customFormat="1" x14ac:dyDescent="0.3"/>
    <row r="255" s="117" customFormat="1" x14ac:dyDescent="0.3"/>
    <row r="256" s="117" customFormat="1" x14ac:dyDescent="0.3"/>
    <row r="257" s="117" customFormat="1" x14ac:dyDescent="0.3"/>
    <row r="258" s="117" customFormat="1" x14ac:dyDescent="0.3"/>
    <row r="259" s="117" customFormat="1" x14ac:dyDescent="0.3"/>
    <row r="260" s="117" customFormat="1" x14ac:dyDescent="0.3"/>
    <row r="261" s="117" customFormat="1" x14ac:dyDescent="0.3"/>
    <row r="262" s="117" customFormat="1" x14ac:dyDescent="0.3"/>
    <row r="263" s="117" customFormat="1" x14ac:dyDescent="0.3"/>
    <row r="264" s="117" customFormat="1" x14ac:dyDescent="0.3"/>
    <row r="265" s="117" customFormat="1" x14ac:dyDescent="0.3"/>
    <row r="266" s="117" customFormat="1" x14ac:dyDescent="0.3"/>
    <row r="267" s="117" customFormat="1" x14ac:dyDescent="0.3"/>
    <row r="268" s="117" customFormat="1" x14ac:dyDescent="0.3"/>
    <row r="269" s="117" customFormat="1" x14ac:dyDescent="0.3"/>
    <row r="270" s="117" customFormat="1" x14ac:dyDescent="0.3"/>
    <row r="271" s="117" customFormat="1" x14ac:dyDescent="0.3"/>
    <row r="272" s="117" customFormat="1" x14ac:dyDescent="0.3"/>
    <row r="273" spans="1:8" s="117" customFormat="1" x14ac:dyDescent="0.3"/>
    <row r="274" spans="1:8" s="117" customFormat="1" x14ac:dyDescent="0.3"/>
    <row r="275" spans="1:8" s="117" customFormat="1" x14ac:dyDescent="0.3"/>
    <row r="276" spans="1:8" s="117" customFormat="1" x14ac:dyDescent="0.3"/>
    <row r="277" spans="1:8" s="117" customFormat="1" x14ac:dyDescent="0.3"/>
    <row r="278" spans="1:8" s="117" customFormat="1" x14ac:dyDescent="0.3"/>
    <row r="279" spans="1:8" s="117" customFormat="1" x14ac:dyDescent="0.3"/>
    <row r="280" spans="1:8" s="117" customFormat="1" x14ac:dyDescent="0.3">
      <c r="B280" s="1"/>
      <c r="C280" s="1"/>
      <c r="D280" s="1"/>
      <c r="E280" s="1"/>
      <c r="F280" s="1"/>
      <c r="G280" s="1"/>
      <c r="H280" s="1"/>
    </row>
    <row r="281" spans="1:8" s="117" customFormat="1" x14ac:dyDescent="0.3">
      <c r="B281" s="1"/>
      <c r="C281" s="1"/>
      <c r="D281" s="1"/>
      <c r="E281" s="1"/>
      <c r="F281" s="1"/>
      <c r="G281" s="1"/>
      <c r="H281" s="1"/>
    </row>
    <row r="282" spans="1:8" s="117" customFormat="1" x14ac:dyDescent="0.3">
      <c r="B282" s="1"/>
      <c r="C282" s="1"/>
      <c r="D282" s="1"/>
      <c r="E282" s="1"/>
      <c r="F282" s="1"/>
      <c r="G282" s="1"/>
      <c r="H282" s="1"/>
    </row>
    <row r="283" spans="1:8" s="117" customFormat="1" x14ac:dyDescent="0.3">
      <c r="B283" s="1"/>
      <c r="C283" s="1"/>
      <c r="D283" s="1"/>
      <c r="E283" s="1"/>
      <c r="F283" s="1"/>
      <c r="G283" s="1"/>
      <c r="H283" s="1"/>
    </row>
    <row r="284" spans="1:8" s="117" customFormat="1" x14ac:dyDescent="0.3">
      <c r="B284" s="1"/>
      <c r="C284" s="1"/>
      <c r="D284" s="1"/>
      <c r="E284" s="1"/>
      <c r="F284" s="1"/>
      <c r="G284" s="1"/>
      <c r="H284" s="1"/>
    </row>
    <row r="285" spans="1:8" s="117" customFormat="1" x14ac:dyDescent="0.3">
      <c r="B285" s="1"/>
      <c r="C285" s="1"/>
      <c r="D285" s="1"/>
      <c r="E285" s="1"/>
      <c r="F285" s="1"/>
      <c r="G285" s="1"/>
      <c r="H285" s="1"/>
    </row>
    <row r="286" spans="1:8" s="117" customFormat="1" x14ac:dyDescent="0.3">
      <c r="B286" s="1"/>
      <c r="C286" s="1"/>
      <c r="D286" s="1"/>
      <c r="E286" s="1"/>
      <c r="F286" s="1"/>
      <c r="G286" s="1"/>
      <c r="H286" s="1"/>
    </row>
    <row r="287" spans="1:8" s="117" customFormat="1" x14ac:dyDescent="0.3">
      <c r="B287" s="1"/>
      <c r="C287" s="1"/>
      <c r="D287" s="1"/>
      <c r="E287" s="1"/>
      <c r="F287" s="1"/>
      <c r="G287" s="1"/>
      <c r="H287" s="1"/>
    </row>
    <row r="288" spans="1:8" s="117" customFormat="1" x14ac:dyDescent="0.3">
      <c r="A288" s="1"/>
      <c r="B288" s="1"/>
      <c r="C288" s="1"/>
      <c r="D288" s="1"/>
      <c r="E288" s="1"/>
      <c r="F288" s="1"/>
      <c r="G288" s="1"/>
      <c r="H288" s="1"/>
    </row>
  </sheetData>
  <mergeCells count="11">
    <mergeCell ref="B96:E96"/>
    <mergeCell ref="B6:H6"/>
    <mergeCell ref="B7:H7"/>
    <mergeCell ref="B8:H8"/>
    <mergeCell ref="B12:B16"/>
    <mergeCell ref="C12:C16"/>
    <mergeCell ref="D12:D16"/>
    <mergeCell ref="E12:E16"/>
    <mergeCell ref="F12:F16"/>
    <mergeCell ref="G12:G16"/>
    <mergeCell ref="H12:H1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8" orientation="portrait" horizontalDpi="4294967293" verticalDpi="4294967293" r:id="rId1"/>
  <headerFooter scaleWithDoc="0">
    <oddFooter>&amp;R&amp;A</oddFooter>
  </headerFooter>
  <rowBreaks count="1" manualBreakCount="1">
    <brk id="19" min="1" max="7" man="1"/>
  </rowBreaks>
  <colBreaks count="1" manualBreakCount="1">
    <brk id="5" min="1" max="9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autoPageBreaks="0"/>
  </sheetPr>
  <dimension ref="A1:H188"/>
  <sheetViews>
    <sheetView showGridLines="0" showRuler="0" zoomScale="85" zoomScaleNormal="85" zoomScaleSheetLayoutView="85" zoomScalePageLayoutView="70" workbookViewId="0"/>
  </sheetViews>
  <sheetFormatPr baseColWidth="10" defaultColWidth="11.453125" defaultRowHeight="13" x14ac:dyDescent="0.3"/>
  <cols>
    <col min="1" max="1" width="7.1796875" style="29" bestFit="1" customWidth="1"/>
    <col min="2" max="2" width="46" style="54" customWidth="1"/>
    <col min="3" max="3" width="23.54296875" style="54" bestFit="1" customWidth="1"/>
    <col min="4" max="6" width="17.7265625" style="29" customWidth="1"/>
    <col min="7" max="7" width="17.7265625" style="29" bestFit="1" customWidth="1"/>
    <col min="8" max="16384" width="11.453125" style="29"/>
  </cols>
  <sheetData>
    <row r="1" spans="1:7" ht="14.5" x14ac:dyDescent="0.35">
      <c r="A1" s="667" t="s">
        <v>216</v>
      </c>
      <c r="B1" s="127"/>
      <c r="C1" s="115"/>
      <c r="D1" s="131"/>
      <c r="E1" s="131"/>
      <c r="F1" s="131"/>
      <c r="G1" s="131"/>
    </row>
    <row r="2" spans="1:7" ht="15" customHeight="1" x14ac:dyDescent="0.35">
      <c r="A2" s="377"/>
      <c r="B2" s="351" t="s">
        <v>733</v>
      </c>
      <c r="C2" s="161"/>
      <c r="D2" s="5"/>
      <c r="E2" s="162"/>
      <c r="F2" s="162"/>
      <c r="G2" s="5"/>
    </row>
    <row r="3" spans="1:7" ht="15" customHeight="1" x14ac:dyDescent="0.35">
      <c r="A3" s="377"/>
      <c r="B3" s="351" t="s">
        <v>300</v>
      </c>
      <c r="C3" s="161"/>
      <c r="D3" s="5"/>
      <c r="E3" s="5"/>
      <c r="F3" s="5"/>
      <c r="G3" s="5"/>
    </row>
    <row r="4" spans="1:7" s="390" customFormat="1" ht="12" x14ac:dyDescent="0.3">
      <c r="B4" s="35"/>
      <c r="C4" s="35"/>
      <c r="D4" s="35"/>
      <c r="E4" s="35"/>
      <c r="F4" s="35"/>
      <c r="G4" s="35"/>
    </row>
    <row r="5" spans="1:7" s="390" customFormat="1" ht="12" x14ac:dyDescent="0.3">
      <c r="B5" s="35"/>
      <c r="C5" s="35"/>
      <c r="D5" s="35"/>
      <c r="E5" s="35"/>
      <c r="F5" s="35"/>
      <c r="G5" s="35"/>
    </row>
    <row r="6" spans="1:7" ht="17" x14ac:dyDescent="0.3">
      <c r="B6" s="1317" t="s">
        <v>673</v>
      </c>
      <c r="C6" s="1317"/>
      <c r="D6" s="1317"/>
      <c r="E6" s="1317"/>
      <c r="F6" s="1317"/>
      <c r="G6" s="1317"/>
    </row>
    <row r="7" spans="1:7" ht="14.5" x14ac:dyDescent="0.3">
      <c r="B7" s="1285" t="s">
        <v>901</v>
      </c>
      <c r="C7" s="1285"/>
      <c r="D7" s="1285"/>
      <c r="E7" s="1285"/>
      <c r="F7" s="1285"/>
      <c r="G7" s="1285"/>
    </row>
    <row r="8" spans="1:7" s="390" customFormat="1" ht="12" x14ac:dyDescent="0.3">
      <c r="B8" s="406"/>
      <c r="C8" s="406"/>
      <c r="D8" s="406"/>
      <c r="E8" s="406"/>
      <c r="F8" s="406"/>
      <c r="G8" s="406"/>
    </row>
    <row r="9" spans="1:7" s="390" customFormat="1" ht="12" x14ac:dyDescent="0.3">
      <c r="B9" s="35"/>
      <c r="C9" s="35"/>
      <c r="D9" s="35"/>
      <c r="E9" s="35"/>
      <c r="F9" s="35"/>
      <c r="G9" s="35"/>
    </row>
    <row r="10" spans="1:7" ht="13.5" thickBot="1" x14ac:dyDescent="0.35">
      <c r="B10" s="5"/>
      <c r="C10" s="5"/>
      <c r="D10" s="5"/>
      <c r="E10" s="5"/>
      <c r="F10" s="5"/>
      <c r="G10" s="584" t="s">
        <v>290</v>
      </c>
    </row>
    <row r="11" spans="1:7" ht="13.5" customHeight="1" thickTop="1" x14ac:dyDescent="0.3">
      <c r="B11" s="1318" t="s">
        <v>286</v>
      </c>
      <c r="C11" s="1321" t="s">
        <v>168</v>
      </c>
      <c r="D11" s="1324" t="s">
        <v>281</v>
      </c>
      <c r="E11" s="1327" t="s">
        <v>329</v>
      </c>
      <c r="F11" s="1330" t="s">
        <v>533</v>
      </c>
      <c r="G11" s="1333" t="s">
        <v>288</v>
      </c>
    </row>
    <row r="12" spans="1:7" ht="12.75" customHeight="1" x14ac:dyDescent="0.3">
      <c r="B12" s="1319"/>
      <c r="C12" s="1322"/>
      <c r="D12" s="1325"/>
      <c r="E12" s="1328"/>
      <c r="F12" s="1331"/>
      <c r="G12" s="1334"/>
    </row>
    <row r="13" spans="1:7" ht="12.75" customHeight="1" x14ac:dyDescent="0.3">
      <c r="B13" s="1319"/>
      <c r="C13" s="1322"/>
      <c r="D13" s="1325"/>
      <c r="E13" s="1328"/>
      <c r="F13" s="1331"/>
      <c r="G13" s="1334"/>
    </row>
    <row r="14" spans="1:7" ht="12.75" customHeight="1" x14ac:dyDescent="0.3">
      <c r="B14" s="1319"/>
      <c r="C14" s="1322"/>
      <c r="D14" s="1325"/>
      <c r="E14" s="1328"/>
      <c r="F14" s="1331"/>
      <c r="G14" s="1334"/>
    </row>
    <row r="15" spans="1:7" ht="13.5" customHeight="1" thickBot="1" x14ac:dyDescent="0.35">
      <c r="B15" s="1320"/>
      <c r="C15" s="1323"/>
      <c r="D15" s="1326"/>
      <c r="E15" s="1329"/>
      <c r="F15" s="1332"/>
      <c r="G15" s="1335"/>
    </row>
    <row r="16" spans="1:7" ht="16" thickTop="1" x14ac:dyDescent="0.35">
      <c r="B16" s="163"/>
      <c r="C16" s="164"/>
      <c r="D16" s="1227"/>
      <c r="E16" s="165"/>
      <c r="F16" s="1228"/>
      <c r="G16" s="166"/>
    </row>
    <row r="17" spans="2:7" s="376" customFormat="1" ht="15.5" x14ac:dyDescent="0.35">
      <c r="B17" s="585" t="s">
        <v>169</v>
      </c>
      <c r="C17" s="586"/>
      <c r="D17" s="1229">
        <f>SUM(D19:D31)</f>
        <v>365.86595011486713</v>
      </c>
      <c r="E17" s="587">
        <f>SUM(E19:E31)</f>
        <v>34.88227218583048</v>
      </c>
      <c r="F17" s="1230">
        <f>SUM(F19:F31)</f>
        <v>14.553879307441598</v>
      </c>
      <c r="G17" s="588">
        <f>SUM(G19:G31)</f>
        <v>415.30210160813914</v>
      </c>
    </row>
    <row r="18" spans="2:7" x14ac:dyDescent="0.3">
      <c r="B18" s="589"/>
      <c r="C18" s="590"/>
      <c r="D18" s="1231"/>
      <c r="E18" s="591"/>
      <c r="F18" s="1232"/>
      <c r="G18" s="592"/>
    </row>
    <row r="19" spans="2:7" x14ac:dyDescent="0.3">
      <c r="B19" s="593" t="s">
        <v>721</v>
      </c>
      <c r="C19" s="594" t="s">
        <v>232</v>
      </c>
      <c r="D19" s="1233">
        <v>6.5589153921890384</v>
      </c>
      <c r="E19" s="595">
        <v>5.7465529126998156E-2</v>
      </c>
      <c r="F19" s="1234">
        <v>0.65517483844766544</v>
      </c>
      <c r="G19" s="596">
        <f>+SUM(D19:F19)</f>
        <v>7.2715557597637019</v>
      </c>
    </row>
    <row r="20" spans="2:7" x14ac:dyDescent="0.3">
      <c r="B20" s="593" t="s">
        <v>722</v>
      </c>
      <c r="C20" s="594" t="s">
        <v>232</v>
      </c>
      <c r="D20" s="1233">
        <v>117.20105612077454</v>
      </c>
      <c r="E20" s="595">
        <v>7.7690106763488371</v>
      </c>
      <c r="F20" s="1234">
        <v>3.8049859104578578</v>
      </c>
      <c r="G20" s="596">
        <f t="shared" ref="G20:G31" si="0">+SUM(D20:F20)</f>
        <v>128.77505270758124</v>
      </c>
    </row>
    <row r="21" spans="2:7" x14ac:dyDescent="0.3">
      <c r="B21" s="593" t="s">
        <v>723</v>
      </c>
      <c r="C21" s="594" t="s">
        <v>232</v>
      </c>
      <c r="D21" s="1233">
        <v>1.8775997374466691</v>
      </c>
      <c r="E21" s="595">
        <v>0.18999453618547776</v>
      </c>
      <c r="F21" s="1234">
        <v>2.660841753949764E-2</v>
      </c>
      <c r="G21" s="596">
        <f t="shared" si="0"/>
        <v>2.0942026911716445</v>
      </c>
    </row>
    <row r="22" spans="2:7" x14ac:dyDescent="0.3">
      <c r="B22" s="593" t="s">
        <v>724</v>
      </c>
      <c r="C22" s="594" t="s">
        <v>232</v>
      </c>
      <c r="D22" s="1233">
        <v>79.047466360354449</v>
      </c>
      <c r="E22" s="595">
        <v>6.0164806833311912</v>
      </c>
      <c r="F22" s="1234">
        <v>2.6474317551328728</v>
      </c>
      <c r="G22" s="596">
        <f t="shared" si="0"/>
        <v>87.711378798818515</v>
      </c>
    </row>
    <row r="23" spans="2:7" x14ac:dyDescent="0.3">
      <c r="B23" s="593" t="s">
        <v>725</v>
      </c>
      <c r="C23" s="594" t="s">
        <v>232</v>
      </c>
      <c r="D23" s="1233">
        <v>81.027825927141436</v>
      </c>
      <c r="E23" s="595">
        <v>8.5262398816489675</v>
      </c>
      <c r="F23" s="1234">
        <v>2.6742405909470284</v>
      </c>
      <c r="G23" s="596">
        <f t="shared" si="0"/>
        <v>92.22830639973742</v>
      </c>
    </row>
    <row r="24" spans="2:7" x14ac:dyDescent="0.3">
      <c r="B24" s="593" t="s">
        <v>171</v>
      </c>
      <c r="C24" s="594" t="s">
        <v>232</v>
      </c>
      <c r="D24" s="1233">
        <v>4.2008532983262228</v>
      </c>
      <c r="E24" s="595">
        <v>2.7148014294570246</v>
      </c>
      <c r="F24" s="1234">
        <v>4.5383801918097948</v>
      </c>
      <c r="G24" s="596">
        <f t="shared" si="0"/>
        <v>11.454034919593042</v>
      </c>
    </row>
    <row r="25" spans="2:7" x14ac:dyDescent="0.3">
      <c r="B25" s="593" t="s">
        <v>172</v>
      </c>
      <c r="C25" s="594" t="s">
        <v>232</v>
      </c>
      <c r="D25" s="1233">
        <v>0.17168362323596981</v>
      </c>
      <c r="E25" s="595">
        <v>1.3284635160266971E-2</v>
      </c>
      <c r="F25" s="1234">
        <v>0.20705760310688107</v>
      </c>
      <c r="G25" s="596">
        <f t="shared" si="0"/>
        <v>0.39202586150311786</v>
      </c>
    </row>
    <row r="26" spans="2:7" x14ac:dyDescent="0.3">
      <c r="B26" s="593" t="s">
        <v>173</v>
      </c>
      <c r="C26" s="594" t="s">
        <v>232</v>
      </c>
      <c r="D26" s="1233">
        <v>3.2853692156219229E-2</v>
      </c>
      <c r="E26" s="595">
        <v>6.0450278962914349E-3</v>
      </c>
      <c r="F26" s="1234">
        <v>0</v>
      </c>
      <c r="G26" s="596">
        <f t="shared" si="0"/>
        <v>3.889872005251066E-2</v>
      </c>
    </row>
    <row r="27" spans="2:7" x14ac:dyDescent="0.3">
      <c r="B27" s="593" t="s">
        <v>174</v>
      </c>
      <c r="C27" s="594" t="s">
        <v>232</v>
      </c>
      <c r="D27" s="1233">
        <v>14.202032162783066</v>
      </c>
      <c r="E27" s="595">
        <v>0.65887285854939281</v>
      </c>
      <c r="F27" s="1234">
        <v>0</v>
      </c>
      <c r="G27" s="596">
        <f t="shared" si="0"/>
        <v>14.860905021332458</v>
      </c>
    </row>
    <row r="28" spans="2:7" x14ac:dyDescent="0.3">
      <c r="B28" s="593" t="s">
        <v>53</v>
      </c>
      <c r="C28" s="594" t="s">
        <v>232</v>
      </c>
      <c r="D28" s="1233">
        <v>2.02475759763702</v>
      </c>
      <c r="E28" s="595">
        <v>0.16192464719396127</v>
      </c>
      <c r="F28" s="1234">
        <v>0</v>
      </c>
      <c r="G28" s="596">
        <f t="shared" si="0"/>
        <v>2.1866822448309815</v>
      </c>
    </row>
    <row r="29" spans="2:7" x14ac:dyDescent="0.3">
      <c r="B29" s="593" t="s">
        <v>175</v>
      </c>
      <c r="C29" s="594" t="s">
        <v>232</v>
      </c>
      <c r="D29" s="1233">
        <v>2.5686597965211684</v>
      </c>
      <c r="E29" s="595">
        <v>0.20542146373482115</v>
      </c>
      <c r="F29" s="1234">
        <v>0</v>
      </c>
      <c r="G29" s="596">
        <f t="shared" si="0"/>
        <v>2.7740812602559894</v>
      </c>
    </row>
    <row r="30" spans="2:7" x14ac:dyDescent="0.3">
      <c r="B30" s="593" t="s">
        <v>176</v>
      </c>
      <c r="C30" s="594" t="s">
        <v>232</v>
      </c>
      <c r="D30" s="1233">
        <v>0.2394692484410896</v>
      </c>
      <c r="E30" s="595">
        <v>1.9151558910403675E-2</v>
      </c>
      <c r="F30" s="1234">
        <v>0</v>
      </c>
      <c r="G30" s="596">
        <f t="shared" si="0"/>
        <v>0.25862080735149329</v>
      </c>
    </row>
    <row r="31" spans="2:7" x14ac:dyDescent="0.3">
      <c r="B31" s="593" t="s">
        <v>299</v>
      </c>
      <c r="C31" s="594" t="s">
        <v>232</v>
      </c>
      <c r="D31" s="1233">
        <v>56.712777157860188</v>
      </c>
      <c r="E31" s="595">
        <v>8.5435792582868402</v>
      </c>
      <c r="F31" s="1234">
        <v>0</v>
      </c>
      <c r="G31" s="596">
        <f t="shared" si="0"/>
        <v>65.256356416147028</v>
      </c>
    </row>
    <row r="32" spans="2:7" x14ac:dyDescent="0.3">
      <c r="B32" s="589"/>
      <c r="C32" s="594"/>
      <c r="D32" s="1233"/>
      <c r="E32" s="595"/>
      <c r="F32" s="610"/>
      <c r="G32" s="596"/>
    </row>
    <row r="33" spans="1:8" ht="15.5" x14ac:dyDescent="0.35">
      <c r="B33" s="585" t="s">
        <v>177</v>
      </c>
      <c r="C33" s="586"/>
      <c r="D33" s="1229">
        <f>+SUM(D35:D58)</f>
        <v>47015.224278265567</v>
      </c>
      <c r="E33" s="587">
        <f t="shared" ref="E33:G33" si="1">+SUM(E35:E58)</f>
        <v>1656.6640960072243</v>
      </c>
      <c r="F33" s="1230">
        <f t="shared" si="1"/>
        <v>8653.0784959768553</v>
      </c>
      <c r="G33" s="588">
        <f t="shared" si="1"/>
        <v>57324.966870249649</v>
      </c>
      <c r="H33" s="376"/>
    </row>
    <row r="34" spans="1:8" s="376" customFormat="1" ht="15.5" x14ac:dyDescent="0.35">
      <c r="A34" s="29"/>
      <c r="B34" s="589"/>
      <c r="C34" s="590"/>
      <c r="D34" s="1233"/>
      <c r="E34" s="595"/>
      <c r="F34" s="610"/>
      <c r="G34" s="596"/>
      <c r="H34" s="29"/>
    </row>
    <row r="35" spans="1:8" x14ac:dyDescent="0.3">
      <c r="B35" s="593" t="s">
        <v>412</v>
      </c>
      <c r="C35" s="594" t="s">
        <v>233</v>
      </c>
      <c r="D35" s="1233">
        <v>4069.9241331398102</v>
      </c>
      <c r="E35" s="595">
        <v>0</v>
      </c>
      <c r="F35" s="1234">
        <v>0</v>
      </c>
      <c r="G35" s="596">
        <f t="shared" ref="G35:G58" si="2">+SUM(D35:F35)</f>
        <v>4069.9241331398102</v>
      </c>
    </row>
    <row r="36" spans="1:8" x14ac:dyDescent="0.3">
      <c r="B36" s="593" t="s">
        <v>413</v>
      </c>
      <c r="C36" s="594" t="s">
        <v>233</v>
      </c>
      <c r="D36" s="1233">
        <v>1511.9541950013004</v>
      </c>
      <c r="E36" s="595">
        <v>0</v>
      </c>
      <c r="F36" s="1234">
        <v>0</v>
      </c>
      <c r="G36" s="596">
        <f t="shared" si="2"/>
        <v>1511.9541950013004</v>
      </c>
    </row>
    <row r="37" spans="1:8" x14ac:dyDescent="0.3">
      <c r="B37" s="593" t="s">
        <v>414</v>
      </c>
      <c r="C37" s="594" t="s">
        <v>233</v>
      </c>
      <c r="D37" s="1233">
        <v>1534.2576347494255</v>
      </c>
      <c r="E37" s="595">
        <v>0</v>
      </c>
      <c r="F37" s="1234">
        <v>0</v>
      </c>
      <c r="G37" s="596">
        <f t="shared" si="2"/>
        <v>1534.2576347494255</v>
      </c>
    </row>
    <row r="38" spans="1:8" x14ac:dyDescent="0.3">
      <c r="B38" s="593" t="s">
        <v>415</v>
      </c>
      <c r="C38" s="594" t="s">
        <v>233</v>
      </c>
      <c r="D38" s="1233">
        <v>344.73321633982067</v>
      </c>
      <c r="E38" s="595">
        <v>0</v>
      </c>
      <c r="F38" s="1234">
        <v>0</v>
      </c>
      <c r="G38" s="596">
        <f t="shared" si="2"/>
        <v>344.73321633982067</v>
      </c>
    </row>
    <row r="39" spans="1:8" x14ac:dyDescent="0.3">
      <c r="B39" s="593" t="s">
        <v>416</v>
      </c>
      <c r="C39" s="594" t="s">
        <v>233</v>
      </c>
      <c r="D39" s="1233">
        <v>376.2473507296254</v>
      </c>
      <c r="E39" s="595">
        <v>0</v>
      </c>
      <c r="F39" s="1234">
        <v>0</v>
      </c>
      <c r="G39" s="596">
        <f t="shared" si="2"/>
        <v>376.2473507296254</v>
      </c>
    </row>
    <row r="40" spans="1:8" x14ac:dyDescent="0.3">
      <c r="B40" s="593" t="s">
        <v>417</v>
      </c>
      <c r="C40" s="594" t="s">
        <v>233</v>
      </c>
      <c r="D40" s="1233">
        <v>3158.3824886252009</v>
      </c>
      <c r="E40" s="595">
        <v>24.721502370583604</v>
      </c>
      <c r="F40" s="1234">
        <v>856.72122290403468</v>
      </c>
      <c r="G40" s="596">
        <f t="shared" si="2"/>
        <v>4039.8252138998191</v>
      </c>
    </row>
    <row r="41" spans="1:8" x14ac:dyDescent="0.3">
      <c r="B41" s="593" t="s">
        <v>418</v>
      </c>
      <c r="C41" s="594" t="s">
        <v>233</v>
      </c>
      <c r="D41" s="1233">
        <v>2.7398786972284523</v>
      </c>
      <c r="E41" s="595">
        <v>0.79947588530377756</v>
      </c>
      <c r="F41" s="1234">
        <v>0</v>
      </c>
      <c r="G41" s="596">
        <f t="shared" si="2"/>
        <v>3.5393545825322299</v>
      </c>
    </row>
    <row r="42" spans="1:8" x14ac:dyDescent="0.3">
      <c r="B42" s="593" t="s">
        <v>419</v>
      </c>
      <c r="C42" s="594" t="s">
        <v>233</v>
      </c>
      <c r="D42" s="1233">
        <v>1133.8005989012227</v>
      </c>
      <c r="E42" s="595">
        <v>22.586612464546107</v>
      </c>
      <c r="F42" s="1234">
        <v>298.65629027581986</v>
      </c>
      <c r="G42" s="596">
        <f t="shared" si="2"/>
        <v>1455.0435016415886</v>
      </c>
    </row>
    <row r="43" spans="1:8" x14ac:dyDescent="0.3">
      <c r="B43" s="593" t="s">
        <v>420</v>
      </c>
      <c r="C43" s="594" t="s">
        <v>233</v>
      </c>
      <c r="D43" s="1233">
        <v>5524.4193173354315</v>
      </c>
      <c r="E43" s="595">
        <v>295.36696605739201</v>
      </c>
      <c r="F43" s="1234">
        <v>1001.4544573591951</v>
      </c>
      <c r="G43" s="596">
        <f t="shared" si="2"/>
        <v>6821.2407407520186</v>
      </c>
    </row>
    <row r="44" spans="1:8" x14ac:dyDescent="0.3">
      <c r="B44" s="593" t="s">
        <v>421</v>
      </c>
      <c r="C44" s="594" t="s">
        <v>233</v>
      </c>
      <c r="D44" s="1233">
        <v>2024.4446095540397</v>
      </c>
      <c r="E44" s="595">
        <v>205.06635412638306</v>
      </c>
      <c r="F44" s="1234">
        <v>215.26594348257962</v>
      </c>
      <c r="G44" s="596">
        <f t="shared" si="2"/>
        <v>2444.7769071630023</v>
      </c>
    </row>
    <row r="45" spans="1:8" x14ac:dyDescent="0.3">
      <c r="B45" s="593" t="s">
        <v>422</v>
      </c>
      <c r="C45" s="594" t="s">
        <v>233</v>
      </c>
      <c r="D45" s="1233">
        <v>5043.8229313273341</v>
      </c>
      <c r="E45" s="595">
        <v>300.58763176371741</v>
      </c>
      <c r="F45" s="1234">
        <v>859.85045406661106</v>
      </c>
      <c r="G45" s="596">
        <f t="shared" si="2"/>
        <v>6204.2610171576625</v>
      </c>
    </row>
    <row r="46" spans="1:8" x14ac:dyDescent="0.3">
      <c r="B46" s="593" t="s">
        <v>423</v>
      </c>
      <c r="C46" s="594" t="s">
        <v>233</v>
      </c>
      <c r="D46" s="1233">
        <v>98.994909887716673</v>
      </c>
      <c r="E46" s="595">
        <v>9.8270078588783925</v>
      </c>
      <c r="F46" s="1234">
        <v>0.61596832819023717</v>
      </c>
      <c r="G46" s="596">
        <f t="shared" si="2"/>
        <v>109.4378860747853</v>
      </c>
    </row>
    <row r="47" spans="1:8" x14ac:dyDescent="0.3">
      <c r="B47" s="593" t="s">
        <v>424</v>
      </c>
      <c r="C47" s="594" t="s">
        <v>233</v>
      </c>
      <c r="D47" s="1233">
        <v>1587.9261111554335</v>
      </c>
      <c r="E47" s="595">
        <v>107.24736827383936</v>
      </c>
      <c r="F47" s="1234">
        <v>286.44422682898301</v>
      </c>
      <c r="G47" s="596">
        <f t="shared" si="2"/>
        <v>1981.617706258256</v>
      </c>
    </row>
    <row r="48" spans="1:8" x14ac:dyDescent="0.3">
      <c r="B48" s="593" t="s">
        <v>425</v>
      </c>
      <c r="C48" s="594" t="s">
        <v>233</v>
      </c>
      <c r="D48" s="1233">
        <v>210.27552866705199</v>
      </c>
      <c r="E48" s="595">
        <v>8.599468412064553</v>
      </c>
      <c r="F48" s="1234">
        <v>26.541444507307901</v>
      </c>
      <c r="G48" s="596">
        <f t="shared" si="2"/>
        <v>245.41644158642447</v>
      </c>
    </row>
    <row r="49" spans="1:8" x14ac:dyDescent="0.3">
      <c r="B49" s="593" t="s">
        <v>426</v>
      </c>
      <c r="C49" s="594" t="s">
        <v>233</v>
      </c>
      <c r="D49" s="1233">
        <v>17.328979109102455</v>
      </c>
      <c r="E49" s="595">
        <v>23.046128397821022</v>
      </c>
      <c r="F49" s="1234">
        <v>41.33444367038576</v>
      </c>
      <c r="G49" s="596">
        <f t="shared" si="2"/>
        <v>81.709551177309237</v>
      </c>
    </row>
    <row r="50" spans="1:8" x14ac:dyDescent="0.3">
      <c r="B50" s="593" t="s">
        <v>427</v>
      </c>
      <c r="C50" s="594" t="s">
        <v>233</v>
      </c>
      <c r="D50" s="1233">
        <v>2523.7792743879895</v>
      </c>
      <c r="E50" s="595">
        <v>218.65428915207892</v>
      </c>
      <c r="F50" s="1234">
        <v>524.77917976735944</v>
      </c>
      <c r="G50" s="596">
        <f t="shared" si="2"/>
        <v>3267.2127433074279</v>
      </c>
    </row>
    <row r="51" spans="1:8" x14ac:dyDescent="0.3">
      <c r="B51" s="593" t="s">
        <v>428</v>
      </c>
      <c r="C51" s="594" t="s">
        <v>233</v>
      </c>
      <c r="D51" s="1233">
        <v>4130.8388058028986</v>
      </c>
      <c r="E51" s="595">
        <v>132.76624057854576</v>
      </c>
      <c r="F51" s="1234">
        <v>981.67149324353932</v>
      </c>
      <c r="G51" s="596">
        <f t="shared" si="2"/>
        <v>5245.2765396249833</v>
      </c>
    </row>
    <row r="52" spans="1:8" x14ac:dyDescent="0.3">
      <c r="B52" s="593" t="s">
        <v>429</v>
      </c>
      <c r="C52" s="594" t="s">
        <v>233</v>
      </c>
      <c r="D52" s="1233">
        <v>9376.7841403842976</v>
      </c>
      <c r="E52" s="595">
        <v>238.48568238572642</v>
      </c>
      <c r="F52" s="1234">
        <v>2470.8918659438482</v>
      </c>
      <c r="G52" s="596">
        <f t="shared" si="2"/>
        <v>12086.161688713872</v>
      </c>
    </row>
    <row r="53" spans="1:8" x14ac:dyDescent="0.3">
      <c r="B53" s="593" t="s">
        <v>430</v>
      </c>
      <c r="C53" s="594" t="s">
        <v>233</v>
      </c>
      <c r="D53" s="1233">
        <v>309.67060432750895</v>
      </c>
      <c r="E53" s="595">
        <v>8.2210246363139738</v>
      </c>
      <c r="F53" s="1234">
        <v>79.150298993853255</v>
      </c>
      <c r="G53" s="596">
        <f t="shared" si="2"/>
        <v>397.04192795767619</v>
      </c>
    </row>
    <row r="54" spans="1:8" x14ac:dyDescent="0.3">
      <c r="B54" s="593" t="s">
        <v>431</v>
      </c>
      <c r="C54" s="594" t="s">
        <v>233</v>
      </c>
      <c r="D54" s="1233">
        <v>998.799358633672</v>
      </c>
      <c r="E54" s="595">
        <v>51.749083075709933</v>
      </c>
      <c r="F54" s="1234">
        <v>171.68383117861421</v>
      </c>
      <c r="G54" s="596">
        <f t="shared" si="2"/>
        <v>1222.232272887996</v>
      </c>
    </row>
    <row r="55" spans="1:8" x14ac:dyDescent="0.3">
      <c r="B55" s="593" t="s">
        <v>432</v>
      </c>
      <c r="C55" s="594" t="s">
        <v>233</v>
      </c>
      <c r="D55" s="1233">
        <v>142.7107192600275</v>
      </c>
      <c r="E55" s="595">
        <v>0.99897571057189771</v>
      </c>
      <c r="F55" s="1234">
        <v>39.951181627368811</v>
      </c>
      <c r="G55" s="596">
        <f t="shared" si="2"/>
        <v>183.66087659796821</v>
      </c>
    </row>
    <row r="56" spans="1:8" x14ac:dyDescent="0.3">
      <c r="B56" s="593" t="s">
        <v>433</v>
      </c>
      <c r="C56" s="594" t="s">
        <v>233</v>
      </c>
      <c r="D56" s="1233">
        <v>426.30798772477823</v>
      </c>
      <c r="E56" s="595">
        <v>5.9743981185871116</v>
      </c>
      <c r="F56" s="1234">
        <v>108.01359645147258</v>
      </c>
      <c r="G56" s="596">
        <f t="shared" si="2"/>
        <v>540.29598229483793</v>
      </c>
    </row>
    <row r="57" spans="1:8" x14ac:dyDescent="0.3">
      <c r="B57" s="593" t="s">
        <v>434</v>
      </c>
      <c r="C57" s="594" t="s">
        <v>233</v>
      </c>
      <c r="D57" s="1233">
        <v>2424.4507483829243</v>
      </c>
      <c r="E57" s="595">
        <v>0</v>
      </c>
      <c r="F57" s="1234">
        <v>679.65435896436497</v>
      </c>
      <c r="G57" s="596">
        <f t="shared" si="2"/>
        <v>3104.105107347289</v>
      </c>
    </row>
    <row r="58" spans="1:8" x14ac:dyDescent="0.3">
      <c r="B58" s="593" t="s">
        <v>435</v>
      </c>
      <c r="C58" s="594" t="s">
        <v>233</v>
      </c>
      <c r="D58" s="1233">
        <v>42.630756141721683</v>
      </c>
      <c r="E58" s="595">
        <v>1.9658867391614026</v>
      </c>
      <c r="F58" s="1234">
        <v>10.398238383325895</v>
      </c>
      <c r="G58" s="596">
        <f t="shared" si="2"/>
        <v>54.994881264208985</v>
      </c>
    </row>
    <row r="59" spans="1:8" ht="15.5" x14ac:dyDescent="0.3">
      <c r="B59" s="593"/>
      <c r="C59" s="594"/>
      <c r="D59" s="1235"/>
      <c r="E59" s="597"/>
      <c r="F59" s="1236"/>
      <c r="G59" s="598"/>
    </row>
    <row r="60" spans="1:8" ht="15.5" x14ac:dyDescent="0.35">
      <c r="B60" s="599" t="s">
        <v>178</v>
      </c>
      <c r="C60" s="600"/>
      <c r="D60" s="1235">
        <f>+SUM(D62:D81)+SUM(D102:D176)</f>
        <v>1023370.0123733883</v>
      </c>
      <c r="E60" s="597">
        <f>+SUM(E62:E81)+SUM(E102:E176)</f>
        <v>869787.25793237123</v>
      </c>
      <c r="F60" s="1236">
        <f>+SUM(F62:F81)+SUM(F102:F176)</f>
        <v>518814.34032940463</v>
      </c>
      <c r="G60" s="598">
        <f>+SUM(G62:G81)+SUM(G102:G176)</f>
        <v>2411971.6106351637</v>
      </c>
      <c r="H60" s="376"/>
    </row>
    <row r="61" spans="1:8" s="376" customFormat="1" ht="15.5" x14ac:dyDescent="0.35">
      <c r="A61" s="29"/>
      <c r="B61" s="589"/>
      <c r="C61" s="594"/>
      <c r="D61" s="1233"/>
      <c r="E61" s="595"/>
      <c r="F61" s="610"/>
      <c r="G61" s="596"/>
      <c r="H61" s="29"/>
    </row>
    <row r="62" spans="1:8" x14ac:dyDescent="0.3">
      <c r="B62" s="593" t="s">
        <v>179</v>
      </c>
      <c r="C62" s="594" t="s">
        <v>28</v>
      </c>
      <c r="D62" s="1233">
        <v>8140.5452373194312</v>
      </c>
      <c r="E62" s="595">
        <v>1139.6763332247203</v>
      </c>
      <c r="F62" s="1234">
        <v>7061.2446182252634</v>
      </c>
      <c r="G62" s="596">
        <f t="shared" ref="G62:G81" si="3">+SUM(D62:F62)</f>
        <v>16341.466188769416</v>
      </c>
    </row>
    <row r="63" spans="1:8" x14ac:dyDescent="0.3">
      <c r="B63" s="593" t="s">
        <v>436</v>
      </c>
      <c r="C63" s="594" t="s">
        <v>180</v>
      </c>
      <c r="D63" s="1233">
        <v>293.57044762127958</v>
      </c>
      <c r="E63" s="595">
        <v>94.909288227609338</v>
      </c>
      <c r="F63" s="1234">
        <v>33.670575013671709</v>
      </c>
      <c r="G63" s="596">
        <f t="shared" si="3"/>
        <v>422.15031086256067</v>
      </c>
    </row>
    <row r="64" spans="1:8" x14ac:dyDescent="0.3">
      <c r="B64" s="593" t="s">
        <v>181</v>
      </c>
      <c r="C64" s="594" t="s">
        <v>180</v>
      </c>
      <c r="D64" s="1233">
        <v>3936.2405254899186</v>
      </c>
      <c r="E64" s="595">
        <v>3003.7451365176753</v>
      </c>
      <c r="F64" s="1234">
        <v>1120.3481146007703</v>
      </c>
      <c r="G64" s="596">
        <f t="shared" si="3"/>
        <v>8060.3337766083641</v>
      </c>
    </row>
    <row r="65" spans="2:7" x14ac:dyDescent="0.3">
      <c r="B65" s="593" t="s">
        <v>182</v>
      </c>
      <c r="C65" s="594" t="s">
        <v>180</v>
      </c>
      <c r="D65" s="1233">
        <v>4393.4790250761662</v>
      </c>
      <c r="E65" s="595">
        <v>768.85883207366567</v>
      </c>
      <c r="F65" s="1234">
        <v>5080.8754308745401</v>
      </c>
      <c r="G65" s="596">
        <f t="shared" si="3"/>
        <v>10243.213288024372</v>
      </c>
    </row>
    <row r="66" spans="2:7" x14ac:dyDescent="0.3">
      <c r="B66" s="593" t="s">
        <v>136</v>
      </c>
      <c r="C66" s="594" t="s">
        <v>180</v>
      </c>
      <c r="D66" s="1233">
        <v>28009.616508089173</v>
      </c>
      <c r="E66" s="595">
        <v>5882.0194492188321</v>
      </c>
      <c r="F66" s="1234">
        <v>23713.252559540979</v>
      </c>
      <c r="G66" s="596">
        <f t="shared" si="3"/>
        <v>57604.88851684898</v>
      </c>
    </row>
    <row r="67" spans="2:7" x14ac:dyDescent="0.3">
      <c r="B67" s="593" t="s">
        <v>137</v>
      </c>
      <c r="C67" s="594" t="s">
        <v>180</v>
      </c>
      <c r="D67" s="1233">
        <v>951.00830991574776</v>
      </c>
      <c r="E67" s="595">
        <v>608.64532248617843</v>
      </c>
      <c r="F67" s="1234">
        <v>493.04497462042281</v>
      </c>
      <c r="G67" s="596">
        <f t="shared" si="3"/>
        <v>2052.6986070223488</v>
      </c>
    </row>
    <row r="68" spans="2:7" x14ac:dyDescent="0.3">
      <c r="B68" s="593" t="s">
        <v>138</v>
      </c>
      <c r="C68" s="594" t="s">
        <v>180</v>
      </c>
      <c r="D68" s="1233">
        <v>2713.2383759081317</v>
      </c>
      <c r="E68" s="595">
        <v>1519.4134952112347</v>
      </c>
      <c r="F68" s="1234">
        <v>1770.2373061111241</v>
      </c>
      <c r="G68" s="596">
        <f t="shared" si="3"/>
        <v>6002.8891772304905</v>
      </c>
    </row>
    <row r="69" spans="2:7" x14ac:dyDescent="0.3">
      <c r="B69" s="593" t="s">
        <v>437</v>
      </c>
      <c r="C69" s="594" t="s">
        <v>180</v>
      </c>
      <c r="D69" s="1233">
        <v>1385.9784157487695</v>
      </c>
      <c r="E69" s="595">
        <v>1067.2033766389766</v>
      </c>
      <c r="F69" s="1234">
        <v>723.13423834259618</v>
      </c>
      <c r="G69" s="596">
        <f t="shared" si="3"/>
        <v>3176.3160307303424</v>
      </c>
    </row>
    <row r="70" spans="2:7" x14ac:dyDescent="0.3">
      <c r="B70" s="593" t="s">
        <v>139</v>
      </c>
      <c r="C70" s="594" t="s">
        <v>180</v>
      </c>
      <c r="D70" s="1233">
        <v>313.34151628779006</v>
      </c>
      <c r="E70" s="595">
        <v>98.702577130814859</v>
      </c>
      <c r="F70" s="1234">
        <v>264.78337318556663</v>
      </c>
      <c r="G70" s="596">
        <f t="shared" si="3"/>
        <v>676.8274666041716</v>
      </c>
    </row>
    <row r="71" spans="2:7" x14ac:dyDescent="0.3">
      <c r="B71" s="593" t="s">
        <v>140</v>
      </c>
      <c r="C71" s="594" t="s">
        <v>180</v>
      </c>
      <c r="D71" s="1233">
        <v>178.53875087883728</v>
      </c>
      <c r="E71" s="595">
        <v>112.47941082581255</v>
      </c>
      <c r="F71" s="1234">
        <v>119.30852241464808</v>
      </c>
      <c r="G71" s="596">
        <f t="shared" si="3"/>
        <v>410.32668411929797</v>
      </c>
    </row>
    <row r="72" spans="2:7" x14ac:dyDescent="0.3">
      <c r="B72" s="593" t="s">
        <v>142</v>
      </c>
      <c r="C72" s="594" t="s">
        <v>180</v>
      </c>
      <c r="D72" s="1233">
        <v>2040.6608858682914</v>
      </c>
      <c r="E72" s="595">
        <v>367.3189535973753</v>
      </c>
      <c r="F72" s="1234">
        <v>2359.5141501930266</v>
      </c>
      <c r="G72" s="596">
        <f t="shared" si="3"/>
        <v>4767.493989658693</v>
      </c>
    </row>
    <row r="73" spans="2:7" x14ac:dyDescent="0.3">
      <c r="B73" s="593" t="s">
        <v>183</v>
      </c>
      <c r="C73" s="594" t="s">
        <v>180</v>
      </c>
      <c r="D73" s="1233">
        <v>958.51886571361604</v>
      </c>
      <c r="E73" s="595">
        <v>575.11131942816962</v>
      </c>
      <c r="F73" s="1234">
        <v>826.72252167799377</v>
      </c>
      <c r="G73" s="596">
        <f t="shared" si="3"/>
        <v>2360.3527068197795</v>
      </c>
    </row>
    <row r="74" spans="2:7" x14ac:dyDescent="0.3">
      <c r="B74" s="593" t="s">
        <v>184</v>
      </c>
      <c r="C74" s="594" t="s">
        <v>180</v>
      </c>
      <c r="D74" s="1233">
        <v>1445.9628779001639</v>
      </c>
      <c r="E74" s="595">
        <v>303.6521928804076</v>
      </c>
      <c r="F74" s="1234">
        <v>1224.1682387188798</v>
      </c>
      <c r="G74" s="596">
        <f t="shared" si="3"/>
        <v>2973.7833094994512</v>
      </c>
    </row>
    <row r="75" spans="2:7" x14ac:dyDescent="0.3">
      <c r="B75" s="593" t="s">
        <v>185</v>
      </c>
      <c r="C75" s="594" t="s">
        <v>180</v>
      </c>
      <c r="D75" s="1233">
        <v>2215.8425123037264</v>
      </c>
      <c r="E75" s="595">
        <v>997.12913053667671</v>
      </c>
      <c r="F75" s="1234">
        <v>1992.0424185610498</v>
      </c>
      <c r="G75" s="596">
        <f t="shared" si="3"/>
        <v>5205.0140614014526</v>
      </c>
    </row>
    <row r="76" spans="2:7" x14ac:dyDescent="0.3">
      <c r="B76" s="593" t="s">
        <v>186</v>
      </c>
      <c r="C76" s="594" t="s">
        <v>180</v>
      </c>
      <c r="D76" s="1233">
        <v>2253.9254745722992</v>
      </c>
      <c r="E76" s="595">
        <v>676.17764237169024</v>
      </c>
      <c r="F76" s="1234">
        <v>2563.8402273259894</v>
      </c>
      <c r="G76" s="596">
        <f t="shared" si="3"/>
        <v>5493.9433442699792</v>
      </c>
    </row>
    <row r="77" spans="2:7" x14ac:dyDescent="0.3">
      <c r="B77" s="593" t="s">
        <v>187</v>
      </c>
      <c r="C77" s="594" t="s">
        <v>180</v>
      </c>
      <c r="D77" s="1233">
        <v>9075.4628544644929</v>
      </c>
      <c r="E77" s="595">
        <v>1769.7152624794946</v>
      </c>
      <c r="F77" s="1234">
        <v>10977.150466568697</v>
      </c>
      <c r="G77" s="596">
        <f t="shared" si="3"/>
        <v>21822.328583512684</v>
      </c>
    </row>
    <row r="78" spans="2:7" x14ac:dyDescent="0.3">
      <c r="B78" s="593" t="s">
        <v>188</v>
      </c>
      <c r="C78" s="594" t="s">
        <v>180</v>
      </c>
      <c r="D78" s="1233">
        <v>4306.3041949847666</v>
      </c>
      <c r="E78" s="595">
        <v>1722.5216779939067</v>
      </c>
      <c r="F78" s="1234">
        <v>4861.994408736181</v>
      </c>
      <c r="G78" s="596">
        <f t="shared" si="3"/>
        <v>10890.820281714854</v>
      </c>
    </row>
    <row r="79" spans="2:7" x14ac:dyDescent="0.3">
      <c r="B79" s="593" t="s">
        <v>438</v>
      </c>
      <c r="C79" s="594" t="s">
        <v>180</v>
      </c>
      <c r="D79" s="1233">
        <v>589.40707757206474</v>
      </c>
      <c r="E79" s="595">
        <v>152.53265708408205</v>
      </c>
      <c r="F79" s="1234">
        <v>500.89511288001751</v>
      </c>
      <c r="G79" s="596">
        <f t="shared" si="3"/>
        <v>1242.8348475361643</v>
      </c>
    </row>
    <row r="80" spans="2:7" x14ac:dyDescent="0.3">
      <c r="B80" s="593" t="s">
        <v>189</v>
      </c>
      <c r="C80" s="594" t="s">
        <v>180</v>
      </c>
      <c r="D80" s="1233">
        <v>983.12631825638618</v>
      </c>
      <c r="E80" s="595">
        <v>604.62268833164057</v>
      </c>
      <c r="F80" s="1234">
        <v>931.56679958937343</v>
      </c>
      <c r="G80" s="596">
        <f t="shared" si="3"/>
        <v>2519.3158061774002</v>
      </c>
    </row>
    <row r="81" spans="1:8" x14ac:dyDescent="0.3">
      <c r="B81" s="593" t="s">
        <v>190</v>
      </c>
      <c r="C81" s="594" t="s">
        <v>180</v>
      </c>
      <c r="D81" s="1233">
        <v>6966.644012186548</v>
      </c>
      <c r="E81" s="595">
        <v>1698.1194803702788</v>
      </c>
      <c r="F81" s="1234">
        <v>6538.1476904136207</v>
      </c>
      <c r="G81" s="596">
        <f t="shared" si="3"/>
        <v>15202.911182970449</v>
      </c>
    </row>
    <row r="82" spans="1:8" ht="13.5" thickBot="1" x14ac:dyDescent="0.35">
      <c r="B82" s="601"/>
      <c r="C82" s="602"/>
      <c r="D82" s="603"/>
      <c r="E82" s="1237"/>
      <c r="F82" s="604"/>
      <c r="G82" s="605"/>
    </row>
    <row r="83" spans="1:8" ht="13.5" thickTop="1" x14ac:dyDescent="0.3">
      <c r="B83" s="583"/>
      <c r="C83" s="583"/>
      <c r="D83" s="606"/>
      <c r="E83" s="606"/>
      <c r="F83" s="606"/>
      <c r="G83" s="606"/>
    </row>
    <row r="84" spans="1:8" x14ac:dyDescent="0.3">
      <c r="B84" s="583"/>
      <c r="C84" s="583"/>
      <c r="D84" s="606"/>
      <c r="E84" s="606"/>
      <c r="F84" s="606"/>
      <c r="G84" s="606"/>
    </row>
    <row r="85" spans="1:8" ht="15.5" x14ac:dyDescent="0.3">
      <c r="B85" s="351" t="s">
        <v>487</v>
      </c>
      <c r="C85" s="607"/>
      <c r="D85" s="882"/>
      <c r="E85" s="882"/>
      <c r="F85" s="882"/>
      <c r="G85" s="882"/>
    </row>
    <row r="86" spans="1:8" ht="15.5" x14ac:dyDescent="0.3">
      <c r="B86" s="251" t="s">
        <v>300</v>
      </c>
      <c r="C86" s="607"/>
      <c r="D86" s="882"/>
      <c r="E86" s="882"/>
      <c r="F86" s="882"/>
      <c r="G86" s="882"/>
    </row>
    <row r="87" spans="1:8" x14ac:dyDescent="0.3">
      <c r="B87" s="382"/>
      <c r="C87" s="382"/>
      <c r="D87" s="382"/>
      <c r="E87" s="382"/>
      <c r="F87" s="382"/>
      <c r="G87" s="382"/>
      <c r="H87" s="390"/>
    </row>
    <row r="88" spans="1:8" s="390" customFormat="1" x14ac:dyDescent="0.3">
      <c r="A88" s="29"/>
      <c r="B88" s="382"/>
      <c r="C88" s="382"/>
      <c r="D88" s="382"/>
      <c r="E88" s="382"/>
      <c r="F88" s="382"/>
      <c r="G88" s="382"/>
    </row>
    <row r="89" spans="1:8" s="390" customFormat="1" ht="17" x14ac:dyDescent="0.3">
      <c r="A89" s="29"/>
      <c r="B89" s="1339" t="str">
        <f>+B6</f>
        <v>DEUDA ELEGIBLE PENDIENTE DE REESTRUCTURACIÓN</v>
      </c>
      <c r="C89" s="1339"/>
      <c r="D89" s="1339"/>
      <c r="E89" s="1339"/>
      <c r="F89" s="1339"/>
      <c r="G89" s="1339"/>
      <c r="H89" s="29"/>
    </row>
    <row r="90" spans="1:8" ht="14.5" x14ac:dyDescent="0.3">
      <c r="B90" s="1340" t="str">
        <f>+B7</f>
        <v>DATOS AL 30/09/2020</v>
      </c>
      <c r="C90" s="1340"/>
      <c r="D90" s="1340"/>
      <c r="E90" s="1340"/>
      <c r="F90" s="1340"/>
      <c r="G90" s="1340"/>
    </row>
    <row r="91" spans="1:8" x14ac:dyDescent="0.3">
      <c r="B91" s="608"/>
      <c r="C91" s="608"/>
      <c r="D91" s="608"/>
      <c r="E91" s="608"/>
      <c r="F91" s="608"/>
      <c r="G91" s="608"/>
      <c r="H91" s="390"/>
    </row>
    <row r="92" spans="1:8" s="390" customFormat="1" x14ac:dyDescent="0.3">
      <c r="A92" s="29"/>
      <c r="B92" s="382"/>
      <c r="C92" s="382"/>
      <c r="D92" s="382"/>
      <c r="E92" s="382"/>
      <c r="F92" s="382"/>
      <c r="G92" s="382"/>
    </row>
    <row r="93" spans="1:8" s="390" customFormat="1" ht="13.5" thickBot="1" x14ac:dyDescent="0.35">
      <c r="A93" s="29"/>
      <c r="B93" s="882"/>
      <c r="C93" s="882"/>
      <c r="D93" s="882"/>
      <c r="E93" s="882"/>
      <c r="F93" s="882"/>
      <c r="G93" s="584" t="s">
        <v>290</v>
      </c>
      <c r="H93" s="29"/>
    </row>
    <row r="94" spans="1:8" ht="13.5" thickTop="1" x14ac:dyDescent="0.3">
      <c r="B94" s="1341" t="s">
        <v>286</v>
      </c>
      <c r="C94" s="1344" t="s">
        <v>168</v>
      </c>
      <c r="D94" s="1347" t="s">
        <v>281</v>
      </c>
      <c r="E94" s="1350" t="s">
        <v>329</v>
      </c>
      <c r="F94" s="1330" t="s">
        <v>533</v>
      </c>
      <c r="G94" s="1295" t="s">
        <v>288</v>
      </c>
    </row>
    <row r="95" spans="1:8" ht="13.5" customHeight="1" x14ac:dyDescent="0.3">
      <c r="B95" s="1342"/>
      <c r="C95" s="1345"/>
      <c r="D95" s="1348"/>
      <c r="E95" s="1311"/>
      <c r="F95" s="1331"/>
      <c r="G95" s="1296"/>
    </row>
    <row r="96" spans="1:8" ht="13.5" customHeight="1" x14ac:dyDescent="0.3">
      <c r="B96" s="1342"/>
      <c r="C96" s="1345"/>
      <c r="D96" s="1348"/>
      <c r="E96" s="1311"/>
      <c r="F96" s="1331"/>
      <c r="G96" s="1296"/>
    </row>
    <row r="97" spans="1:8" ht="12.75" customHeight="1" x14ac:dyDescent="0.3">
      <c r="B97" s="1342"/>
      <c r="C97" s="1345"/>
      <c r="D97" s="1348"/>
      <c r="E97" s="1311"/>
      <c r="F97" s="1331"/>
      <c r="G97" s="1296"/>
    </row>
    <row r="98" spans="1:8" ht="12.75" customHeight="1" thickBot="1" x14ac:dyDescent="0.35">
      <c r="B98" s="1343"/>
      <c r="C98" s="1346"/>
      <c r="D98" s="1349"/>
      <c r="E98" s="1351"/>
      <c r="F98" s="1332"/>
      <c r="G98" s="1352"/>
    </row>
    <row r="99" spans="1:8" ht="13.5" customHeight="1" thickTop="1" x14ac:dyDescent="0.3">
      <c r="B99" s="589"/>
      <c r="C99" s="590"/>
      <c r="D99" s="1233"/>
      <c r="E99" s="609"/>
      <c r="F99" s="610"/>
      <c r="G99" s="610"/>
    </row>
    <row r="100" spans="1:8" ht="14.25" customHeight="1" x14ac:dyDescent="0.35">
      <c r="B100" s="611" t="s">
        <v>294</v>
      </c>
      <c r="C100" s="612"/>
      <c r="D100" s="1238"/>
      <c r="E100" s="613"/>
      <c r="F100" s="614"/>
      <c r="G100" s="614"/>
      <c r="H100" s="377"/>
    </row>
    <row r="101" spans="1:8" s="377" customFormat="1" ht="14.5" x14ac:dyDescent="0.35">
      <c r="A101" s="29"/>
      <c r="B101" s="589"/>
      <c r="C101" s="590"/>
      <c r="D101" s="1233"/>
      <c r="E101" s="595"/>
      <c r="F101" s="610"/>
      <c r="G101" s="610"/>
      <c r="H101" s="29"/>
    </row>
    <row r="102" spans="1:8" x14ac:dyDescent="0.3">
      <c r="B102" s="593" t="s">
        <v>726</v>
      </c>
      <c r="C102" s="594" t="s">
        <v>695</v>
      </c>
      <c r="D102" s="1233">
        <v>1.0000000000000001E-5</v>
      </c>
      <c r="E102" s="595">
        <v>1.2644600000000001</v>
      </c>
      <c r="F102" s="1234">
        <v>0</v>
      </c>
      <c r="G102" s="596">
        <f t="shared" ref="G102:G165" si="4">+SUM(D102:F102)</f>
        <v>1.2644700000000002</v>
      </c>
    </row>
    <row r="103" spans="1:8" x14ac:dyDescent="0.3">
      <c r="B103" s="593" t="s">
        <v>476</v>
      </c>
      <c r="C103" s="594" t="s">
        <v>695</v>
      </c>
      <c r="D103" s="1233">
        <v>1.0000000000000001E-5</v>
      </c>
      <c r="E103" s="595">
        <v>1.87</v>
      </c>
      <c r="F103" s="1234">
        <v>0</v>
      </c>
      <c r="G103" s="596">
        <f t="shared" si="4"/>
        <v>1.8700100000000002</v>
      </c>
    </row>
    <row r="104" spans="1:8" x14ac:dyDescent="0.3">
      <c r="B104" s="593" t="s">
        <v>473</v>
      </c>
      <c r="C104" s="594" t="s">
        <v>695</v>
      </c>
      <c r="D104" s="1233">
        <v>1.0000000000000001E-5</v>
      </c>
      <c r="E104" s="595">
        <v>14.02309</v>
      </c>
      <c r="F104" s="1234">
        <v>0</v>
      </c>
      <c r="G104" s="596">
        <f t="shared" si="4"/>
        <v>14.023099999999999</v>
      </c>
    </row>
    <row r="105" spans="1:8" x14ac:dyDescent="0.3">
      <c r="B105" s="593" t="s">
        <v>470</v>
      </c>
      <c r="C105" s="594" t="s">
        <v>695</v>
      </c>
      <c r="D105" s="1233">
        <v>1.0000000000000001E-5</v>
      </c>
      <c r="E105" s="595">
        <v>15.681520000000001</v>
      </c>
      <c r="F105" s="1234">
        <v>0</v>
      </c>
      <c r="G105" s="596">
        <f t="shared" si="4"/>
        <v>15.68153</v>
      </c>
    </row>
    <row r="106" spans="1:8" x14ac:dyDescent="0.3">
      <c r="B106" s="593" t="s">
        <v>729</v>
      </c>
      <c r="C106" s="594" t="s">
        <v>695</v>
      </c>
      <c r="D106" s="1233">
        <v>1.0000000000000001E-5</v>
      </c>
      <c r="E106" s="595">
        <v>25.049659999999999</v>
      </c>
      <c r="F106" s="1234">
        <v>0</v>
      </c>
      <c r="G106" s="596">
        <f t="shared" si="4"/>
        <v>25.049669999999999</v>
      </c>
    </row>
    <row r="107" spans="1:8" x14ac:dyDescent="0.3">
      <c r="B107" s="593" t="s">
        <v>727</v>
      </c>
      <c r="C107" s="594" t="s">
        <v>695</v>
      </c>
      <c r="D107" s="1233">
        <v>1.0000000000000001E-5</v>
      </c>
      <c r="E107" s="595">
        <v>27.7379</v>
      </c>
      <c r="F107" s="1234">
        <v>0</v>
      </c>
      <c r="G107" s="596">
        <f t="shared" si="4"/>
        <v>27.737909999999999</v>
      </c>
    </row>
    <row r="108" spans="1:8" x14ac:dyDescent="0.3">
      <c r="B108" s="593" t="s">
        <v>475</v>
      </c>
      <c r="C108" s="594" t="s">
        <v>695</v>
      </c>
      <c r="D108" s="1233">
        <v>1.0000000000000001E-5</v>
      </c>
      <c r="E108" s="595">
        <v>41.03004</v>
      </c>
      <c r="F108" s="1234">
        <v>0</v>
      </c>
      <c r="G108" s="596">
        <f t="shared" si="4"/>
        <v>41.030050000000003</v>
      </c>
    </row>
    <row r="109" spans="1:8" x14ac:dyDescent="0.3">
      <c r="B109" s="593" t="s">
        <v>469</v>
      </c>
      <c r="C109" s="594" t="s">
        <v>695</v>
      </c>
      <c r="D109" s="1233">
        <v>1.0000000000000001E-5</v>
      </c>
      <c r="E109" s="595">
        <v>501.22017</v>
      </c>
      <c r="F109" s="1234">
        <v>0</v>
      </c>
      <c r="G109" s="596">
        <f t="shared" si="4"/>
        <v>501.22017999999997</v>
      </c>
    </row>
    <row r="110" spans="1:8" x14ac:dyDescent="0.3">
      <c r="B110" s="593" t="s">
        <v>468</v>
      </c>
      <c r="C110" s="594" t="s">
        <v>695</v>
      </c>
      <c r="D110" s="1233">
        <v>7.0000000000000001E-3</v>
      </c>
      <c r="E110" s="595">
        <v>242.21740944241481</v>
      </c>
      <c r="F110" s="1234">
        <v>1.0390557585205478E-2</v>
      </c>
      <c r="G110" s="596">
        <f t="shared" si="4"/>
        <v>242.23480000000001</v>
      </c>
    </row>
    <row r="111" spans="1:8" x14ac:dyDescent="0.3">
      <c r="B111" s="593" t="s">
        <v>482</v>
      </c>
      <c r="C111" s="594" t="s">
        <v>695</v>
      </c>
      <c r="D111" s="1233">
        <v>0.35599999999999998</v>
      </c>
      <c r="E111" s="595">
        <v>0.27767533336639405</v>
      </c>
      <c r="F111" s="1234">
        <v>0.32443466663360598</v>
      </c>
      <c r="G111" s="596">
        <f t="shared" si="4"/>
        <v>0.95811000000000002</v>
      </c>
    </row>
    <row r="112" spans="1:8" x14ac:dyDescent="0.3">
      <c r="B112" s="593" t="s">
        <v>460</v>
      </c>
      <c r="C112" s="594" t="s">
        <v>695</v>
      </c>
      <c r="D112" s="1233">
        <v>2</v>
      </c>
      <c r="E112" s="595">
        <v>2.1488100000000001</v>
      </c>
      <c r="F112" s="1234">
        <v>0</v>
      </c>
      <c r="G112" s="596">
        <f t="shared" si="4"/>
        <v>4.1488100000000001</v>
      </c>
    </row>
    <row r="113" spans="2:7" x14ac:dyDescent="0.3">
      <c r="B113" s="593" t="s">
        <v>465</v>
      </c>
      <c r="C113" s="594" t="s">
        <v>695</v>
      </c>
      <c r="D113" s="1233">
        <v>63</v>
      </c>
      <c r="E113" s="595">
        <v>0</v>
      </c>
      <c r="F113" s="1234">
        <v>0</v>
      </c>
      <c r="G113" s="596">
        <f t="shared" si="4"/>
        <v>63</v>
      </c>
    </row>
    <row r="114" spans="2:7" x14ac:dyDescent="0.3">
      <c r="B114" s="593" t="s">
        <v>134</v>
      </c>
      <c r="C114" s="594" t="s">
        <v>215</v>
      </c>
      <c r="D114" s="1233">
        <v>189.66334755808438</v>
      </c>
      <c r="E114" s="595">
        <v>45.519203413940218</v>
      </c>
      <c r="F114" s="1234">
        <v>126.12612612612615</v>
      </c>
      <c r="G114" s="596">
        <f t="shared" si="4"/>
        <v>361.30867709815078</v>
      </c>
    </row>
    <row r="115" spans="2:7" x14ac:dyDescent="0.3">
      <c r="B115" s="593" t="s">
        <v>450</v>
      </c>
      <c r="C115" s="594" t="s">
        <v>215</v>
      </c>
      <c r="D115" s="1233">
        <v>189.66334755808438</v>
      </c>
      <c r="E115" s="595">
        <v>53.105737358411041</v>
      </c>
      <c r="F115" s="1234">
        <v>44.457615510247095</v>
      </c>
      <c r="G115" s="596">
        <f t="shared" si="4"/>
        <v>287.22670042674252</v>
      </c>
    </row>
    <row r="116" spans="2:7" x14ac:dyDescent="0.3">
      <c r="B116" s="593" t="s">
        <v>445</v>
      </c>
      <c r="C116" s="594" t="s">
        <v>180</v>
      </c>
      <c r="D116" s="1233">
        <v>205.85289430513239</v>
      </c>
      <c r="E116" s="595">
        <v>250.03282951256901</v>
      </c>
      <c r="F116" s="1234">
        <v>0</v>
      </c>
      <c r="G116" s="596">
        <f t="shared" si="4"/>
        <v>455.88572381770143</v>
      </c>
    </row>
    <row r="117" spans="2:7" x14ac:dyDescent="0.3">
      <c r="B117" s="593" t="s">
        <v>463</v>
      </c>
      <c r="C117" s="594" t="s">
        <v>695</v>
      </c>
      <c r="D117" s="1233">
        <v>226.792</v>
      </c>
      <c r="E117" s="595">
        <v>42.171479441395526</v>
      </c>
      <c r="F117" s="1234">
        <v>210.70126055860447</v>
      </c>
      <c r="G117" s="596">
        <f t="shared" si="4"/>
        <v>479.66473999999999</v>
      </c>
    </row>
    <row r="118" spans="2:7" x14ac:dyDescent="0.3">
      <c r="B118" s="593" t="s">
        <v>459</v>
      </c>
      <c r="C118" s="594" t="s">
        <v>695</v>
      </c>
      <c r="D118" s="1233">
        <v>314</v>
      </c>
      <c r="E118" s="595">
        <v>807.95402726027373</v>
      </c>
      <c r="F118" s="1234">
        <v>3503.3066027397263</v>
      </c>
      <c r="G118" s="596">
        <f t="shared" si="4"/>
        <v>4625.2606299999998</v>
      </c>
    </row>
    <row r="119" spans="2:7" x14ac:dyDescent="0.3">
      <c r="B119" s="593" t="s">
        <v>466</v>
      </c>
      <c r="C119" s="594" t="s">
        <v>695</v>
      </c>
      <c r="D119" s="1233">
        <v>376</v>
      </c>
      <c r="E119" s="595">
        <v>558.83000000000004</v>
      </c>
      <c r="F119" s="1234">
        <v>0</v>
      </c>
      <c r="G119" s="596">
        <f t="shared" si="4"/>
        <v>934.83</v>
      </c>
    </row>
    <row r="120" spans="2:7" x14ac:dyDescent="0.3">
      <c r="B120" s="593" t="s">
        <v>458</v>
      </c>
      <c r="C120" s="594" t="s">
        <v>695</v>
      </c>
      <c r="D120" s="1233">
        <v>458.30852000000004</v>
      </c>
      <c r="E120" s="595">
        <v>63.603018088888376</v>
      </c>
      <c r="F120" s="1234">
        <v>1227.7576019111118</v>
      </c>
      <c r="G120" s="596">
        <f t="shared" si="4"/>
        <v>1749.6691400000002</v>
      </c>
    </row>
    <row r="121" spans="2:7" x14ac:dyDescent="0.3">
      <c r="B121" s="593" t="s">
        <v>141</v>
      </c>
      <c r="C121" s="594" t="s">
        <v>215</v>
      </c>
      <c r="D121" s="1233">
        <v>853.48506401137968</v>
      </c>
      <c r="E121" s="595">
        <v>92.176386913228939</v>
      </c>
      <c r="F121" s="1234">
        <v>569.0611664295875</v>
      </c>
      <c r="G121" s="596">
        <f t="shared" si="4"/>
        <v>1514.7226173541962</v>
      </c>
    </row>
    <row r="122" spans="2:7" x14ac:dyDescent="0.3">
      <c r="B122" s="593" t="s">
        <v>207</v>
      </c>
      <c r="C122" s="594" t="s">
        <v>180</v>
      </c>
      <c r="D122" s="1233">
        <v>886.4541832669322</v>
      </c>
      <c r="E122" s="595">
        <v>252.63944320756192</v>
      </c>
      <c r="F122" s="1234">
        <v>1022.4879686899789</v>
      </c>
      <c r="G122" s="596">
        <f t="shared" si="4"/>
        <v>2161.5815951644731</v>
      </c>
    </row>
    <row r="123" spans="2:7" x14ac:dyDescent="0.3">
      <c r="B123" s="593" t="s">
        <v>209</v>
      </c>
      <c r="C123" s="594" t="s">
        <v>180</v>
      </c>
      <c r="D123" s="1233">
        <v>1232.9505507382237</v>
      </c>
      <c r="E123" s="595">
        <v>887.72439653152117</v>
      </c>
      <c r="F123" s="1234">
        <v>766.27876728380591</v>
      </c>
      <c r="G123" s="596">
        <f t="shared" si="4"/>
        <v>2886.9537145535505</v>
      </c>
    </row>
    <row r="124" spans="2:7" x14ac:dyDescent="0.3">
      <c r="B124" s="593" t="s">
        <v>193</v>
      </c>
      <c r="C124" s="594" t="s">
        <v>180</v>
      </c>
      <c r="D124" s="1233">
        <v>1302.7414496484648</v>
      </c>
      <c r="E124" s="595">
        <v>781.64487232794283</v>
      </c>
      <c r="F124" s="1234">
        <v>1211.9114195177067</v>
      </c>
      <c r="G124" s="596">
        <f t="shared" si="4"/>
        <v>3296.2977414941142</v>
      </c>
    </row>
    <row r="125" spans="2:7" x14ac:dyDescent="0.3">
      <c r="B125" s="593" t="s">
        <v>213</v>
      </c>
      <c r="C125" s="594" t="s">
        <v>214</v>
      </c>
      <c r="D125" s="1233">
        <v>1307.0983707767937</v>
      </c>
      <c r="E125" s="595">
        <v>784.2590224660762</v>
      </c>
      <c r="F125" s="1234">
        <v>1153.5143122105203</v>
      </c>
      <c r="G125" s="596">
        <f t="shared" si="4"/>
        <v>3244.8717054533899</v>
      </c>
    </row>
    <row r="126" spans="2:7" x14ac:dyDescent="0.3">
      <c r="B126" s="593" t="s">
        <v>202</v>
      </c>
      <c r="C126" s="594" t="s">
        <v>180</v>
      </c>
      <c r="D126" s="1233">
        <v>1492.9982540426529</v>
      </c>
      <c r="E126" s="595">
        <v>836.07902675311789</v>
      </c>
      <c r="F126" s="1234">
        <v>974.09841641538435</v>
      </c>
      <c r="G126" s="596">
        <f t="shared" si="4"/>
        <v>3303.1756972111552</v>
      </c>
    </row>
    <row r="127" spans="2:7" x14ac:dyDescent="0.3">
      <c r="B127" s="593" t="s">
        <v>206</v>
      </c>
      <c r="C127" s="594" t="s">
        <v>180</v>
      </c>
      <c r="D127" s="1233">
        <v>1566.1945863604408</v>
      </c>
      <c r="E127" s="595">
        <v>1002.3645378341656</v>
      </c>
      <c r="F127" s="1234">
        <v>811.63683906422057</v>
      </c>
      <c r="G127" s="596">
        <f t="shared" si="4"/>
        <v>3380.1959632588269</v>
      </c>
    </row>
    <row r="128" spans="2:7" x14ac:dyDescent="0.3">
      <c r="B128" s="593" t="s">
        <v>194</v>
      </c>
      <c r="C128" s="594" t="s">
        <v>180</v>
      </c>
      <c r="D128" s="1233">
        <v>1669.0744493203654</v>
      </c>
      <c r="E128" s="595">
        <v>184.8064800055121</v>
      </c>
      <c r="F128" s="1234">
        <v>658.34970044509078</v>
      </c>
      <c r="G128" s="596">
        <f t="shared" si="4"/>
        <v>2512.2306297709683</v>
      </c>
    </row>
    <row r="129" spans="2:7" x14ac:dyDescent="0.3">
      <c r="B129" s="593" t="s">
        <v>196</v>
      </c>
      <c r="C129" s="594" t="s">
        <v>180</v>
      </c>
      <c r="D129" s="1233">
        <v>2054.571338176705</v>
      </c>
      <c r="E129" s="595">
        <v>431.45998451459252</v>
      </c>
      <c r="F129" s="1234">
        <v>1740.6214232300874</v>
      </c>
      <c r="G129" s="596">
        <f t="shared" si="4"/>
        <v>4226.6527459213848</v>
      </c>
    </row>
    <row r="130" spans="2:7" x14ac:dyDescent="0.3">
      <c r="B130" s="593" t="s">
        <v>440</v>
      </c>
      <c r="C130" s="594" t="s">
        <v>180</v>
      </c>
      <c r="D130" s="1233">
        <v>2176.0018748535272</v>
      </c>
      <c r="E130" s="595">
        <v>1305.6011223081523</v>
      </c>
      <c r="F130" s="1234">
        <v>1995.8772764905727</v>
      </c>
      <c r="G130" s="596">
        <f t="shared" si="4"/>
        <v>5477.4802736522524</v>
      </c>
    </row>
    <row r="131" spans="2:7" x14ac:dyDescent="0.3">
      <c r="B131" s="593" t="s">
        <v>208</v>
      </c>
      <c r="C131" s="594" t="s">
        <v>180</v>
      </c>
      <c r="D131" s="1233">
        <v>2214.6707288493085</v>
      </c>
      <c r="E131" s="595">
        <v>1240.2156097607958</v>
      </c>
      <c r="F131" s="1234">
        <v>1445.5428888661397</v>
      </c>
      <c r="G131" s="596">
        <f t="shared" si="4"/>
        <v>4900.4292274762438</v>
      </c>
    </row>
    <row r="132" spans="2:7" x14ac:dyDescent="0.3">
      <c r="B132" s="593" t="s">
        <v>210</v>
      </c>
      <c r="C132" s="594" t="s">
        <v>180</v>
      </c>
      <c r="D132" s="1233">
        <v>2265.057417389266</v>
      </c>
      <c r="E132" s="595">
        <v>161.38534708867994</v>
      </c>
      <c r="F132" s="1234">
        <v>2238.1714961266935</v>
      </c>
      <c r="G132" s="596">
        <f t="shared" si="4"/>
        <v>4664.6142606046396</v>
      </c>
    </row>
    <row r="133" spans="2:7" x14ac:dyDescent="0.3">
      <c r="B133" s="593" t="s">
        <v>471</v>
      </c>
      <c r="C133" s="594" t="s">
        <v>695</v>
      </c>
      <c r="D133" s="1233">
        <v>2185.998</v>
      </c>
      <c r="E133" s="595">
        <v>3803.63652</v>
      </c>
      <c r="F133" s="1234">
        <v>0</v>
      </c>
      <c r="G133" s="596">
        <f t="shared" si="4"/>
        <v>5989.6345199999996</v>
      </c>
    </row>
    <row r="134" spans="2:7" x14ac:dyDescent="0.3">
      <c r="B134" s="593" t="s">
        <v>441</v>
      </c>
      <c r="C134" s="594" t="s">
        <v>180</v>
      </c>
      <c r="D134" s="1233">
        <v>2335.372826341692</v>
      </c>
      <c r="E134" s="595">
        <v>1068.4330800095177</v>
      </c>
      <c r="F134" s="1234">
        <v>1548.7333034534392</v>
      </c>
      <c r="G134" s="596">
        <f t="shared" si="4"/>
        <v>4952.5392098046486</v>
      </c>
    </row>
    <row r="135" spans="2:7" x14ac:dyDescent="0.3">
      <c r="B135" s="593" t="s">
        <v>446</v>
      </c>
      <c r="C135" s="594" t="s">
        <v>180</v>
      </c>
      <c r="D135" s="1233">
        <v>2378.5001171783451</v>
      </c>
      <c r="E135" s="595">
        <v>1819.5525845311556</v>
      </c>
      <c r="F135" s="1234">
        <v>1158.5608019519907</v>
      </c>
      <c r="G135" s="596">
        <f t="shared" si="4"/>
        <v>5356.6135036614914</v>
      </c>
    </row>
    <row r="136" spans="2:7" x14ac:dyDescent="0.3">
      <c r="B136" s="593" t="s">
        <v>192</v>
      </c>
      <c r="C136" s="594" t="s">
        <v>180</v>
      </c>
      <c r="D136" s="1233">
        <v>2415.0542770096085</v>
      </c>
      <c r="E136" s="595">
        <v>531.3119500980622</v>
      </c>
      <c r="F136" s="1234">
        <v>3313.3202968630908</v>
      </c>
      <c r="G136" s="596">
        <f t="shared" si="4"/>
        <v>6259.6865239707622</v>
      </c>
    </row>
    <row r="137" spans="2:7" x14ac:dyDescent="0.3">
      <c r="B137" s="593" t="s">
        <v>448</v>
      </c>
      <c r="C137" s="594" t="s">
        <v>180</v>
      </c>
      <c r="D137" s="1233">
        <v>2885.8776658073584</v>
      </c>
      <c r="E137" s="595">
        <v>606.03430818225991</v>
      </c>
      <c r="F137" s="1234">
        <v>2444.0616549618853</v>
      </c>
      <c r="G137" s="596">
        <f t="shared" si="4"/>
        <v>5935.973628951504</v>
      </c>
    </row>
    <row r="138" spans="2:7" x14ac:dyDescent="0.3">
      <c r="B138" s="593" t="s">
        <v>447</v>
      </c>
      <c r="C138" s="594" t="s">
        <v>180</v>
      </c>
      <c r="D138" s="1233">
        <v>2997.4350011717829</v>
      </c>
      <c r="E138" s="595">
        <v>584.53458889071999</v>
      </c>
      <c r="F138" s="1234">
        <v>1340.6752152165693</v>
      </c>
      <c r="G138" s="596">
        <f t="shared" si="4"/>
        <v>4922.644805279072</v>
      </c>
    </row>
    <row r="139" spans="2:7" x14ac:dyDescent="0.3">
      <c r="B139" s="593" t="s">
        <v>135</v>
      </c>
      <c r="C139" s="594" t="s">
        <v>215</v>
      </c>
      <c r="D139" s="1233">
        <v>3119.9620673304885</v>
      </c>
      <c r="E139" s="595">
        <v>155.9981033559875</v>
      </c>
      <c r="F139" s="1234">
        <v>2081.7080238132871</v>
      </c>
      <c r="G139" s="596">
        <f t="shared" si="4"/>
        <v>5357.6681944997636</v>
      </c>
    </row>
    <row r="140" spans="2:7" x14ac:dyDescent="0.3">
      <c r="B140" s="593" t="s">
        <v>195</v>
      </c>
      <c r="C140" s="594" t="s">
        <v>180</v>
      </c>
      <c r="D140" s="1233">
        <v>3312.3280642137333</v>
      </c>
      <c r="E140" s="595">
        <v>695.58887948588051</v>
      </c>
      <c r="F140" s="1234">
        <v>2804.2537428797341</v>
      </c>
      <c r="G140" s="596">
        <f t="shared" si="4"/>
        <v>6812.1706865793476</v>
      </c>
    </row>
    <row r="141" spans="2:7" x14ac:dyDescent="0.3">
      <c r="B141" s="593" t="s">
        <v>211</v>
      </c>
      <c r="C141" s="594" t="s">
        <v>180</v>
      </c>
      <c r="D141" s="1233">
        <v>3351.3006796344034</v>
      </c>
      <c r="E141" s="595">
        <v>509.5495354093286</v>
      </c>
      <c r="F141" s="1234">
        <v>2792.9533199881948</v>
      </c>
      <c r="G141" s="596">
        <f t="shared" si="4"/>
        <v>6653.8035350319269</v>
      </c>
    </row>
    <row r="142" spans="2:7" x14ac:dyDescent="0.3">
      <c r="B142" s="593" t="s">
        <v>462</v>
      </c>
      <c r="C142" s="594" t="s">
        <v>695</v>
      </c>
      <c r="D142" s="1233">
        <v>3260.998</v>
      </c>
      <c r="E142" s="595">
        <v>5733.242072239239</v>
      </c>
      <c r="F142" s="1234">
        <v>0</v>
      </c>
      <c r="G142" s="596">
        <f t="shared" si="4"/>
        <v>8994.2400722392395</v>
      </c>
    </row>
    <row r="143" spans="2:7" x14ac:dyDescent="0.3">
      <c r="B143" s="593" t="s">
        <v>444</v>
      </c>
      <c r="C143" s="594" t="s">
        <v>180</v>
      </c>
      <c r="D143" s="1233">
        <v>4233.6445863604404</v>
      </c>
      <c r="E143" s="595">
        <v>317.52334665088762</v>
      </c>
      <c r="F143" s="1234">
        <v>4417.9845277216982</v>
      </c>
      <c r="G143" s="596">
        <f t="shared" si="4"/>
        <v>8969.1524607330266</v>
      </c>
    </row>
    <row r="144" spans="2:7" x14ac:dyDescent="0.3">
      <c r="B144" s="593" t="s">
        <v>191</v>
      </c>
      <c r="C144" s="594" t="s">
        <v>180</v>
      </c>
      <c r="D144" s="1233">
        <v>4382.8603234122329</v>
      </c>
      <c r="E144" s="595">
        <v>1577.8297211155384</v>
      </c>
      <c r="F144" s="1234">
        <v>4303.9688375107498</v>
      </c>
      <c r="G144" s="596">
        <f t="shared" si="4"/>
        <v>10264.658882038522</v>
      </c>
    </row>
    <row r="145" spans="2:7" x14ac:dyDescent="0.3">
      <c r="B145" s="593" t="s">
        <v>203</v>
      </c>
      <c r="C145" s="594" t="s">
        <v>180</v>
      </c>
      <c r="D145" s="1233">
        <v>4503.6547925943287</v>
      </c>
      <c r="E145" s="595">
        <v>2561.4536631681758</v>
      </c>
      <c r="F145" s="1234">
        <v>2930.4249668951852</v>
      </c>
      <c r="G145" s="596">
        <f t="shared" si="4"/>
        <v>9995.5334226576888</v>
      </c>
    </row>
    <row r="146" spans="2:7" x14ac:dyDescent="0.3">
      <c r="B146" s="593" t="s">
        <v>143</v>
      </c>
      <c r="C146" s="594" t="s">
        <v>215</v>
      </c>
      <c r="D146" s="1233">
        <v>4921.76386913229</v>
      </c>
      <c r="E146" s="595">
        <v>630.60099566935367</v>
      </c>
      <c r="F146" s="1234">
        <v>2991.8513908645486</v>
      </c>
      <c r="G146" s="596">
        <f t="shared" si="4"/>
        <v>8544.2162556661915</v>
      </c>
    </row>
    <row r="147" spans="2:7" x14ac:dyDescent="0.3">
      <c r="B147" s="593" t="s">
        <v>204</v>
      </c>
      <c r="C147" s="594" t="s">
        <v>180</v>
      </c>
      <c r="D147" s="1233">
        <v>6771.7365830794461</v>
      </c>
      <c r="E147" s="595">
        <v>541.73893055230008</v>
      </c>
      <c r="F147" s="1234">
        <v>7670.1203027709262</v>
      </c>
      <c r="G147" s="596">
        <f t="shared" si="4"/>
        <v>14983.595816402672</v>
      </c>
    </row>
    <row r="148" spans="2:7" x14ac:dyDescent="0.3">
      <c r="B148" s="593" t="s">
        <v>483</v>
      </c>
      <c r="C148" s="594" t="s">
        <v>695</v>
      </c>
      <c r="D148" s="1233">
        <v>6777</v>
      </c>
      <c r="E148" s="595">
        <v>2144.3133982265272</v>
      </c>
      <c r="F148" s="1234">
        <v>5095.4061142104474</v>
      </c>
      <c r="G148" s="596">
        <f t="shared" si="4"/>
        <v>14016.719512436975</v>
      </c>
    </row>
    <row r="149" spans="2:7" x14ac:dyDescent="0.3">
      <c r="B149" s="593" t="s">
        <v>452</v>
      </c>
      <c r="C149" s="594" t="s">
        <v>695</v>
      </c>
      <c r="D149" s="1233">
        <v>7217</v>
      </c>
      <c r="E149" s="595">
        <v>5629.2599983277778</v>
      </c>
      <c r="F149" s="1234">
        <v>6074.2259194064645</v>
      </c>
      <c r="G149" s="596">
        <f t="shared" si="4"/>
        <v>18920.485917734244</v>
      </c>
    </row>
    <row r="150" spans="2:7" x14ac:dyDescent="0.3">
      <c r="B150" s="593" t="s">
        <v>200</v>
      </c>
      <c r="C150" s="594" t="s">
        <v>180</v>
      </c>
      <c r="D150" s="1233">
        <v>8294.8630152518326</v>
      </c>
      <c r="E150" s="595">
        <v>1493.075328976015</v>
      </c>
      <c r="F150" s="1234">
        <v>9400.1535166687281</v>
      </c>
      <c r="G150" s="596">
        <f t="shared" si="4"/>
        <v>19188.091860896577</v>
      </c>
    </row>
    <row r="151" spans="2:7" x14ac:dyDescent="0.3">
      <c r="B151" s="593" t="s">
        <v>451</v>
      </c>
      <c r="C151" s="594" t="s">
        <v>215</v>
      </c>
      <c r="D151" s="1233">
        <v>8392.603129445235</v>
      </c>
      <c r="E151" s="595">
        <v>1628.165007143986</v>
      </c>
      <c r="F151" s="1234">
        <v>4305.5919076971704</v>
      </c>
      <c r="G151" s="596">
        <f t="shared" si="4"/>
        <v>14326.36004428639</v>
      </c>
    </row>
    <row r="152" spans="2:7" x14ac:dyDescent="0.3">
      <c r="B152" s="593" t="s">
        <v>474</v>
      </c>
      <c r="C152" s="594" t="s">
        <v>695</v>
      </c>
      <c r="D152" s="1233">
        <v>8194.0010000000002</v>
      </c>
      <c r="E152" s="595">
        <v>12997.734084983364</v>
      </c>
      <c r="F152" s="1234">
        <v>826.39914344670069</v>
      </c>
      <c r="G152" s="596">
        <f t="shared" si="4"/>
        <v>22018.134228430063</v>
      </c>
    </row>
    <row r="153" spans="2:7" x14ac:dyDescent="0.3">
      <c r="B153" s="593" t="s">
        <v>449</v>
      </c>
      <c r="C153" s="594" t="s">
        <v>180</v>
      </c>
      <c r="D153" s="1233">
        <v>8664.1668619639095</v>
      </c>
      <c r="E153" s="595">
        <v>2209.3625517537698</v>
      </c>
      <c r="F153" s="1234">
        <v>8696.2964825903418</v>
      </c>
      <c r="G153" s="596">
        <f t="shared" si="4"/>
        <v>19569.825896308022</v>
      </c>
    </row>
    <row r="154" spans="2:7" x14ac:dyDescent="0.3">
      <c r="B154" s="593" t="s">
        <v>479</v>
      </c>
      <c r="C154" s="594" t="s">
        <v>695</v>
      </c>
      <c r="D154" s="1233">
        <v>8074.9934999999996</v>
      </c>
      <c r="E154" s="595">
        <v>5634.4700779199538</v>
      </c>
      <c r="F154" s="1234">
        <v>9445.3925118980042</v>
      </c>
      <c r="G154" s="596">
        <f t="shared" si="4"/>
        <v>23154.856089817957</v>
      </c>
    </row>
    <row r="155" spans="2:7" x14ac:dyDescent="0.3">
      <c r="B155" s="593" t="s">
        <v>472</v>
      </c>
      <c r="C155" s="594" t="s">
        <v>695</v>
      </c>
      <c r="D155" s="1233">
        <v>8526.9989999999998</v>
      </c>
      <c r="E155" s="595">
        <v>8244.5421580989023</v>
      </c>
      <c r="F155" s="1234">
        <v>5922.0600207900561</v>
      </c>
      <c r="G155" s="596">
        <f t="shared" si="4"/>
        <v>22693.601178888959</v>
      </c>
    </row>
    <row r="156" spans="2:7" x14ac:dyDescent="0.3">
      <c r="B156" s="593" t="s">
        <v>439</v>
      </c>
      <c r="C156" s="594" t="s">
        <v>180</v>
      </c>
      <c r="D156" s="1233">
        <v>8938.9500820248413</v>
      </c>
      <c r="E156" s="595">
        <v>2480.5586441814439</v>
      </c>
      <c r="F156" s="1234">
        <v>9724.7086246690033</v>
      </c>
      <c r="G156" s="596">
        <f t="shared" si="4"/>
        <v>21144.217350875289</v>
      </c>
    </row>
    <row r="157" spans="2:7" x14ac:dyDescent="0.3">
      <c r="B157" s="593" t="s">
        <v>464</v>
      </c>
      <c r="C157" s="594" t="s">
        <v>695</v>
      </c>
      <c r="D157" s="1233">
        <v>9889.01</v>
      </c>
      <c r="E157" s="595">
        <v>8714.9480958213044</v>
      </c>
      <c r="F157" s="1234">
        <v>8182.1256701058674</v>
      </c>
      <c r="G157" s="596">
        <f t="shared" si="4"/>
        <v>26786.083765927171</v>
      </c>
    </row>
    <row r="158" spans="2:7" x14ac:dyDescent="0.3">
      <c r="B158" s="593" t="s">
        <v>455</v>
      </c>
      <c r="C158" s="594" t="s">
        <v>695</v>
      </c>
      <c r="D158" s="1233">
        <v>10584.027</v>
      </c>
      <c r="E158" s="595">
        <v>5821.2148631973196</v>
      </c>
      <c r="F158" s="1234">
        <v>11108.818338226651</v>
      </c>
      <c r="G158" s="596">
        <f t="shared" si="4"/>
        <v>27514.06020142397</v>
      </c>
    </row>
    <row r="159" spans="2:7" x14ac:dyDescent="0.3">
      <c r="B159" s="593" t="s">
        <v>205</v>
      </c>
      <c r="C159" s="594" t="s">
        <v>180</v>
      </c>
      <c r="D159" s="1233">
        <v>12470.119521912349</v>
      </c>
      <c r="E159" s="595">
        <v>6983.2669268132931</v>
      </c>
      <c r="F159" s="1234">
        <v>8139.4007531609923</v>
      </c>
      <c r="G159" s="596">
        <f t="shared" si="4"/>
        <v>27592.787201886636</v>
      </c>
    </row>
    <row r="160" spans="2:7" x14ac:dyDescent="0.3">
      <c r="B160" s="593" t="s">
        <v>494</v>
      </c>
      <c r="C160" s="594" t="s">
        <v>180</v>
      </c>
      <c r="D160" s="1233">
        <v>13528.804734005153</v>
      </c>
      <c r="E160" s="595">
        <v>22728.391970725101</v>
      </c>
      <c r="F160" s="1234">
        <v>0</v>
      </c>
      <c r="G160" s="596">
        <f t="shared" si="4"/>
        <v>36257.196704730253</v>
      </c>
    </row>
    <row r="161" spans="2:7" x14ac:dyDescent="0.3">
      <c r="B161" s="593" t="s">
        <v>201</v>
      </c>
      <c r="C161" s="594" t="s">
        <v>180</v>
      </c>
      <c r="D161" s="1233">
        <v>16235.644129364891</v>
      </c>
      <c r="E161" s="595">
        <v>26707.634591112841</v>
      </c>
      <c r="F161" s="1234">
        <v>0</v>
      </c>
      <c r="G161" s="596">
        <f t="shared" si="4"/>
        <v>42943.278720477734</v>
      </c>
    </row>
    <row r="162" spans="2:7" x14ac:dyDescent="0.3">
      <c r="B162" s="593" t="s">
        <v>461</v>
      </c>
      <c r="C162" s="594" t="s">
        <v>695</v>
      </c>
      <c r="D162" s="1233">
        <v>17632.364610000001</v>
      </c>
      <c r="E162" s="595">
        <v>7758.2404178357865</v>
      </c>
      <c r="F162" s="1234">
        <v>20139.099111246924</v>
      </c>
      <c r="G162" s="596">
        <f t="shared" si="4"/>
        <v>45529.704139082707</v>
      </c>
    </row>
    <row r="163" spans="2:7" x14ac:dyDescent="0.3">
      <c r="B163" s="593" t="s">
        <v>443</v>
      </c>
      <c r="C163" s="594" t="s">
        <v>180</v>
      </c>
      <c r="D163" s="1233">
        <v>20000.535364494812</v>
      </c>
      <c r="E163" s="595">
        <v>6800.182019984778</v>
      </c>
      <c r="F163" s="1234">
        <v>18988.563828193997</v>
      </c>
      <c r="G163" s="596">
        <f t="shared" si="4"/>
        <v>45789.281212673588</v>
      </c>
    </row>
    <row r="164" spans="2:7" x14ac:dyDescent="0.3">
      <c r="B164" s="593" t="s">
        <v>198</v>
      </c>
      <c r="C164" s="594" t="s">
        <v>180</v>
      </c>
      <c r="D164" s="1233">
        <v>20854.28618337986</v>
      </c>
      <c r="E164" s="595">
        <v>11730.535968076825</v>
      </c>
      <c r="F164" s="1234">
        <v>23539.275534082855</v>
      </c>
      <c r="G164" s="596">
        <f t="shared" si="4"/>
        <v>56124.097685539542</v>
      </c>
    </row>
    <row r="165" spans="2:7" x14ac:dyDescent="0.3">
      <c r="B165" s="593" t="s">
        <v>728</v>
      </c>
      <c r="C165" s="594" t="s">
        <v>695</v>
      </c>
      <c r="D165" s="1233">
        <v>21692.86678</v>
      </c>
      <c r="E165" s="595">
        <v>2899.9203783335529</v>
      </c>
      <c r="F165" s="1234">
        <v>5360.3499716664464</v>
      </c>
      <c r="G165" s="596">
        <f t="shared" si="4"/>
        <v>29953.137130000003</v>
      </c>
    </row>
    <row r="166" spans="2:7" x14ac:dyDescent="0.3">
      <c r="B166" s="593" t="s">
        <v>453</v>
      </c>
      <c r="C166" s="594" t="s">
        <v>695</v>
      </c>
      <c r="D166" s="1233">
        <v>26591.737000000001</v>
      </c>
      <c r="E166" s="595">
        <v>1543.5035454878771</v>
      </c>
      <c r="F166" s="1234">
        <v>8038.6121145121233</v>
      </c>
      <c r="G166" s="596">
        <f t="shared" ref="G166:G176" si="5">+SUM(D166:F166)</f>
        <v>36173.852660000004</v>
      </c>
    </row>
    <row r="167" spans="2:7" x14ac:dyDescent="0.3">
      <c r="B167" s="593" t="s">
        <v>197</v>
      </c>
      <c r="C167" s="594" t="s">
        <v>180</v>
      </c>
      <c r="D167" s="1233">
        <v>29180.303655843418</v>
      </c>
      <c r="E167" s="595">
        <v>5981.962244927251</v>
      </c>
      <c r="F167" s="1234">
        <v>39539.108812796112</v>
      </c>
      <c r="G167" s="596">
        <f t="shared" si="5"/>
        <v>74701.37471356678</v>
      </c>
    </row>
    <row r="168" spans="2:7" x14ac:dyDescent="0.3">
      <c r="B168" s="593" t="s">
        <v>442</v>
      </c>
      <c r="C168" s="594" t="s">
        <v>180</v>
      </c>
      <c r="D168" s="1233">
        <v>30023.270173694702</v>
      </c>
      <c r="E168" s="595">
        <v>3152.443369597559</v>
      </c>
      <c r="F168" s="1234">
        <v>42391.606520660127</v>
      </c>
      <c r="G168" s="596">
        <f t="shared" si="5"/>
        <v>75567.320063952386</v>
      </c>
    </row>
    <row r="169" spans="2:7" x14ac:dyDescent="0.3">
      <c r="B169" s="593" t="s">
        <v>212</v>
      </c>
      <c r="C169" s="594" t="s">
        <v>180</v>
      </c>
      <c r="D169" s="1233">
        <v>36421.080384344976</v>
      </c>
      <c r="E169" s="595">
        <v>3368.949933841081</v>
      </c>
      <c r="F169" s="1234">
        <v>45518.256906851035</v>
      </c>
      <c r="G169" s="596">
        <f t="shared" si="5"/>
        <v>85308.287225037086</v>
      </c>
    </row>
    <row r="170" spans="2:7" x14ac:dyDescent="0.3">
      <c r="B170" s="593" t="s">
        <v>467</v>
      </c>
      <c r="C170" s="594" t="s">
        <v>695</v>
      </c>
      <c r="D170" s="1233">
        <v>35578.000999999997</v>
      </c>
      <c r="E170" s="595">
        <v>37755.360273302467</v>
      </c>
      <c r="F170" s="1234">
        <v>18369.366641288085</v>
      </c>
      <c r="G170" s="596">
        <f t="shared" si="5"/>
        <v>91702.727914590549</v>
      </c>
    </row>
    <row r="171" spans="2:7" x14ac:dyDescent="0.3">
      <c r="B171" s="593" t="s">
        <v>199</v>
      </c>
      <c r="C171" s="594" t="s">
        <v>180</v>
      </c>
      <c r="D171" s="1233">
        <v>38913.062671383057</v>
      </c>
      <c r="E171" s="595">
        <v>45722.848617786913</v>
      </c>
      <c r="F171" s="1234">
        <v>22518.502954609889</v>
      </c>
      <c r="G171" s="596">
        <f t="shared" si="5"/>
        <v>107154.41424377987</v>
      </c>
    </row>
    <row r="172" spans="2:7" x14ac:dyDescent="0.3">
      <c r="B172" s="593" t="s">
        <v>457</v>
      </c>
      <c r="C172" s="594" t="s">
        <v>695</v>
      </c>
      <c r="D172" s="1233">
        <v>51551.826000000001</v>
      </c>
      <c r="E172" s="595">
        <v>72881.394047324051</v>
      </c>
      <c r="F172" s="1234">
        <v>0</v>
      </c>
      <c r="G172" s="596">
        <f t="shared" si="5"/>
        <v>124433.22004732405</v>
      </c>
    </row>
    <row r="173" spans="2:7" x14ac:dyDescent="0.3">
      <c r="B173" s="593" t="s">
        <v>454</v>
      </c>
      <c r="C173" s="594" t="s">
        <v>695</v>
      </c>
      <c r="D173" s="1233">
        <v>53029.004000000001</v>
      </c>
      <c r="E173" s="595">
        <v>8871.3659617860903</v>
      </c>
      <c r="F173" s="1234">
        <v>54836.225091301159</v>
      </c>
      <c r="G173" s="596">
        <f t="shared" si="5"/>
        <v>116736.59505308725</v>
      </c>
    </row>
    <row r="174" spans="2:7" x14ac:dyDescent="0.3">
      <c r="B174" s="593" t="s">
        <v>481</v>
      </c>
      <c r="C174" s="594" t="s">
        <v>695</v>
      </c>
      <c r="D174" s="1233">
        <v>58417.519239999994</v>
      </c>
      <c r="E174" s="595">
        <v>66595.971818656835</v>
      </c>
      <c r="F174" s="1234">
        <v>0</v>
      </c>
      <c r="G174" s="596">
        <f t="shared" si="5"/>
        <v>125013.49105865683</v>
      </c>
    </row>
    <row r="175" spans="2:7" x14ac:dyDescent="0.3">
      <c r="B175" s="593" t="s">
        <v>480</v>
      </c>
      <c r="C175" s="594" t="s">
        <v>695</v>
      </c>
      <c r="D175" s="1233">
        <v>110804.33284</v>
      </c>
      <c r="E175" s="595">
        <v>128948.54235617546</v>
      </c>
      <c r="F175" s="1234">
        <v>0</v>
      </c>
      <c r="G175" s="596">
        <f t="shared" si="5"/>
        <v>239752.87519617548</v>
      </c>
    </row>
    <row r="176" spans="2:7" x14ac:dyDescent="0.3">
      <c r="B176" s="593" t="s">
        <v>456</v>
      </c>
      <c r="C176" s="594" t="s">
        <v>695</v>
      </c>
      <c r="D176" s="1233">
        <v>181636.8</v>
      </c>
      <c r="E176" s="595">
        <v>297405.42351642292</v>
      </c>
      <c r="F176" s="1234">
        <v>0</v>
      </c>
      <c r="G176" s="596">
        <f t="shared" si="5"/>
        <v>479042.22351642291</v>
      </c>
    </row>
    <row r="177" spans="1:8" ht="13.5" thickBot="1" x14ac:dyDescent="0.35">
      <c r="B177" s="601"/>
      <c r="C177" s="602"/>
      <c r="D177" s="1233"/>
      <c r="E177" s="595"/>
      <c r="F177" s="615"/>
      <c r="G177" s="610"/>
    </row>
    <row r="178" spans="1:8" ht="16.5" thickTop="1" thickBot="1" x14ac:dyDescent="0.4">
      <c r="A178" s="376"/>
      <c r="B178" s="1336" t="s">
        <v>276</v>
      </c>
      <c r="C178" s="1337"/>
      <c r="D178" s="300">
        <f>+D60+D17+D33</f>
        <v>1070751.1026017687</v>
      </c>
      <c r="E178" s="1239">
        <f>+E60+E17+E33</f>
        <v>871478.80430056434</v>
      </c>
      <c r="F178" s="301">
        <f>+F60+F17+F33</f>
        <v>527481.9727046889</v>
      </c>
      <c r="G178" s="301">
        <f>+G60+G17+G33</f>
        <v>2469711.8796070218</v>
      </c>
      <c r="H178" s="376"/>
    </row>
    <row r="179" spans="1:8" s="376" customFormat="1" ht="16" thickTop="1" x14ac:dyDescent="0.35">
      <c r="A179" s="29"/>
      <c r="B179" s="167"/>
      <c r="C179" s="167"/>
      <c r="D179" s="1032"/>
      <c r="E179" s="1032"/>
      <c r="F179" s="1032"/>
      <c r="G179" s="1032"/>
      <c r="H179" s="29"/>
    </row>
    <row r="180" spans="1:8" x14ac:dyDescent="0.3">
      <c r="B180" s="1338" t="s">
        <v>330</v>
      </c>
      <c r="C180" s="1338"/>
      <c r="D180" s="1338"/>
      <c r="E180" s="1338"/>
      <c r="F180" s="1338"/>
      <c r="G180" s="1338"/>
    </row>
    <row r="181" spans="1:8" x14ac:dyDescent="0.3">
      <c r="B181" s="1338" t="s">
        <v>409</v>
      </c>
      <c r="C181" s="1338"/>
      <c r="D181" s="1338"/>
      <c r="E181" s="1338"/>
      <c r="F181" s="1338"/>
      <c r="G181" s="1338"/>
    </row>
    <row r="182" spans="1:8" x14ac:dyDescent="0.3">
      <c r="B182" s="168"/>
      <c r="C182" s="168"/>
      <c r="D182" s="168"/>
      <c r="E182" s="168"/>
      <c r="F182" s="168"/>
      <c r="G182" s="938"/>
    </row>
    <row r="183" spans="1:8" x14ac:dyDescent="0.3">
      <c r="D183" s="940"/>
      <c r="E183" s="940"/>
      <c r="F183" s="940"/>
      <c r="G183" s="940"/>
      <c r="H183" s="940"/>
    </row>
    <row r="184" spans="1:8" x14ac:dyDescent="0.3">
      <c r="D184" s="940"/>
      <c r="E184" s="940"/>
      <c r="F184" s="940"/>
      <c r="G184" s="940"/>
      <c r="H184" s="940"/>
    </row>
    <row r="185" spans="1:8" x14ac:dyDescent="0.3">
      <c r="D185" s="940"/>
      <c r="E185" s="940"/>
      <c r="F185" s="940"/>
      <c r="G185" s="940"/>
    </row>
    <row r="186" spans="1:8" x14ac:dyDescent="0.3">
      <c r="D186" s="860"/>
      <c r="E186" s="860"/>
      <c r="F186" s="169"/>
      <c r="G186" s="169"/>
    </row>
    <row r="187" spans="1:8" x14ac:dyDescent="0.3">
      <c r="D187" s="924"/>
      <c r="E187" s="924"/>
      <c r="F187" s="170"/>
      <c r="G187" s="170"/>
    </row>
    <row r="188" spans="1:8" x14ac:dyDescent="0.3">
      <c r="D188" s="860"/>
      <c r="E188" s="860"/>
      <c r="F188" s="169"/>
      <c r="G188" s="169"/>
    </row>
  </sheetData>
  <mergeCells count="19">
    <mergeCell ref="B178:C178"/>
    <mergeCell ref="B180:G180"/>
    <mergeCell ref="B181:G181"/>
    <mergeCell ref="B89:G89"/>
    <mergeCell ref="B90:G90"/>
    <mergeCell ref="B94:B98"/>
    <mergeCell ref="C94:C98"/>
    <mergeCell ref="D94:D98"/>
    <mergeCell ref="E94:E98"/>
    <mergeCell ref="F94:F98"/>
    <mergeCell ref="G94:G98"/>
    <mergeCell ref="B6:G6"/>
    <mergeCell ref="B7:G7"/>
    <mergeCell ref="B11:B15"/>
    <mergeCell ref="C11:C15"/>
    <mergeCell ref="D11:D15"/>
    <mergeCell ref="E11:E15"/>
    <mergeCell ref="F11:F15"/>
    <mergeCell ref="G11:G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fitToHeight="2" orientation="portrait" r:id="rId1"/>
  <headerFooter scaleWithDoc="0">
    <oddFooter>&amp;R&amp;A</oddFooter>
  </headerFooter>
  <rowBreaks count="1" manualBreakCount="1">
    <brk id="84"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I103"/>
  <sheetViews>
    <sheetView showGridLines="0" showRuler="0" zoomScale="85" zoomScaleNormal="85" zoomScaleSheetLayoutView="85" workbookViewId="0"/>
  </sheetViews>
  <sheetFormatPr baseColWidth="10" defaultColWidth="11.54296875" defaultRowHeight="13" x14ac:dyDescent="0.3"/>
  <cols>
    <col min="1" max="1" width="5.81640625" style="29" bestFit="1" customWidth="1"/>
    <col min="2" max="2" width="72.81640625" style="29" bestFit="1" customWidth="1"/>
    <col min="3" max="5" width="15.1796875" style="29" bestFit="1" customWidth="1"/>
    <col min="6" max="6" width="15.26953125" style="29" bestFit="1" customWidth="1"/>
    <col min="7" max="7" width="16.1796875" style="29" bestFit="1" customWidth="1"/>
    <col min="8" max="8" width="16.08984375" style="29" bestFit="1" customWidth="1"/>
    <col min="9" max="16384" width="11.54296875" style="29"/>
  </cols>
  <sheetData>
    <row r="1" spans="1:9" ht="14.5" x14ac:dyDescent="0.35">
      <c r="A1" s="667" t="s">
        <v>216</v>
      </c>
      <c r="B1" s="377"/>
    </row>
    <row r="2" spans="1:9" ht="15" customHeight="1" x14ac:dyDescent="0.35">
      <c r="A2" s="667"/>
      <c r="B2" s="351" t="s">
        <v>733</v>
      </c>
    </row>
    <row r="3" spans="1:9" ht="15" customHeight="1" x14ac:dyDescent="0.35">
      <c r="A3" s="377"/>
      <c r="B3" s="351" t="s">
        <v>300</v>
      </c>
    </row>
    <row r="4" spans="1:9" s="390" customFormat="1" x14ac:dyDescent="0.3">
      <c r="B4" s="347"/>
      <c r="F4" s="29"/>
    </row>
    <row r="5" spans="1:9" s="390" customFormat="1" x14ac:dyDescent="0.3">
      <c r="B5" s="347"/>
      <c r="F5" s="29"/>
    </row>
    <row r="6" spans="1:9" ht="17" x14ac:dyDescent="0.3">
      <c r="B6" s="1256" t="s">
        <v>675</v>
      </c>
      <c r="C6" s="1256"/>
      <c r="D6" s="1256"/>
      <c r="E6" s="1174"/>
    </row>
    <row r="7" spans="1:9" ht="14.5" x14ac:dyDescent="0.3">
      <c r="B7" s="1279" t="s">
        <v>650</v>
      </c>
      <c r="C7" s="1279"/>
      <c r="D7" s="1279"/>
      <c r="E7" s="1177"/>
    </row>
    <row r="8" spans="1:9" s="390" customFormat="1" x14ac:dyDescent="0.3">
      <c r="B8" s="347"/>
      <c r="F8" s="29"/>
    </row>
    <row r="9" spans="1:9" s="390" customFormat="1" ht="12" x14ac:dyDescent="0.3">
      <c r="B9" s="35"/>
      <c r="C9" s="963"/>
      <c r="D9" s="963"/>
      <c r="E9" s="963"/>
    </row>
    <row r="10" spans="1:9" ht="14.25" customHeight="1" thickBot="1" x14ac:dyDescent="0.35">
      <c r="B10" s="882" t="s">
        <v>218</v>
      </c>
      <c r="C10" s="964"/>
      <c r="D10" s="964"/>
      <c r="E10" s="59"/>
    </row>
    <row r="11" spans="1:9" ht="24" customHeight="1" thickTop="1" thickBot="1" x14ac:dyDescent="0.35">
      <c r="B11" s="1353" t="s">
        <v>219</v>
      </c>
      <c r="C11" s="1355">
        <v>2019</v>
      </c>
      <c r="D11" s="1356"/>
      <c r="E11" s="1357">
        <v>2020</v>
      </c>
      <c r="F11" s="1358"/>
      <c r="G11" s="1359"/>
    </row>
    <row r="12" spans="1:9" ht="33" customHeight="1" thickTop="1" thickBot="1" x14ac:dyDescent="0.35">
      <c r="B12" s="1354"/>
      <c r="C12" s="939" t="s">
        <v>720</v>
      </c>
      <c r="D12" s="939" t="s">
        <v>735</v>
      </c>
      <c r="E12" s="939" t="s">
        <v>740</v>
      </c>
      <c r="F12" s="939" t="s">
        <v>801</v>
      </c>
      <c r="G12" s="939" t="s">
        <v>879</v>
      </c>
    </row>
    <row r="13" spans="1:9" ht="12.75" customHeight="1" thickTop="1" x14ac:dyDescent="0.3">
      <c r="B13" s="57"/>
      <c r="C13" s="943"/>
      <c r="D13" s="943"/>
      <c r="E13" s="943"/>
      <c r="F13" s="943"/>
      <c r="G13" s="943"/>
    </row>
    <row r="14" spans="1:9" ht="34" x14ac:dyDescent="0.3">
      <c r="B14" s="1002" t="s">
        <v>651</v>
      </c>
      <c r="C14" s="957">
        <f>+C17+C74</f>
        <v>324037827.89858049</v>
      </c>
      <c r="D14" s="957">
        <f>+D17+D74</f>
        <v>336027350.03944337</v>
      </c>
      <c r="E14" s="957">
        <f>+E17+E74</f>
        <v>336228302.34354407</v>
      </c>
      <c r="F14" s="957">
        <f>+F17+F74</f>
        <v>337505084.34308195</v>
      </c>
      <c r="G14" s="957">
        <f>+G17+G74</f>
        <v>345479606.070674</v>
      </c>
      <c r="H14" s="940"/>
      <c r="I14" s="940"/>
    </row>
    <row r="15" spans="1:9" ht="13.5" thickBot="1" x14ac:dyDescent="0.35">
      <c r="B15" s="13"/>
      <c r="C15" s="942"/>
      <c r="D15" s="942"/>
      <c r="E15" s="942"/>
      <c r="F15" s="942"/>
      <c r="G15" s="942"/>
      <c r="H15" s="940"/>
      <c r="I15" s="940"/>
    </row>
    <row r="16" spans="1:9" ht="12.75" customHeight="1" thickTop="1" x14ac:dyDescent="0.3">
      <c r="B16" s="57"/>
      <c r="C16" s="943"/>
      <c r="D16" s="943"/>
      <c r="E16" s="943"/>
      <c r="F16" s="943"/>
      <c r="G16" s="943"/>
      <c r="H16" s="940"/>
      <c r="I16" s="940"/>
    </row>
    <row r="17" spans="2:9" s="376" customFormat="1" ht="15.5" x14ac:dyDescent="0.35">
      <c r="B17" s="1003" t="s">
        <v>660</v>
      </c>
      <c r="C17" s="959">
        <f>+C20+C53+C61+C66</f>
        <v>311251025.98097241</v>
      </c>
      <c r="D17" s="959">
        <f>+D20+D53+D61+D66</f>
        <v>323064618.25805849</v>
      </c>
      <c r="E17" s="959">
        <f>+E20+E53+E61+E66</f>
        <v>323381317.59421289</v>
      </c>
      <c r="F17" s="959">
        <f>+F20+F53+F61+F66</f>
        <v>324552364.38257146</v>
      </c>
      <c r="G17" s="959">
        <f>+G20+G53+G61+G66</f>
        <v>332247531.17806089</v>
      </c>
      <c r="H17" s="940"/>
      <c r="I17" s="940"/>
    </row>
    <row r="18" spans="2:9" ht="13.5" thickBot="1" x14ac:dyDescent="0.35">
      <c r="B18" s="13"/>
      <c r="C18" s="952"/>
      <c r="D18" s="952"/>
      <c r="E18" s="952"/>
      <c r="F18" s="952"/>
      <c r="G18" s="952"/>
      <c r="H18" s="940"/>
      <c r="I18" s="940"/>
    </row>
    <row r="19" spans="2:9" ht="18" customHeight="1" thickTop="1" x14ac:dyDescent="0.3">
      <c r="B19" s="139"/>
      <c r="C19" s="944"/>
      <c r="D19" s="944"/>
      <c r="E19" s="944"/>
      <c r="F19" s="944"/>
      <c r="G19" s="944"/>
      <c r="H19" s="940"/>
      <c r="I19" s="940"/>
    </row>
    <row r="20" spans="2:9" s="376" customFormat="1" ht="15.5" x14ac:dyDescent="0.35">
      <c r="B20" s="484" t="s">
        <v>397</v>
      </c>
      <c r="C20" s="960">
        <f>+C22+C26+C28+C51</f>
        <v>293503763.03436315</v>
      </c>
      <c r="D20" s="960">
        <f>+D22+D26+D28+D51</f>
        <v>301160724.94488806</v>
      </c>
      <c r="E20" s="960">
        <f>+E22+E26+E28+E51</f>
        <v>303514648.77065736</v>
      </c>
      <c r="F20" s="960">
        <f>+F22+F26+F28+F51</f>
        <v>298746591.70243704</v>
      </c>
      <c r="G20" s="960">
        <f>+G22+G26+G28+G51</f>
        <v>303801187.05460972</v>
      </c>
      <c r="H20" s="940"/>
      <c r="I20" s="940"/>
    </row>
    <row r="21" spans="2:9" ht="17.25" customHeight="1" x14ac:dyDescent="0.3">
      <c r="B21" s="139"/>
      <c r="C21" s="941"/>
      <c r="D21" s="941"/>
      <c r="E21" s="941"/>
      <c r="F21" s="941"/>
      <c r="G21" s="941"/>
      <c r="H21" s="940"/>
      <c r="I21" s="940"/>
    </row>
    <row r="22" spans="2:9" s="377" customFormat="1" ht="14.5" x14ac:dyDescent="0.35">
      <c r="B22" s="371" t="s">
        <v>301</v>
      </c>
      <c r="C22" s="954">
        <f>+C23+C24</f>
        <v>191006412.65715879</v>
      </c>
      <c r="D22" s="954">
        <f>+D23+D24</f>
        <v>194152809.9513444</v>
      </c>
      <c r="E22" s="954">
        <f>+E23+E24</f>
        <v>199726058.47578192</v>
      </c>
      <c r="F22" s="954">
        <f>+F23+F24</f>
        <v>196487764.60414153</v>
      </c>
      <c r="G22" s="954">
        <f>+G23+G24</f>
        <v>207294750.45913568</v>
      </c>
      <c r="H22" s="940"/>
      <c r="I22" s="940"/>
    </row>
    <row r="23" spans="2:9" x14ac:dyDescent="0.3">
      <c r="B23" s="260" t="s">
        <v>268</v>
      </c>
      <c r="C23" s="955">
        <v>37459862.743967906</v>
      </c>
      <c r="D23" s="357">
        <v>38723467.4013834</v>
      </c>
      <c r="E23" s="360">
        <v>42022382.293442503</v>
      </c>
      <c r="F23" s="360">
        <v>37702756.984185413</v>
      </c>
      <c r="G23" s="360">
        <v>42698788.170476221</v>
      </c>
      <c r="H23" s="940"/>
      <c r="I23" s="940"/>
    </row>
    <row r="24" spans="2:9" x14ac:dyDescent="0.3">
      <c r="B24" s="265" t="s">
        <v>107</v>
      </c>
      <c r="C24" s="955">
        <v>153546549.9131909</v>
      </c>
      <c r="D24" s="357">
        <v>155429342.549961</v>
      </c>
      <c r="E24" s="360">
        <v>157703676.1823394</v>
      </c>
      <c r="F24" s="360">
        <v>158785007.61995614</v>
      </c>
      <c r="G24" s="360">
        <v>164595962.28865945</v>
      </c>
      <c r="H24" s="940"/>
      <c r="I24" s="940"/>
    </row>
    <row r="25" spans="2:9" x14ac:dyDescent="0.3">
      <c r="B25" s="154"/>
      <c r="C25" s="946"/>
      <c r="D25" s="1013"/>
      <c r="E25" s="946"/>
      <c r="F25" s="946"/>
      <c r="G25" s="946"/>
      <c r="H25" s="940"/>
      <c r="I25" s="940"/>
    </row>
    <row r="26" spans="2:9" s="377" customFormat="1" ht="14.5" x14ac:dyDescent="0.35">
      <c r="B26" s="371" t="s">
        <v>407</v>
      </c>
      <c r="C26" s="954">
        <v>26559882.28024172</v>
      </c>
      <c r="D26" s="1014">
        <v>23113729.473362166</v>
      </c>
      <c r="E26" s="263">
        <v>18398782.435120508</v>
      </c>
      <c r="F26" s="263">
        <v>15954176.75192802</v>
      </c>
      <c r="G26" s="263">
        <v>8879459.4794205651</v>
      </c>
      <c r="H26" s="940"/>
      <c r="I26" s="940"/>
    </row>
    <row r="27" spans="2:9" x14ac:dyDescent="0.3">
      <c r="B27" s="154"/>
      <c r="C27" s="946"/>
      <c r="D27" s="946"/>
      <c r="E27" s="946"/>
      <c r="F27" s="946"/>
      <c r="G27" s="946"/>
      <c r="H27" s="940"/>
      <c r="I27" s="940"/>
    </row>
    <row r="28" spans="2:9" s="377" customFormat="1" ht="14.5" x14ac:dyDescent="0.35">
      <c r="B28" s="371" t="s">
        <v>52</v>
      </c>
      <c r="C28" s="954">
        <f>+C30+C32+C43+C45+C47+C49</f>
        <v>75351974.779752076</v>
      </c>
      <c r="D28" s="954">
        <f>+D30+D32+D43+D45+D47+D49</f>
        <v>79052379.025482446</v>
      </c>
      <c r="E28" s="954">
        <f>+E30+E32+E43+E45+E47+E49</f>
        <v>77812604.925663397</v>
      </c>
      <c r="F28" s="954">
        <f>+F30+F32+F43+F45+F47+F49</f>
        <v>78828246.968324751</v>
      </c>
      <c r="G28" s="954">
        <f>+G30+G32+G43+G45+G47+G49</f>
        <v>79596127.099643916</v>
      </c>
      <c r="H28" s="940"/>
      <c r="I28" s="940"/>
    </row>
    <row r="29" spans="2:9" x14ac:dyDescent="0.3">
      <c r="B29" s="141"/>
      <c r="C29" s="946"/>
      <c r="D29" s="946"/>
      <c r="E29" s="946"/>
      <c r="F29" s="946"/>
      <c r="G29" s="946"/>
      <c r="H29" s="940"/>
      <c r="I29" s="940"/>
    </row>
    <row r="30" spans="2:9" x14ac:dyDescent="0.3">
      <c r="B30" s="266" t="s">
        <v>367</v>
      </c>
      <c r="C30" s="953">
        <v>584431.07180310821</v>
      </c>
      <c r="D30" s="355">
        <v>640325.04701061919</v>
      </c>
      <c r="E30" s="267">
        <v>633609.19185240206</v>
      </c>
      <c r="F30" s="267">
        <v>618336.33340547851</v>
      </c>
      <c r="G30" s="267">
        <v>608090.70973205357</v>
      </c>
      <c r="H30" s="940"/>
      <c r="I30" s="940"/>
    </row>
    <row r="31" spans="2:9" x14ac:dyDescent="0.3">
      <c r="B31" s="139"/>
      <c r="C31" s="953"/>
      <c r="D31" s="953"/>
      <c r="E31" s="953"/>
      <c r="F31" s="953"/>
      <c r="G31" s="953"/>
      <c r="H31" s="940"/>
      <c r="I31" s="940"/>
    </row>
    <row r="32" spans="2:9" x14ac:dyDescent="0.3">
      <c r="B32" s="266" t="s">
        <v>266</v>
      </c>
      <c r="C32" s="953">
        <f>SUM(C33:C41)</f>
        <v>67389879.467495918</v>
      </c>
      <c r="D32" s="953">
        <f>SUM(D33:D41)</f>
        <v>68000788.456716701</v>
      </c>
      <c r="E32" s="953">
        <f>SUM(E33:E41)</f>
        <v>67200334.579572335</v>
      </c>
      <c r="F32" s="953">
        <f>SUM(F33:F41)</f>
        <v>68254653.803113401</v>
      </c>
      <c r="G32" s="953">
        <f>SUM(G33:G41)</f>
        <v>69226677.225063995</v>
      </c>
      <c r="H32" s="940"/>
      <c r="I32" s="940"/>
    </row>
    <row r="33" spans="2:9" x14ac:dyDescent="0.3">
      <c r="B33" s="260" t="s">
        <v>538</v>
      </c>
      <c r="C33" s="955">
        <v>2625</v>
      </c>
      <c r="D33" s="357">
        <v>2625</v>
      </c>
      <c r="E33" s="360">
        <v>2625</v>
      </c>
      <c r="F33" s="360">
        <v>2625</v>
      </c>
      <c r="G33" s="360">
        <v>2625</v>
      </c>
      <c r="H33" s="940"/>
      <c r="I33" s="940"/>
    </row>
    <row r="34" spans="2:9" x14ac:dyDescent="0.3">
      <c r="B34" s="260" t="s">
        <v>262</v>
      </c>
      <c r="C34" s="955">
        <v>7060899.9382214164</v>
      </c>
      <c r="D34" s="357">
        <v>7127849.6188295344</v>
      </c>
      <c r="E34" s="360">
        <v>7145636.825092</v>
      </c>
      <c r="F34" s="360">
        <v>7385074.0327020017</v>
      </c>
      <c r="G34" s="360">
        <v>7494984.3986400012</v>
      </c>
      <c r="H34" s="940"/>
      <c r="I34" s="940"/>
    </row>
    <row r="35" spans="2:9" x14ac:dyDescent="0.3">
      <c r="B35" s="260" t="s">
        <v>261</v>
      </c>
      <c r="C35" s="955">
        <v>12756147.927366</v>
      </c>
      <c r="D35" s="357">
        <v>12646998.656206004</v>
      </c>
      <c r="E35" s="360">
        <v>12506447.851555999</v>
      </c>
      <c r="F35" s="360">
        <v>12903787.872555997</v>
      </c>
      <c r="G35" s="360">
        <v>12844813.460865999</v>
      </c>
      <c r="H35" s="940"/>
      <c r="I35" s="940"/>
    </row>
    <row r="36" spans="2:9" x14ac:dyDescent="0.3">
      <c r="B36" s="260" t="s">
        <v>263</v>
      </c>
      <c r="C36" s="955">
        <v>211076.41837</v>
      </c>
      <c r="D36" s="357">
        <v>237350.83324000001</v>
      </c>
      <c r="E36" s="360">
        <v>239538.91110999999</v>
      </c>
      <c r="F36" s="360">
        <v>306785.20900000003</v>
      </c>
      <c r="G36" s="360">
        <v>311217.80291000003</v>
      </c>
      <c r="H36" s="940"/>
      <c r="I36" s="940"/>
    </row>
    <row r="37" spans="2:9" x14ac:dyDescent="0.3">
      <c r="B37" s="260" t="s">
        <v>264</v>
      </c>
      <c r="C37" s="955">
        <v>40925.303130620225</v>
      </c>
      <c r="D37" s="357">
        <v>41144.732880456075</v>
      </c>
      <c r="E37" s="360">
        <v>40563.638306898371</v>
      </c>
      <c r="F37" s="360">
        <v>38362.21143866302</v>
      </c>
      <c r="G37" s="360">
        <v>39682.886316234799</v>
      </c>
      <c r="H37" s="940"/>
      <c r="I37" s="940"/>
    </row>
    <row r="38" spans="2:9" x14ac:dyDescent="0.3">
      <c r="B38" s="260" t="s">
        <v>277</v>
      </c>
      <c r="C38" s="955">
        <v>3662650.5425900007</v>
      </c>
      <c r="D38" s="357">
        <v>3655847.82076</v>
      </c>
      <c r="E38" s="360">
        <v>3547065.3728100001</v>
      </c>
      <c r="F38" s="360">
        <v>3545981.8621899998</v>
      </c>
      <c r="G38" s="360">
        <v>3420258.5142899994</v>
      </c>
      <c r="H38" s="940"/>
      <c r="I38" s="940"/>
    </row>
    <row r="39" spans="2:9" x14ac:dyDescent="0.3">
      <c r="B39" s="260" t="s">
        <v>493</v>
      </c>
      <c r="C39" s="955">
        <v>60890.876969999998</v>
      </c>
      <c r="D39" s="357">
        <v>74644.737410000002</v>
      </c>
      <c r="E39" s="360">
        <v>76288.339459999988</v>
      </c>
      <c r="F39" s="360">
        <v>82329.269540000008</v>
      </c>
      <c r="G39" s="360">
        <v>83574.376755999998</v>
      </c>
      <c r="H39" s="940"/>
      <c r="I39" s="940"/>
    </row>
    <row r="40" spans="2:9" x14ac:dyDescent="0.3">
      <c r="B40" s="260" t="s">
        <v>596</v>
      </c>
      <c r="C40" s="955">
        <v>43508807.089297891</v>
      </c>
      <c r="D40" s="357">
        <v>44128470.685840711</v>
      </c>
      <c r="E40" s="360">
        <v>43556312.269687444</v>
      </c>
      <c r="F40" s="360">
        <v>43903851.97413674</v>
      </c>
      <c r="G40" s="360">
        <v>44923578.265765764</v>
      </c>
      <c r="H40" s="940"/>
      <c r="I40" s="940"/>
    </row>
    <row r="41" spans="2:9" x14ac:dyDescent="0.3">
      <c r="B41" s="260" t="s">
        <v>620</v>
      </c>
      <c r="C41" s="955">
        <v>85856.371549999996</v>
      </c>
      <c r="D41" s="357">
        <v>85856.371549999996</v>
      </c>
      <c r="E41" s="360">
        <v>85856.371549999996</v>
      </c>
      <c r="F41" s="360">
        <v>85856.371549999996</v>
      </c>
      <c r="G41" s="360">
        <v>105942.51952</v>
      </c>
      <c r="H41" s="940"/>
      <c r="I41" s="940"/>
    </row>
    <row r="42" spans="2:9" x14ac:dyDescent="0.3">
      <c r="B42" s="155"/>
      <c r="C42" s="947"/>
      <c r="D42" s="947"/>
      <c r="E42" s="947"/>
      <c r="F42" s="947"/>
      <c r="G42" s="947"/>
      <c r="H42" s="940"/>
      <c r="I42" s="940"/>
    </row>
    <row r="43" spans="2:9" x14ac:dyDescent="0.3">
      <c r="B43" s="266" t="s">
        <v>265</v>
      </c>
      <c r="C43" s="953">
        <v>5289399.3496299982</v>
      </c>
      <c r="D43" s="355">
        <v>5398072.3095353451</v>
      </c>
      <c r="E43" s="267">
        <v>5284483.9959686538</v>
      </c>
      <c r="F43" s="267">
        <v>5474012.9040516596</v>
      </c>
      <c r="G43" s="267">
        <v>5391940.7550774384</v>
      </c>
      <c r="H43" s="940"/>
      <c r="I43" s="940"/>
    </row>
    <row r="44" spans="2:9" x14ac:dyDescent="0.3">
      <c r="B44" s="156"/>
      <c r="C44" s="945"/>
      <c r="D44" s="1012"/>
      <c r="E44" s="951"/>
      <c r="F44" s="951"/>
      <c r="G44" s="951"/>
      <c r="H44" s="940"/>
      <c r="I44" s="940"/>
    </row>
    <row r="45" spans="2:9" x14ac:dyDescent="0.3">
      <c r="B45" s="1017" t="s">
        <v>353</v>
      </c>
      <c r="C45" s="267">
        <v>972022.71028426907</v>
      </c>
      <c r="D45" s="267">
        <v>2284020.660895735</v>
      </c>
      <c r="E45" s="267">
        <v>2064368.5935789051</v>
      </c>
      <c r="F45" s="267">
        <v>1934287.3762627831</v>
      </c>
      <c r="G45" s="267">
        <v>1899208.8232714941</v>
      </c>
      <c r="H45" s="940"/>
      <c r="I45" s="940"/>
    </row>
    <row r="46" spans="2:9" x14ac:dyDescent="0.3">
      <c r="B46" s="153"/>
      <c r="C46" s="951"/>
      <c r="D46" s="951"/>
      <c r="E46" s="951"/>
      <c r="F46" s="951"/>
      <c r="G46" s="951"/>
      <c r="H46" s="940"/>
      <c r="I46" s="940"/>
    </row>
    <row r="47" spans="2:9" x14ac:dyDescent="0.3">
      <c r="B47" s="273" t="s">
        <v>348</v>
      </c>
      <c r="C47" s="267">
        <v>811485.50455074187</v>
      </c>
      <c r="D47" s="267">
        <v>2396978.5928329937</v>
      </c>
      <c r="E47" s="267">
        <v>2306722.2010787684</v>
      </c>
      <c r="F47" s="267">
        <v>2231569.4942672038</v>
      </c>
      <c r="G47" s="267">
        <v>2161255.2496933928</v>
      </c>
      <c r="H47" s="940"/>
      <c r="I47" s="940"/>
    </row>
    <row r="48" spans="2:9" x14ac:dyDescent="0.3">
      <c r="B48" s="153"/>
      <c r="C48" s="951"/>
      <c r="D48" s="951"/>
      <c r="E48" s="951"/>
      <c r="F48" s="951"/>
      <c r="G48" s="951"/>
      <c r="H48" s="940"/>
      <c r="I48" s="940"/>
    </row>
    <row r="49" spans="2:9" x14ac:dyDescent="0.3">
      <c r="B49" s="273" t="s">
        <v>371</v>
      </c>
      <c r="C49" s="267">
        <v>304756.67598804529</v>
      </c>
      <c r="D49" s="267">
        <v>332193.95849106333</v>
      </c>
      <c r="E49" s="267">
        <v>323086.3636123311</v>
      </c>
      <c r="F49" s="267">
        <v>315387.05722422129</v>
      </c>
      <c r="G49" s="267">
        <v>308954.33680554345</v>
      </c>
      <c r="H49" s="940"/>
      <c r="I49" s="940"/>
    </row>
    <row r="50" spans="2:9" x14ac:dyDescent="0.3">
      <c r="B50" s="1018"/>
      <c r="C50" s="1019"/>
      <c r="D50" s="1019"/>
      <c r="E50" s="1019"/>
      <c r="F50" s="1019"/>
      <c r="G50" s="1019"/>
      <c r="H50" s="940"/>
      <c r="I50" s="940"/>
    </row>
    <row r="51" spans="2:9" s="377" customFormat="1" ht="14.5" x14ac:dyDescent="0.35">
      <c r="B51" s="371" t="s">
        <v>236</v>
      </c>
      <c r="C51" s="954">
        <v>585493.31721054995</v>
      </c>
      <c r="D51" s="355">
        <v>4841806.4946990563</v>
      </c>
      <c r="E51" s="263">
        <v>7577202.9340915186</v>
      </c>
      <c r="F51" s="263">
        <v>7476403.3780427231</v>
      </c>
      <c r="G51" s="263">
        <v>8030850.0164095834</v>
      </c>
      <c r="H51" s="940"/>
      <c r="I51" s="940"/>
    </row>
    <row r="52" spans="2:9" x14ac:dyDescent="0.3">
      <c r="B52" s="141"/>
      <c r="C52" s="948"/>
      <c r="D52" s="948"/>
      <c r="E52" s="948"/>
      <c r="F52" s="948"/>
      <c r="G52" s="948"/>
      <c r="H52" s="940"/>
      <c r="I52" s="940"/>
    </row>
    <row r="53" spans="2:9" s="376" customFormat="1" ht="15.5" x14ac:dyDescent="0.35">
      <c r="B53" s="484" t="s">
        <v>398</v>
      </c>
      <c r="C53" s="958">
        <f>SUM(C55:C59)</f>
        <v>15238795.896125749</v>
      </c>
      <c r="D53" s="958">
        <f>SUM(D55:D59)</f>
        <v>19364728.558999468</v>
      </c>
      <c r="E53" s="958">
        <f>SUM(E55:E59)</f>
        <v>17340794.219263256</v>
      </c>
      <c r="F53" s="958">
        <f>SUM(F55:F59)</f>
        <v>23267971.496726308</v>
      </c>
      <c r="G53" s="958">
        <f>SUM(G55:G59)</f>
        <v>25871331.818673726</v>
      </c>
      <c r="H53" s="940"/>
      <c r="I53" s="940"/>
    </row>
    <row r="54" spans="2:9" x14ac:dyDescent="0.3">
      <c r="B54" s="141"/>
      <c r="C54" s="949"/>
      <c r="D54" s="949"/>
      <c r="E54" s="949"/>
      <c r="F54" s="949"/>
      <c r="G54" s="949"/>
      <c r="H54" s="940"/>
      <c r="I54" s="940"/>
    </row>
    <row r="55" spans="2:9" s="377" customFormat="1" ht="14.5" x14ac:dyDescent="0.35">
      <c r="B55" s="266" t="s">
        <v>274</v>
      </c>
      <c r="C55" s="956">
        <v>8148781.322589444</v>
      </c>
      <c r="D55" s="1014">
        <v>9395275.0646965522</v>
      </c>
      <c r="E55" s="1020">
        <v>9248220.4818697777</v>
      </c>
      <c r="F55" s="1020">
        <v>9055141.5797317456</v>
      </c>
      <c r="G55" s="1020">
        <v>10167115.19527404</v>
      </c>
      <c r="H55" s="940"/>
      <c r="I55" s="940"/>
    </row>
    <row r="56" spans="2:9" s="377" customFormat="1" ht="14.5" x14ac:dyDescent="0.35">
      <c r="B56" s="273" t="s">
        <v>298</v>
      </c>
      <c r="C56" s="1020">
        <v>7090014.5735363038</v>
      </c>
      <c r="D56" s="263">
        <v>8177985.0912642637</v>
      </c>
      <c r="E56" s="1020">
        <v>7627238.8591483487</v>
      </c>
      <c r="F56" s="1020">
        <v>11852936.238209676</v>
      </c>
      <c r="G56" s="1020">
        <v>13102319.637028739</v>
      </c>
      <c r="H56" s="940"/>
      <c r="I56" s="940"/>
    </row>
    <row r="57" spans="2:9" s="377" customFormat="1" ht="14.5" x14ac:dyDescent="0.35">
      <c r="B57" s="273" t="s">
        <v>371</v>
      </c>
      <c r="C57" s="1020">
        <v>0</v>
      </c>
      <c r="D57" s="263">
        <v>1290591.8691042657</v>
      </c>
      <c r="E57" s="1020">
        <v>0</v>
      </c>
      <c r="F57" s="1020">
        <v>0</v>
      </c>
      <c r="G57" s="1020">
        <v>0</v>
      </c>
      <c r="H57" s="940"/>
      <c r="I57" s="940"/>
    </row>
    <row r="58" spans="2:9" s="377" customFormat="1" ht="14.5" x14ac:dyDescent="0.35">
      <c r="B58" s="273" t="s">
        <v>267</v>
      </c>
      <c r="C58" s="1020">
        <v>0</v>
      </c>
      <c r="D58" s="263">
        <v>500876.53393438511</v>
      </c>
      <c r="E58" s="1020">
        <v>465334.87824512913</v>
      </c>
      <c r="F58" s="1020">
        <v>0</v>
      </c>
      <c r="G58" s="1020">
        <v>0</v>
      </c>
      <c r="H58" s="940"/>
      <c r="I58" s="940"/>
    </row>
    <row r="59" spans="2:9" s="377" customFormat="1" ht="14.5" x14ac:dyDescent="0.35">
      <c r="B59" s="273" t="s">
        <v>616</v>
      </c>
      <c r="C59" s="1020">
        <v>0</v>
      </c>
      <c r="D59" s="1020">
        <v>0</v>
      </c>
      <c r="E59" s="1020">
        <v>0</v>
      </c>
      <c r="F59" s="1020">
        <v>2359893.6787848892</v>
      </c>
      <c r="G59" s="1020">
        <v>2601896.9863709472</v>
      </c>
      <c r="H59" s="940"/>
      <c r="I59" s="940"/>
    </row>
    <row r="60" spans="2:9" x14ac:dyDescent="0.3">
      <c r="B60" s="139"/>
      <c r="C60" s="950"/>
      <c r="D60" s="950"/>
      <c r="E60" s="950"/>
      <c r="F60" s="950"/>
      <c r="G60" s="950"/>
      <c r="H60" s="940"/>
      <c r="I60" s="940"/>
    </row>
    <row r="61" spans="2:9" s="376" customFormat="1" ht="15.5" x14ac:dyDescent="0.35">
      <c r="B61" s="484" t="s">
        <v>790</v>
      </c>
      <c r="C61" s="958">
        <f>+C63+C64</f>
        <v>102962.75107174664</v>
      </c>
      <c r="D61" s="958">
        <f>+D63+D64</f>
        <v>103955.2346598757</v>
      </c>
      <c r="E61" s="958">
        <f>+E63+E64</f>
        <v>103444.18754347983</v>
      </c>
      <c r="F61" s="958">
        <f>+F63+F64</f>
        <v>103960.01563444815</v>
      </c>
      <c r="G61" s="958">
        <f>+G63+G64</f>
        <v>105300.4254727286</v>
      </c>
      <c r="H61" s="940"/>
      <c r="I61" s="940"/>
    </row>
    <row r="62" spans="2:9" x14ac:dyDescent="0.3">
      <c r="B62" s="139"/>
      <c r="C62" s="945"/>
      <c r="D62" s="945"/>
      <c r="E62" s="945"/>
      <c r="F62" s="945"/>
      <c r="G62" s="945"/>
      <c r="H62" s="940"/>
      <c r="I62" s="940"/>
    </row>
    <row r="63" spans="2:9" x14ac:dyDescent="0.3">
      <c r="B63" s="266" t="s">
        <v>272</v>
      </c>
      <c r="C63" s="953">
        <v>94889.59224936484</v>
      </c>
      <c r="D63" s="355">
        <v>95681.181455170779</v>
      </c>
      <c r="E63" s="267">
        <v>95290.191595376629</v>
      </c>
      <c r="F63" s="267">
        <v>95677.846901009078</v>
      </c>
      <c r="G63" s="267">
        <v>96704.25048315918</v>
      </c>
      <c r="H63" s="940"/>
      <c r="I63" s="940"/>
    </row>
    <row r="64" spans="2:9" x14ac:dyDescent="0.3">
      <c r="B64" s="266" t="s">
        <v>791</v>
      </c>
      <c r="C64" s="953">
        <v>8073.1588223817889</v>
      </c>
      <c r="D64" s="355">
        <v>8274.0532047049255</v>
      </c>
      <c r="E64" s="267">
        <v>8153.9959481032047</v>
      </c>
      <c r="F64" s="267">
        <v>8282.1687334390699</v>
      </c>
      <c r="G64" s="267">
        <v>8596.1749895694193</v>
      </c>
      <c r="H64" s="940"/>
      <c r="I64" s="940"/>
    </row>
    <row r="65" spans="1:9" x14ac:dyDescent="0.3">
      <c r="B65" s="139"/>
      <c r="C65" s="945"/>
      <c r="D65" s="945"/>
      <c r="E65" s="945"/>
      <c r="F65" s="945"/>
      <c r="G65" s="945"/>
      <c r="H65" s="940"/>
      <c r="I65" s="940"/>
    </row>
    <row r="66" spans="1:9" s="376" customFormat="1" ht="15.5" x14ac:dyDescent="0.35">
      <c r="B66" s="484" t="s">
        <v>792</v>
      </c>
      <c r="C66" s="961">
        <f>+C68+C69+C70</f>
        <v>2405504.2994117909</v>
      </c>
      <c r="D66" s="961">
        <f>+D68+D69+D70</f>
        <v>2435209.5195111227</v>
      </c>
      <c r="E66" s="961">
        <f>+E68+E69+E70</f>
        <v>2422430.4167488129</v>
      </c>
      <c r="F66" s="961">
        <f>+F68+F69+F70</f>
        <v>2433841.1677736286</v>
      </c>
      <c r="G66" s="961">
        <f>+G68+G69+G70</f>
        <v>2469711.8793046875</v>
      </c>
      <c r="H66" s="940"/>
      <c r="I66" s="940"/>
    </row>
    <row r="67" spans="1:9" x14ac:dyDescent="0.3">
      <c r="B67" s="1004"/>
      <c r="C67" s="951"/>
      <c r="D67" s="951"/>
      <c r="E67" s="951"/>
      <c r="F67" s="951"/>
      <c r="G67" s="951"/>
      <c r="H67" s="940"/>
      <c r="I67" s="940"/>
    </row>
    <row r="68" spans="1:9" x14ac:dyDescent="0.3">
      <c r="B68" s="266" t="s">
        <v>252</v>
      </c>
      <c r="C68" s="953">
        <v>1043557.8542580936</v>
      </c>
      <c r="D68" s="355">
        <v>1058079.7299730589</v>
      </c>
      <c r="E68" s="267">
        <v>1053097.2723248247</v>
      </c>
      <c r="F68" s="267">
        <v>1056536.1914950951</v>
      </c>
      <c r="G68" s="267">
        <v>1070751.1022994344</v>
      </c>
      <c r="H68" s="940"/>
      <c r="I68" s="940"/>
    </row>
    <row r="69" spans="1:9" x14ac:dyDescent="0.3">
      <c r="B69" s="266" t="s">
        <v>519</v>
      </c>
      <c r="C69" s="953">
        <v>858847.83647406334</v>
      </c>
      <c r="D69" s="355">
        <v>863857.57424961263</v>
      </c>
      <c r="E69" s="267">
        <v>861101.18243178772</v>
      </c>
      <c r="F69" s="267">
        <v>864042.87636024726</v>
      </c>
      <c r="G69" s="267">
        <v>871478.80429973186</v>
      </c>
      <c r="H69" s="940"/>
      <c r="I69" s="940"/>
    </row>
    <row r="70" spans="1:9" x14ac:dyDescent="0.3">
      <c r="B70" s="266" t="s">
        <v>793</v>
      </c>
      <c r="C70" s="953">
        <v>503098.60867963388</v>
      </c>
      <c r="D70" s="355">
        <v>513272.21528845129</v>
      </c>
      <c r="E70" s="267">
        <v>508231.96199220046</v>
      </c>
      <c r="F70" s="267">
        <v>513262.09991828649</v>
      </c>
      <c r="G70" s="267">
        <v>527481.97270552127</v>
      </c>
      <c r="H70" s="940"/>
      <c r="I70" s="940"/>
    </row>
    <row r="71" spans="1:9" ht="13.5" thickBot="1" x14ac:dyDescent="0.35">
      <c r="B71" s="13"/>
      <c r="C71" s="952"/>
      <c r="D71" s="952"/>
      <c r="E71" s="952"/>
      <c r="F71" s="952"/>
      <c r="G71" s="952"/>
      <c r="H71" s="940"/>
      <c r="I71" s="940"/>
    </row>
    <row r="72" spans="1:9" ht="13.5" thickTop="1" x14ac:dyDescent="0.3">
      <c r="B72" s="115"/>
      <c r="C72" s="158"/>
      <c r="D72" s="158"/>
      <c r="E72" s="158"/>
      <c r="F72" s="158"/>
      <c r="G72" s="158"/>
      <c r="H72" s="940"/>
      <c r="I72" s="940"/>
    </row>
    <row r="73" spans="1:9" ht="13.5" thickBot="1" x14ac:dyDescent="0.35">
      <c r="B73" s="14"/>
      <c r="C73" s="159"/>
      <c r="D73" s="159"/>
      <c r="E73" s="159"/>
      <c r="F73" s="159"/>
      <c r="G73" s="159"/>
      <c r="H73" s="940"/>
      <c r="I73" s="940"/>
    </row>
    <row r="74" spans="1:9" s="376" customFormat="1" ht="16" thickTop="1" x14ac:dyDescent="0.35">
      <c r="B74" s="485" t="s">
        <v>794</v>
      </c>
      <c r="C74" s="962">
        <f>SUM(C76:C80)</f>
        <v>12786801.917608077</v>
      </c>
      <c r="D74" s="962">
        <f>SUM(D76:D80)</f>
        <v>12962731.781384887</v>
      </c>
      <c r="E74" s="962">
        <f>SUM(E76:E80)</f>
        <v>12846984.749331184</v>
      </c>
      <c r="F74" s="962">
        <f>SUM(F76:F80)</f>
        <v>12952719.960510464</v>
      </c>
      <c r="G74" s="962">
        <f>SUM(G76:G80)</f>
        <v>13232074.892613132</v>
      </c>
      <c r="H74" s="940"/>
      <c r="I74" s="940"/>
    </row>
    <row r="75" spans="1:9" x14ac:dyDescent="0.3">
      <c r="B75" s="157"/>
      <c r="C75" s="951"/>
      <c r="D75" s="951"/>
      <c r="E75" s="951"/>
      <c r="F75" s="951"/>
      <c r="G75" s="951"/>
      <c r="H75" s="940"/>
      <c r="I75" s="940"/>
    </row>
    <row r="76" spans="1:9" x14ac:dyDescent="0.3">
      <c r="A76" s="940"/>
      <c r="B76" s="261" t="s">
        <v>392</v>
      </c>
      <c r="C76" s="955">
        <v>5151027.2004566593</v>
      </c>
      <c r="D76" s="357">
        <v>5151027.2004566593</v>
      </c>
      <c r="E76" s="360">
        <v>5151027.2004566593</v>
      </c>
      <c r="F76" s="360">
        <v>5151027.2004566593</v>
      </c>
      <c r="G76" s="360">
        <v>5151027.2004566593</v>
      </c>
      <c r="I76" s="940"/>
    </row>
    <row r="77" spans="1:9" x14ac:dyDescent="0.3">
      <c r="A77" s="940"/>
      <c r="B77" s="261" t="s">
        <v>393</v>
      </c>
      <c r="C77" s="955">
        <v>929780.55230617255</v>
      </c>
      <c r="D77" s="357">
        <v>929780.55230617255</v>
      </c>
      <c r="E77" s="360">
        <v>929780.55230617255</v>
      </c>
      <c r="F77" s="360">
        <v>929780.55230617255</v>
      </c>
      <c r="G77" s="360">
        <v>929780.55230617255</v>
      </c>
      <c r="I77" s="940"/>
    </row>
    <row r="78" spans="1:9" x14ac:dyDescent="0.3">
      <c r="A78" s="940"/>
      <c r="B78" s="261" t="s">
        <v>395</v>
      </c>
      <c r="C78" s="955">
        <v>6402215.9279248249</v>
      </c>
      <c r="D78" s="357">
        <v>6585218.4009234598</v>
      </c>
      <c r="E78" s="360">
        <v>6479180.9148161672</v>
      </c>
      <c r="F78" s="360">
        <v>6597791.2572594546</v>
      </c>
      <c r="G78" s="360">
        <v>6883845.0146048954</v>
      </c>
      <c r="I78" s="940"/>
    </row>
    <row r="79" spans="1:9" x14ac:dyDescent="0.3">
      <c r="A79" s="940"/>
      <c r="B79" s="261" t="s">
        <v>394</v>
      </c>
      <c r="C79" s="955">
        <v>163016.08404816981</v>
      </c>
      <c r="D79" s="357">
        <v>156656.29302061565</v>
      </c>
      <c r="E79" s="360">
        <v>145540.13234852612</v>
      </c>
      <c r="F79" s="360">
        <v>133176.19289574586</v>
      </c>
      <c r="G79" s="360">
        <v>123175.95891657073</v>
      </c>
      <c r="I79" s="940"/>
    </row>
    <row r="80" spans="1:9" x14ac:dyDescent="0.3">
      <c r="A80" s="940"/>
      <c r="B80" s="261" t="s">
        <v>396</v>
      </c>
      <c r="C80" s="955">
        <v>140762.15287224966</v>
      </c>
      <c r="D80" s="357">
        <v>140049.334677979</v>
      </c>
      <c r="E80" s="360">
        <v>141455.94940365758</v>
      </c>
      <c r="F80" s="360">
        <v>140944.75759243235</v>
      </c>
      <c r="G80" s="360">
        <v>144246.16632883166</v>
      </c>
      <c r="I80" s="940"/>
    </row>
    <row r="81" spans="2:9" ht="13.5" thickBot="1" x14ac:dyDescent="0.35">
      <c r="B81" s="13"/>
      <c r="C81" s="952"/>
      <c r="D81" s="952"/>
      <c r="E81" s="952"/>
      <c r="F81" s="952"/>
      <c r="G81" s="952"/>
      <c r="H81" s="940"/>
      <c r="I81" s="940"/>
    </row>
    <row r="82" spans="2:9" ht="13.5" customHeight="1" thickTop="1" x14ac:dyDescent="0.3">
      <c r="B82" s="115"/>
      <c r="C82" s="158"/>
      <c r="D82" s="158"/>
      <c r="E82" s="158"/>
      <c r="G82" s="940"/>
      <c r="H82" s="940"/>
      <c r="I82" s="940"/>
    </row>
    <row r="83" spans="2:9" x14ac:dyDescent="0.3">
      <c r="B83" s="1175" t="s">
        <v>536</v>
      </c>
      <c r="F83" s="940"/>
      <c r="G83" s="940"/>
      <c r="H83" s="940"/>
    </row>
    <row r="84" spans="2:9" x14ac:dyDescent="0.3">
      <c r="B84" s="1173" t="s">
        <v>759</v>
      </c>
      <c r="F84" s="940"/>
      <c r="G84" s="940"/>
      <c r="H84" s="940"/>
    </row>
    <row r="85" spans="2:9" ht="12.75" customHeight="1" x14ac:dyDescent="0.3">
      <c r="B85" s="1178" t="s">
        <v>795</v>
      </c>
      <c r="D85" s="160"/>
      <c r="E85" s="160"/>
      <c r="F85" s="940"/>
      <c r="G85" s="940"/>
      <c r="H85" s="940"/>
    </row>
    <row r="86" spans="2:9" ht="12.75" customHeight="1" x14ac:dyDescent="0.3">
      <c r="B86" s="1107" t="s">
        <v>761</v>
      </c>
      <c r="C86" s="160"/>
      <c r="D86" s="160"/>
      <c r="E86" s="160"/>
      <c r="F86" s="940"/>
      <c r="G86" s="940"/>
      <c r="H86" s="940"/>
    </row>
    <row r="87" spans="2:9" ht="12.75" customHeight="1" x14ac:dyDescent="0.3">
      <c r="B87" s="1107" t="s">
        <v>796</v>
      </c>
      <c r="F87" s="940"/>
      <c r="G87" s="940"/>
      <c r="H87" s="940"/>
    </row>
    <row r="88" spans="2:9" ht="39" x14ac:dyDescent="0.3">
      <c r="B88" s="1106" t="s">
        <v>762</v>
      </c>
      <c r="F88" s="940"/>
      <c r="G88" s="940"/>
      <c r="H88" s="940"/>
    </row>
    <row r="89" spans="2:9" x14ac:dyDescent="0.3">
      <c r="B89" s="160"/>
      <c r="C89" s="160"/>
      <c r="D89" s="160"/>
      <c r="E89" s="160"/>
      <c r="F89" s="940"/>
      <c r="G89" s="940"/>
      <c r="H89" s="940"/>
    </row>
    <row r="90" spans="2:9" x14ac:dyDescent="0.3">
      <c r="F90" s="940"/>
      <c r="G90" s="940"/>
      <c r="H90" s="940"/>
    </row>
    <row r="91" spans="2:9" x14ac:dyDescent="0.3">
      <c r="F91" s="940"/>
      <c r="G91" s="940"/>
      <c r="H91" s="940"/>
    </row>
    <row r="92" spans="2:9" x14ac:dyDescent="0.3">
      <c r="F92" s="940"/>
      <c r="G92" s="940"/>
    </row>
    <row r="93" spans="2:9" x14ac:dyDescent="0.3">
      <c r="F93" s="940"/>
      <c r="G93" s="940"/>
    </row>
    <row r="94" spans="2:9" x14ac:dyDescent="0.3">
      <c r="F94" s="940"/>
      <c r="G94" s="940"/>
    </row>
    <row r="95" spans="2:9" x14ac:dyDescent="0.3">
      <c r="F95" s="940"/>
    </row>
    <row r="96" spans="2:9" x14ac:dyDescent="0.3">
      <c r="C96" s="59"/>
      <c r="D96" s="59"/>
      <c r="E96" s="59"/>
      <c r="F96" s="940"/>
    </row>
    <row r="97" spans="3:6" x14ac:dyDescent="0.3">
      <c r="C97" s="59"/>
      <c r="D97" s="59"/>
      <c r="E97" s="59"/>
      <c r="F97" s="940"/>
    </row>
    <row r="98" spans="3:6" x14ac:dyDescent="0.3">
      <c r="C98" s="59"/>
      <c r="D98" s="59"/>
      <c r="E98" s="59"/>
      <c r="F98" s="940"/>
    </row>
    <row r="99" spans="3:6" x14ac:dyDescent="0.3">
      <c r="C99" s="59"/>
      <c r="D99" s="59"/>
      <c r="E99" s="59"/>
      <c r="F99" s="940"/>
    </row>
    <row r="100" spans="3:6" x14ac:dyDescent="0.3">
      <c r="C100" s="59"/>
      <c r="D100" s="59"/>
      <c r="E100" s="59"/>
    </row>
    <row r="101" spans="3:6" x14ac:dyDescent="0.3">
      <c r="C101" s="59"/>
      <c r="D101" s="59"/>
      <c r="E101" s="59"/>
    </row>
    <row r="102" spans="3:6" x14ac:dyDescent="0.3">
      <c r="C102" s="59"/>
      <c r="D102" s="59"/>
      <c r="E102" s="59"/>
    </row>
    <row r="103" spans="3:6" x14ac:dyDescent="0.3">
      <c r="C103" s="59"/>
      <c r="D103" s="59"/>
      <c r="E103" s="59"/>
    </row>
  </sheetData>
  <mergeCells count="5">
    <mergeCell ref="B6:D6"/>
    <mergeCell ref="B7:D7"/>
    <mergeCell ref="B11:B12"/>
    <mergeCell ref="C11:D11"/>
    <mergeCell ref="E11:G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5" orientation="portrait" horizontalDpi="4294967294" verticalDpi="4294967294" r:id="rId1"/>
  <headerFooter scaleWithDoc="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I94"/>
  <sheetViews>
    <sheetView showGridLines="0" zoomScale="85" zoomScaleNormal="85" zoomScaleSheetLayoutView="85" workbookViewId="0"/>
  </sheetViews>
  <sheetFormatPr baseColWidth="10" defaultColWidth="11.453125" defaultRowHeight="13" x14ac:dyDescent="0.3"/>
  <cols>
    <col min="1" max="1" width="6.81640625" style="15" customWidth="1"/>
    <col min="2" max="2" width="109.54296875" style="15" customWidth="1"/>
    <col min="3" max="3" width="15.81640625" style="15" customWidth="1"/>
    <col min="4" max="4" width="18.08984375" style="15" customWidth="1"/>
    <col min="5" max="5" width="17.90625" style="15" bestFit="1" customWidth="1"/>
    <col min="6" max="6" width="11.81640625" style="15" bestFit="1" customWidth="1"/>
    <col min="7" max="7" width="12.1796875" style="15" bestFit="1" customWidth="1"/>
    <col min="8" max="16384" width="11.453125" style="15"/>
  </cols>
  <sheetData>
    <row r="1" spans="1:5" ht="14.5" x14ac:dyDescent="0.35">
      <c r="A1" s="667" t="s">
        <v>216</v>
      </c>
      <c r="B1" s="399"/>
    </row>
    <row r="2" spans="1:5" ht="15" customHeight="1" x14ac:dyDescent="0.35">
      <c r="A2" s="399"/>
      <c r="B2" s="351" t="s">
        <v>733</v>
      </c>
      <c r="C2" s="135"/>
      <c r="D2" s="135"/>
    </row>
    <row r="3" spans="1:5" ht="15" customHeight="1" x14ac:dyDescent="0.35">
      <c r="A3" s="399"/>
      <c r="B3" s="351" t="s">
        <v>300</v>
      </c>
      <c r="C3" s="135"/>
      <c r="D3" s="135"/>
    </row>
    <row r="4" spans="1:5" s="385" customFormat="1" ht="12" x14ac:dyDescent="0.3">
      <c r="B4" s="410"/>
      <c r="C4" s="411"/>
      <c r="D4" s="411"/>
    </row>
    <row r="5" spans="1:5" s="385" customFormat="1" ht="17" x14ac:dyDescent="0.3">
      <c r="B5" s="1360" t="s">
        <v>675</v>
      </c>
      <c r="C5" s="1360"/>
      <c r="D5" s="1360"/>
    </row>
    <row r="6" spans="1:5" ht="17.25" customHeight="1" x14ac:dyDescent="0.3">
      <c r="B6" s="1360" t="s">
        <v>278</v>
      </c>
      <c r="C6" s="1360"/>
      <c r="D6" s="1360"/>
    </row>
    <row r="7" spans="1:5" ht="17.25" customHeight="1" x14ac:dyDescent="0.3">
      <c r="B7" s="1361" t="s">
        <v>867</v>
      </c>
      <c r="C7" s="1361"/>
      <c r="D7" s="1361"/>
    </row>
    <row r="8" spans="1:5" s="385" customFormat="1" ht="12" x14ac:dyDescent="0.3">
      <c r="B8" s="407"/>
      <c r="C8" s="407"/>
      <c r="D8" s="407"/>
    </row>
    <row r="9" spans="1:5" s="385" customFormat="1" ht="12.5" thickBot="1" x14ac:dyDescent="0.35">
      <c r="B9" s="408"/>
      <c r="C9" s="409"/>
      <c r="D9" s="409"/>
    </row>
    <row r="10" spans="1:5" ht="17.25" customHeight="1" thickTop="1" thickBot="1" x14ac:dyDescent="0.35">
      <c r="B10" s="136"/>
      <c r="C10" s="412" t="s">
        <v>270</v>
      </c>
      <c r="D10" s="412" t="s">
        <v>271</v>
      </c>
    </row>
    <row r="11" spans="1:5" ht="18" customHeight="1" thickTop="1" x14ac:dyDescent="0.3">
      <c r="B11" s="137"/>
      <c r="C11" s="734"/>
      <c r="D11" s="734"/>
    </row>
    <row r="12" spans="1:5" ht="18" customHeight="1" x14ac:dyDescent="0.3">
      <c r="B12" s="486" t="s">
        <v>868</v>
      </c>
      <c r="C12" s="735">
        <v>322118523</v>
      </c>
      <c r="D12" s="735">
        <v>22694860554</v>
      </c>
    </row>
    <row r="13" spans="1:5" ht="18" customHeight="1" x14ac:dyDescent="0.3">
      <c r="B13" s="138"/>
      <c r="C13" s="736"/>
      <c r="D13" s="736"/>
    </row>
    <row r="14" spans="1:5" ht="18" customHeight="1" x14ac:dyDescent="0.3">
      <c r="B14" s="486" t="s">
        <v>869</v>
      </c>
      <c r="C14" s="735">
        <v>2433841</v>
      </c>
      <c r="D14" s="735">
        <v>171476280</v>
      </c>
    </row>
    <row r="15" spans="1:5" ht="18" customHeight="1" x14ac:dyDescent="0.3">
      <c r="B15" s="138"/>
      <c r="C15" s="736"/>
      <c r="D15" s="736"/>
    </row>
    <row r="16" spans="1:5" ht="18" customHeight="1" x14ac:dyDescent="0.3">
      <c r="B16" s="486" t="s">
        <v>870</v>
      </c>
      <c r="C16" s="735">
        <v>324552364</v>
      </c>
      <c r="D16" s="735">
        <v>22866336834</v>
      </c>
      <c r="E16" s="940"/>
    </row>
    <row r="17" spans="2:7" x14ac:dyDescent="0.3">
      <c r="B17" s="139"/>
      <c r="C17" s="737"/>
      <c r="D17" s="737"/>
    </row>
    <row r="18" spans="2:7" s="374" customFormat="1" ht="15.5" x14ac:dyDescent="0.35">
      <c r="B18" s="445" t="s">
        <v>259</v>
      </c>
      <c r="C18" s="738"/>
      <c r="D18" s="738"/>
    </row>
    <row r="19" spans="2:7" x14ac:dyDescent="0.3">
      <c r="B19" s="141"/>
      <c r="C19" s="739"/>
      <c r="D19" s="739"/>
    </row>
    <row r="20" spans="2:7" s="399" customFormat="1" ht="14.5" x14ac:dyDescent="0.35">
      <c r="B20" s="460" t="s">
        <v>937</v>
      </c>
      <c r="C20" s="740">
        <f>SUM(C22:C28)</f>
        <v>130509663.69202998</v>
      </c>
      <c r="D20" s="740">
        <f>SUM(D22:D28)</f>
        <v>9195058355.4219723</v>
      </c>
      <c r="E20" s="715"/>
    </row>
    <row r="21" spans="2:7" x14ac:dyDescent="0.3">
      <c r="B21" s="141"/>
      <c r="C21" s="739"/>
      <c r="D21" s="739"/>
      <c r="E21" s="715"/>
    </row>
    <row r="22" spans="2:7" ht="14.5" x14ac:dyDescent="0.35">
      <c r="B22" s="260" t="s">
        <v>363</v>
      </c>
      <c r="C22" s="741">
        <v>3504080.6188347172</v>
      </c>
      <c r="D22" s="741">
        <v>246880000</v>
      </c>
      <c r="E22" s="715"/>
      <c r="F22" s="1105"/>
      <c r="G22" s="1105"/>
    </row>
    <row r="23" spans="2:7" ht="14.5" x14ac:dyDescent="0.35">
      <c r="B23" s="260" t="s">
        <v>364</v>
      </c>
      <c r="C23" s="741">
        <v>9803760.0198283587</v>
      </c>
      <c r="D23" s="741">
        <v>690723912.19700694</v>
      </c>
      <c r="E23" s="715"/>
      <c r="F23" s="1105"/>
      <c r="G23" s="1105"/>
    </row>
    <row r="24" spans="2:7" ht="14.5" x14ac:dyDescent="0.35">
      <c r="B24" s="260" t="s">
        <v>734</v>
      </c>
      <c r="C24" s="741">
        <v>48821.540249999998</v>
      </c>
      <c r="D24" s="741">
        <v>3439721.6183137498</v>
      </c>
      <c r="E24" s="715"/>
      <c r="F24" s="1105"/>
      <c r="G24" s="1105"/>
    </row>
    <row r="25" spans="2:7" ht="14.5" x14ac:dyDescent="0.35">
      <c r="B25" s="260" t="s">
        <v>48</v>
      </c>
      <c r="C25" s="741">
        <v>72717.655604222819</v>
      </c>
      <c r="D25" s="741">
        <v>5123322.4255955182</v>
      </c>
      <c r="E25" s="715"/>
      <c r="F25" s="1105"/>
      <c r="G25" s="1105"/>
    </row>
    <row r="26" spans="2:7" ht="14.5" x14ac:dyDescent="0.35">
      <c r="B26" s="260" t="s">
        <v>260</v>
      </c>
      <c r="C26" s="741">
        <v>428203.67156600003</v>
      </c>
      <c r="D26" s="741">
        <v>30169089.680182531</v>
      </c>
      <c r="E26" s="715"/>
      <c r="F26" s="1105"/>
      <c r="G26" s="1105"/>
    </row>
    <row r="27" spans="2:7" ht="14.5" x14ac:dyDescent="0.35">
      <c r="B27" s="260" t="s">
        <v>80</v>
      </c>
      <c r="C27" s="741">
        <v>5198.429623175778</v>
      </c>
      <c r="D27" s="741">
        <v>366255.35910084943</v>
      </c>
      <c r="E27" s="715"/>
      <c r="F27" s="1105"/>
      <c r="G27" s="1105"/>
    </row>
    <row r="28" spans="2:7" ht="14.5" x14ac:dyDescent="0.35">
      <c r="B28" s="260" t="s">
        <v>841</v>
      </c>
      <c r="C28" s="741">
        <v>116646881.7563235</v>
      </c>
      <c r="D28" s="741">
        <v>8218356054.1417723</v>
      </c>
      <c r="E28" s="715"/>
      <c r="F28" s="1105"/>
      <c r="G28" s="1105"/>
    </row>
    <row r="29" spans="2:7" ht="14.5" x14ac:dyDescent="0.35">
      <c r="B29" s="260"/>
      <c r="C29" s="742"/>
      <c r="D29" s="742"/>
      <c r="E29" s="715"/>
      <c r="F29" s="1105"/>
      <c r="G29" s="1105"/>
    </row>
    <row r="30" spans="2:7" s="399" customFormat="1" ht="14.5" x14ac:dyDescent="0.35">
      <c r="B30" s="460" t="s">
        <v>938</v>
      </c>
      <c r="C30" s="740">
        <f>SUM(C32:C40)</f>
        <v>120556233.65038431</v>
      </c>
      <c r="D30" s="740">
        <f>SUM(D32:D40)</f>
        <v>8493789441.8378267</v>
      </c>
      <c r="E30" s="715"/>
      <c r="F30" s="1105"/>
      <c r="G30" s="1105"/>
    </row>
    <row r="31" spans="2:7" ht="14.5" x14ac:dyDescent="0.35">
      <c r="B31" s="141"/>
      <c r="C31" s="739"/>
      <c r="D31" s="739"/>
      <c r="E31" s="715"/>
      <c r="F31" s="1105"/>
      <c r="G31" s="1105"/>
    </row>
    <row r="32" spans="2:7" x14ac:dyDescent="0.3">
      <c r="B32" s="260" t="s">
        <v>363</v>
      </c>
      <c r="C32" s="743">
        <v>360229.9340004258</v>
      </c>
      <c r="D32" s="743">
        <v>25380000</v>
      </c>
      <c r="E32" s="715"/>
    </row>
    <row r="33" spans="1:7" x14ac:dyDescent="0.3">
      <c r="B33" s="260" t="s">
        <v>94</v>
      </c>
      <c r="C33" s="743">
        <v>22621.254239053327</v>
      </c>
      <c r="D33" s="743">
        <v>1593780.467412502</v>
      </c>
      <c r="E33" s="715"/>
    </row>
    <row r="34" spans="1:7" x14ac:dyDescent="0.3">
      <c r="B34" s="260" t="s">
        <v>874</v>
      </c>
      <c r="C34" s="1075">
        <v>41568568.300850853</v>
      </c>
      <c r="D34" s="743">
        <v>2928713479.636447</v>
      </c>
      <c r="E34" s="715"/>
    </row>
    <row r="35" spans="1:7" x14ac:dyDescent="0.3">
      <c r="B35" s="260" t="s">
        <v>364</v>
      </c>
      <c r="C35" s="1075">
        <v>14930611.781620607</v>
      </c>
      <c r="D35" s="743">
        <v>1051936253.0740799</v>
      </c>
      <c r="E35" s="715"/>
    </row>
    <row r="36" spans="1:7" x14ac:dyDescent="0.3">
      <c r="B36" s="260" t="s">
        <v>48</v>
      </c>
      <c r="C36" s="743">
        <v>1054.4359093885619</v>
      </c>
      <c r="D36" s="743">
        <v>74290.28199597112</v>
      </c>
      <c r="E36" s="715"/>
    </row>
    <row r="37" spans="1:7" x14ac:dyDescent="0.3">
      <c r="B37" s="260" t="s">
        <v>365</v>
      </c>
      <c r="C37" s="743">
        <v>1267.7281499999999</v>
      </c>
      <c r="D37" s="743">
        <v>89317.786808249992</v>
      </c>
      <c r="E37" s="715"/>
    </row>
    <row r="38" spans="1:7" x14ac:dyDescent="0.3">
      <c r="B38" s="260" t="s">
        <v>260</v>
      </c>
      <c r="C38" s="743">
        <v>504008.94455999997</v>
      </c>
      <c r="D38" s="743">
        <v>35509950.188974798</v>
      </c>
      <c r="E38" s="715"/>
    </row>
    <row r="39" spans="1:7" x14ac:dyDescent="0.3">
      <c r="B39" s="260" t="s">
        <v>80</v>
      </c>
      <c r="C39" s="743">
        <v>150877.53620999999</v>
      </c>
      <c r="D39" s="743">
        <v>10630076.813675549</v>
      </c>
      <c r="E39" s="715"/>
    </row>
    <row r="40" spans="1:7" x14ac:dyDescent="0.3">
      <c r="B40" s="260" t="s">
        <v>841</v>
      </c>
      <c r="C40" s="743">
        <v>63016993.734843984</v>
      </c>
      <c r="D40" s="743">
        <v>4439862293.5884333</v>
      </c>
      <c r="E40" s="715"/>
    </row>
    <row r="41" spans="1:7" x14ac:dyDescent="0.3">
      <c r="B41" s="139"/>
      <c r="C41" s="739"/>
      <c r="D41" s="739"/>
      <c r="E41" s="715"/>
    </row>
    <row r="42" spans="1:7" ht="14.5" x14ac:dyDescent="0.35">
      <c r="A42" s="399"/>
      <c r="B42" s="460" t="s">
        <v>939</v>
      </c>
      <c r="C42" s="740">
        <f>+C20-C30</f>
        <v>9953430.0416456759</v>
      </c>
      <c r="D42" s="740">
        <f>+D20-D30</f>
        <v>701268913.58414555</v>
      </c>
      <c r="E42" s="715"/>
      <c r="F42" s="399"/>
      <c r="G42" s="399"/>
    </row>
    <row r="43" spans="1:7" s="399" customFormat="1" ht="14.5" x14ac:dyDescent="0.35">
      <c r="A43" s="15"/>
      <c r="B43" s="140"/>
      <c r="C43" s="744"/>
      <c r="D43" s="745"/>
      <c r="E43" s="715"/>
      <c r="F43" s="385"/>
      <c r="G43" s="385"/>
    </row>
    <row r="44" spans="1:7" ht="14.5" x14ac:dyDescent="0.35">
      <c r="A44" s="399"/>
      <c r="B44" s="460" t="s">
        <v>344</v>
      </c>
      <c r="C44" s="740">
        <v>4775.1578481300121</v>
      </c>
      <c r="D44" s="740">
        <v>336433.74618999998</v>
      </c>
      <c r="E44" s="715"/>
    </row>
    <row r="45" spans="1:7" s="399" customFormat="1" ht="14.5" x14ac:dyDescent="0.35">
      <c r="A45" s="15"/>
      <c r="B45" s="140"/>
      <c r="C45" s="745"/>
      <c r="D45" s="745"/>
      <c r="E45" s="715"/>
      <c r="F45" s="15"/>
      <c r="G45" s="15"/>
    </row>
    <row r="46" spans="1:7" ht="14.5" x14ac:dyDescent="0.35">
      <c r="B46" s="460" t="s">
        <v>618</v>
      </c>
      <c r="C46" s="745">
        <v>-21724.053139999996</v>
      </c>
      <c r="D46" s="745">
        <v>-1530568.1639786996</v>
      </c>
      <c r="E46" s="715"/>
    </row>
    <row r="47" spans="1:7" ht="14.5" x14ac:dyDescent="0.35">
      <c r="B47" s="140"/>
      <c r="C47" s="745"/>
      <c r="D47" s="745"/>
      <c r="E47" s="715"/>
    </row>
    <row r="48" spans="1:7" ht="14.5" x14ac:dyDescent="0.35">
      <c r="A48" s="399"/>
      <c r="B48" s="460" t="s">
        <v>743</v>
      </c>
      <c r="C48" s="740">
        <f>SUM(C50:C53)</f>
        <v>-2277184.8475976116</v>
      </c>
      <c r="D48" s="740">
        <f>SUM(D50:D53)</f>
        <v>1725890051.916398</v>
      </c>
      <c r="E48" s="715"/>
    </row>
    <row r="49" spans="1:9" s="399" customFormat="1" ht="14.5" x14ac:dyDescent="0.35">
      <c r="A49" s="385"/>
      <c r="B49" s="487"/>
      <c r="C49" s="746"/>
      <c r="D49" s="746"/>
      <c r="E49" s="715"/>
    </row>
    <row r="50" spans="1:9" s="385" customFormat="1" x14ac:dyDescent="0.3">
      <c r="A50" s="15"/>
      <c r="B50" s="260" t="s">
        <v>50</v>
      </c>
      <c r="C50" s="1075">
        <v>-1836188.1694771254</v>
      </c>
      <c r="D50" s="1075">
        <v>1531809782.4311848</v>
      </c>
      <c r="E50" s="715"/>
      <c r="F50" s="1211"/>
      <c r="G50" s="1212"/>
    </row>
    <row r="51" spans="1:9" x14ac:dyDescent="0.3">
      <c r="B51" s="260" t="s">
        <v>51</v>
      </c>
      <c r="C51" s="1076">
        <v>-663203.93479393842</v>
      </c>
      <c r="D51" s="1076">
        <v>178424657.21628535</v>
      </c>
      <c r="E51" s="715"/>
    </row>
    <row r="52" spans="1:9" x14ac:dyDescent="0.3">
      <c r="B52" s="260" t="s">
        <v>703</v>
      </c>
      <c r="C52" s="1076">
        <v>192294.08321552764</v>
      </c>
      <c r="D52" s="1076">
        <v>13548079.63295</v>
      </c>
      <c r="E52" s="715"/>
    </row>
    <row r="53" spans="1:9" x14ac:dyDescent="0.3">
      <c r="B53" s="632" t="s">
        <v>746</v>
      </c>
      <c r="C53" s="1076">
        <v>29913.173457924499</v>
      </c>
      <c r="D53" s="1076">
        <v>2107532.6359780701</v>
      </c>
      <c r="E53" s="715"/>
    </row>
    <row r="54" spans="1:9" x14ac:dyDescent="0.3">
      <c r="B54" s="139"/>
      <c r="C54" s="1077"/>
      <c r="D54" s="1077"/>
      <c r="E54" s="715"/>
    </row>
    <row r="55" spans="1:9" ht="15.5" x14ac:dyDescent="0.35">
      <c r="A55" s="399"/>
      <c r="B55" s="460" t="s">
        <v>744</v>
      </c>
      <c r="C55" s="1078">
        <f>SUM(C57:C59)</f>
        <v>35870.879304687376</v>
      </c>
      <c r="D55" s="1078">
        <f>SUM(D57:D59)</f>
        <v>16654022.406034585</v>
      </c>
      <c r="E55" s="715"/>
      <c r="F55" s="374"/>
      <c r="G55" s="374"/>
    </row>
    <row r="56" spans="1:9" s="399" customFormat="1" ht="14.5" x14ac:dyDescent="0.35">
      <c r="A56" s="385"/>
      <c r="B56" s="487"/>
      <c r="C56" s="1079"/>
      <c r="D56" s="1079"/>
      <c r="E56" s="715"/>
      <c r="F56" s="15"/>
      <c r="G56" s="15"/>
    </row>
    <row r="57" spans="1:9" s="385" customFormat="1" ht="17" x14ac:dyDescent="0.4">
      <c r="A57" s="15"/>
      <c r="B57" s="260" t="s">
        <v>50</v>
      </c>
      <c r="C57" s="1075">
        <v>38431.780624711937</v>
      </c>
      <c r="D57" s="1075">
        <v>16506564.24444939</v>
      </c>
      <c r="E57" s="715"/>
      <c r="F57" s="372"/>
      <c r="G57" s="372"/>
    </row>
    <row r="58" spans="1:9" x14ac:dyDescent="0.3">
      <c r="B58" s="260" t="s">
        <v>51</v>
      </c>
      <c r="C58" s="1076">
        <v>-965.69177602456148</v>
      </c>
      <c r="D58" s="1076">
        <v>259848.65000771559</v>
      </c>
      <c r="E58" s="715"/>
    </row>
    <row r="59" spans="1:9" ht="17" x14ac:dyDescent="0.4">
      <c r="B59" s="260" t="s">
        <v>718</v>
      </c>
      <c r="C59" s="1076">
        <v>-1595.2095440000012</v>
      </c>
      <c r="D59" s="1076">
        <v>-112390.48842252008</v>
      </c>
      <c r="E59" s="715"/>
      <c r="F59" s="372"/>
      <c r="G59" s="372"/>
    </row>
    <row r="60" spans="1:9" x14ac:dyDescent="0.3">
      <c r="B60" s="142"/>
      <c r="C60" s="747"/>
      <c r="D60" s="747"/>
      <c r="E60" s="715"/>
    </row>
    <row r="61" spans="1:9" ht="17" x14ac:dyDescent="0.4">
      <c r="A61" s="374"/>
      <c r="B61" s="445" t="s">
        <v>745</v>
      </c>
      <c r="C61" s="748">
        <f>+C42+C44+C46+C48+C55</f>
        <v>7695167.1780608827</v>
      </c>
      <c r="D61" s="748">
        <f>+D42+D44+D46+D48+D55</f>
        <v>2442618853.4887896</v>
      </c>
      <c r="E61" s="715"/>
      <c r="F61" s="372"/>
      <c r="G61" s="372"/>
    </row>
    <row r="62" spans="1:9" s="374" customFormat="1" ht="15.5" x14ac:dyDescent="0.35">
      <c r="A62" s="15"/>
      <c r="B62" s="141"/>
      <c r="C62" s="749"/>
      <c r="D62" s="749"/>
      <c r="E62" s="715"/>
      <c r="F62" s="940"/>
      <c r="G62" s="15"/>
      <c r="H62" s="1210"/>
      <c r="I62" s="1210"/>
    </row>
    <row r="63" spans="1:9" ht="18" customHeight="1" x14ac:dyDescent="0.4">
      <c r="A63" s="372"/>
      <c r="B63" s="486" t="s">
        <v>871</v>
      </c>
      <c r="C63" s="750">
        <f>+C16+C61</f>
        <v>332247531.17806089</v>
      </c>
      <c r="D63" s="750">
        <f>+D16+D61</f>
        <v>25308955687.488789</v>
      </c>
      <c r="E63" s="715"/>
      <c r="F63" s="940"/>
      <c r="G63" s="709"/>
      <c r="H63" s="940"/>
      <c r="I63" s="940"/>
    </row>
    <row r="64" spans="1:9" s="372" customFormat="1" ht="18" customHeight="1" x14ac:dyDescent="0.4">
      <c r="A64" s="15"/>
      <c r="B64" s="144"/>
      <c r="C64" s="742"/>
      <c r="D64" s="742"/>
      <c r="E64" s="715"/>
      <c r="F64" s="940"/>
      <c r="G64" s="15"/>
      <c r="H64" s="1100"/>
      <c r="I64" s="1100"/>
    </row>
    <row r="65" spans="1:9" ht="18" customHeight="1" x14ac:dyDescent="0.4">
      <c r="A65" s="372"/>
      <c r="B65" s="486" t="s">
        <v>872</v>
      </c>
      <c r="C65" s="750">
        <f>+C14+C55</f>
        <v>2469711.8793046875</v>
      </c>
      <c r="D65" s="750">
        <f>+D14+D55</f>
        <v>188130302.40603459</v>
      </c>
      <c r="E65" s="715"/>
      <c r="F65" s="940"/>
      <c r="G65" s="709"/>
      <c r="H65" s="940"/>
      <c r="I65" s="940"/>
    </row>
    <row r="66" spans="1:9" s="372" customFormat="1" ht="18" customHeight="1" x14ac:dyDescent="0.4">
      <c r="A66" s="15"/>
      <c r="B66" s="144"/>
      <c r="C66" s="742"/>
      <c r="D66" s="742"/>
      <c r="E66" s="715"/>
      <c r="F66" s="940"/>
      <c r="G66" s="15"/>
      <c r="H66" s="1100"/>
      <c r="I66" s="1100"/>
    </row>
    <row r="67" spans="1:9" ht="18" customHeight="1" x14ac:dyDescent="0.4">
      <c r="A67" s="372"/>
      <c r="B67" s="486" t="s">
        <v>873</v>
      </c>
      <c r="C67" s="750">
        <f>+C63-C65</f>
        <v>329777819.29875618</v>
      </c>
      <c r="D67" s="750">
        <f>+D63-D65</f>
        <v>25120825385.082752</v>
      </c>
      <c r="E67" s="715"/>
      <c r="F67" s="940"/>
      <c r="G67" s="709"/>
      <c r="H67" s="940"/>
      <c r="I67" s="940"/>
    </row>
    <row r="68" spans="1:9" s="372" customFormat="1" ht="18" customHeight="1" thickBot="1" x14ac:dyDescent="0.45">
      <c r="A68" s="15"/>
      <c r="B68" s="145"/>
      <c r="C68" s="751"/>
      <c r="D68" s="751"/>
      <c r="E68" s="715"/>
      <c r="F68" s="940"/>
      <c r="G68" s="15"/>
      <c r="H68" s="1100"/>
      <c r="I68" s="1100"/>
    </row>
    <row r="69" spans="1:9" ht="18" customHeight="1" thickTop="1" x14ac:dyDescent="0.3">
      <c r="B69" s="146"/>
      <c r="C69" s="709"/>
      <c r="E69" s="940"/>
      <c r="H69" s="940"/>
      <c r="I69" s="940"/>
    </row>
    <row r="70" spans="1:9" x14ac:dyDescent="0.3">
      <c r="B70" s="117" t="s">
        <v>798</v>
      </c>
      <c r="C70" s="117"/>
    </row>
    <row r="71" spans="1:9" x14ac:dyDescent="0.3">
      <c r="B71" s="147"/>
    </row>
    <row r="72" spans="1:9" ht="12.75" customHeight="1" x14ac:dyDescent="0.3">
      <c r="B72" s="5"/>
      <c r="C72" s="88"/>
      <c r="D72" s="88"/>
    </row>
    <row r="73" spans="1:9" x14ac:dyDescent="0.3">
      <c r="B73" s="5"/>
      <c r="C73" s="88"/>
      <c r="D73" s="5"/>
    </row>
    <row r="74" spans="1:9" ht="17" x14ac:dyDescent="0.3">
      <c r="B74" s="1362" t="s">
        <v>652</v>
      </c>
      <c r="C74" s="1362"/>
      <c r="D74" s="1362"/>
    </row>
    <row r="75" spans="1:9" x14ac:dyDescent="0.3">
      <c r="B75" s="5"/>
      <c r="C75" s="5"/>
      <c r="D75" s="5"/>
    </row>
    <row r="76" spans="1:9" x14ac:dyDescent="0.3">
      <c r="B76" s="5"/>
      <c r="C76" s="5"/>
      <c r="D76" s="5"/>
    </row>
    <row r="77" spans="1:9" ht="13.5" thickBot="1" x14ac:dyDescent="0.35">
      <c r="B77" s="5" t="s">
        <v>163</v>
      </c>
      <c r="C77" s="5"/>
      <c r="D77" s="5"/>
    </row>
    <row r="78" spans="1:9" ht="13.5" thickTop="1" x14ac:dyDescent="0.3">
      <c r="B78" s="1363" t="s">
        <v>283</v>
      </c>
      <c r="C78" s="1365" t="s">
        <v>43</v>
      </c>
      <c r="D78" s="1366"/>
      <c r="E78" s="1367"/>
    </row>
    <row r="79" spans="1:9" ht="13.5" customHeight="1" thickBot="1" x14ac:dyDescent="0.35">
      <c r="B79" s="1364"/>
      <c r="C79" s="11" t="s">
        <v>44</v>
      </c>
      <c r="D79" s="12" t="s">
        <v>45</v>
      </c>
      <c r="E79" s="1112" t="s">
        <v>288</v>
      </c>
    </row>
    <row r="80" spans="1:9" ht="13.5" customHeight="1" thickTop="1" x14ac:dyDescent="0.3">
      <c r="B80" s="148"/>
      <c r="C80" s="651"/>
      <c r="D80" s="652"/>
      <c r="E80" s="1113"/>
    </row>
    <row r="81" spans="2:5" x14ac:dyDescent="0.3">
      <c r="B81" s="139" t="s">
        <v>99</v>
      </c>
      <c r="C81" s="1114">
        <v>-3173.7722139855041</v>
      </c>
      <c r="D81" s="1115">
        <v>-0.05</v>
      </c>
      <c r="E81" s="1116">
        <f>+C81+D81</f>
        <v>-3173.8222139855043</v>
      </c>
    </row>
    <row r="82" spans="2:5" x14ac:dyDescent="0.3">
      <c r="B82" s="139" t="s">
        <v>100</v>
      </c>
      <c r="C82" s="1114">
        <v>293.25887826321986</v>
      </c>
      <c r="D82" s="1115">
        <v>38.57</v>
      </c>
      <c r="E82" s="1116">
        <f t="shared" ref="E82:E87" si="0">+C82+D82</f>
        <v>331.82887826321985</v>
      </c>
    </row>
    <row r="83" spans="2:5" x14ac:dyDescent="0.3">
      <c r="B83" s="139" t="s">
        <v>331</v>
      </c>
      <c r="C83" s="1114">
        <v>1019.9964822322999</v>
      </c>
      <c r="D83" s="1115">
        <v>0</v>
      </c>
      <c r="E83" s="1116">
        <f t="shared" si="0"/>
        <v>1019.9964822322999</v>
      </c>
    </row>
    <row r="84" spans="2:5" x14ac:dyDescent="0.3">
      <c r="B84" s="139" t="s">
        <v>101</v>
      </c>
      <c r="C84" s="1114">
        <v>18.744893570662974</v>
      </c>
      <c r="D84" s="1115">
        <v>0.7</v>
      </c>
      <c r="E84" s="1116">
        <f t="shared" si="0"/>
        <v>19.444893570662973</v>
      </c>
    </row>
    <row r="85" spans="2:5" x14ac:dyDescent="0.3">
      <c r="B85" s="139" t="s">
        <v>102</v>
      </c>
      <c r="C85" s="1114">
        <v>3.3890519218489974</v>
      </c>
      <c r="D85" s="1115">
        <v>0.46</v>
      </c>
      <c r="E85" s="1116">
        <f t="shared" si="0"/>
        <v>3.8490519218489974</v>
      </c>
    </row>
    <row r="86" spans="2:5" x14ac:dyDescent="0.3">
      <c r="B86" s="139" t="s">
        <v>82</v>
      </c>
      <c r="C86" s="1114">
        <v>0.22648158923876005</v>
      </c>
      <c r="D86" s="1115">
        <v>0.13</v>
      </c>
      <c r="E86" s="1116">
        <f t="shared" si="0"/>
        <v>0.35648158923876005</v>
      </c>
    </row>
    <row r="87" spans="2:5" x14ac:dyDescent="0.3">
      <c r="B87" s="139" t="s">
        <v>332</v>
      </c>
      <c r="C87" s="1114">
        <v>0.60518435656335834</v>
      </c>
      <c r="D87" s="1115">
        <v>0</v>
      </c>
      <c r="E87" s="1116">
        <f t="shared" si="0"/>
        <v>0.60518435656335834</v>
      </c>
    </row>
    <row r="88" spans="2:5" x14ac:dyDescent="0.3">
      <c r="B88" s="139"/>
      <c r="C88" s="1117"/>
      <c r="D88" s="1118"/>
      <c r="E88" s="1119"/>
    </row>
    <row r="89" spans="2:5" ht="13.5" thickBot="1" x14ac:dyDescent="0.35">
      <c r="B89" s="149" t="s">
        <v>288</v>
      </c>
      <c r="C89" s="1120">
        <f>SUM(C81:C88)</f>
        <v>-1837.5512420516704</v>
      </c>
      <c r="D89" s="1121">
        <f>SUM(D81:D88)</f>
        <v>39.810000000000009</v>
      </c>
      <c r="E89" s="1167">
        <f>SUM(E81:E88)</f>
        <v>-1797.7412420516705</v>
      </c>
    </row>
    <row r="90" spans="2:5" ht="13.5" thickTop="1" x14ac:dyDescent="0.3">
      <c r="B90" s="9"/>
      <c r="C90" s="1166"/>
      <c r="D90" s="1166"/>
    </row>
    <row r="91" spans="2:5" x14ac:dyDescent="0.3">
      <c r="B91" s="5" t="s">
        <v>333</v>
      </c>
      <c r="C91" s="5"/>
      <c r="D91" s="5"/>
    </row>
    <row r="92" spans="2:5" x14ac:dyDescent="0.3">
      <c r="B92" s="5" t="s">
        <v>540</v>
      </c>
      <c r="C92" s="5"/>
      <c r="D92" s="5"/>
    </row>
    <row r="93" spans="2:5" x14ac:dyDescent="0.3">
      <c r="B93" s="150"/>
    </row>
    <row r="94" spans="2:5" x14ac:dyDescent="0.3">
      <c r="B94" s="5"/>
    </row>
  </sheetData>
  <sortState ref="B22:D28">
    <sortCondition ref="B22:B28"/>
  </sortState>
  <mergeCells count="6">
    <mergeCell ref="B5:D5"/>
    <mergeCell ref="B6:D6"/>
    <mergeCell ref="B7:D7"/>
    <mergeCell ref="B74:D74"/>
    <mergeCell ref="B78:B79"/>
    <mergeCell ref="C78:E78"/>
  </mergeCells>
  <hyperlinks>
    <hyperlink ref="A1" location="INDICE!A1" display="Indice"/>
  </hyperlinks>
  <printOptions horizontalCentered="1"/>
  <pageMargins left="0.14000000000000001" right="0.13" top="0.19685039370078741" bottom="0.19685039370078741" header="0.15748031496062992" footer="0"/>
  <pageSetup paperSize="9" scale="60" orientation="portrait" horizontalDpi="4294967293" r:id="rId1"/>
  <headerFooter scaleWithDoc="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F81"/>
  <sheetViews>
    <sheetView showGridLines="0" zoomScale="85" zoomScaleNormal="85" zoomScaleSheetLayoutView="85" workbookViewId="0"/>
  </sheetViews>
  <sheetFormatPr baseColWidth="10" defaultColWidth="11.453125" defaultRowHeight="13" x14ac:dyDescent="0.3"/>
  <cols>
    <col min="1" max="1" width="6.81640625" style="15" customWidth="1"/>
    <col min="2" max="2" width="104.36328125" style="15" customWidth="1"/>
    <col min="3" max="3" width="19.1796875" style="15" customWidth="1"/>
    <col min="4" max="4" width="19.1796875" style="15" bestFit="1" customWidth="1"/>
    <col min="5" max="6" width="14.7265625" style="15" bestFit="1" customWidth="1"/>
    <col min="7" max="16384" width="11.453125" style="15"/>
  </cols>
  <sheetData>
    <row r="1" spans="1:4" ht="14.5" x14ac:dyDescent="0.35">
      <c r="A1" s="667" t="s">
        <v>216</v>
      </c>
      <c r="B1" s="399"/>
    </row>
    <row r="2" spans="1:4" ht="15" customHeight="1" x14ac:dyDescent="0.35">
      <c r="A2" s="399"/>
      <c r="B2" s="351" t="s">
        <v>733</v>
      </c>
      <c r="C2" s="135"/>
      <c r="D2" s="135"/>
    </row>
    <row r="3" spans="1:4" ht="15" customHeight="1" x14ac:dyDescent="0.35">
      <c r="A3" s="399"/>
      <c r="B3" s="251" t="s">
        <v>300</v>
      </c>
      <c r="C3" s="135"/>
      <c r="D3" s="135"/>
    </row>
    <row r="4" spans="1:4" s="385" customFormat="1" ht="12" x14ac:dyDescent="0.3">
      <c r="B4" s="1122"/>
      <c r="C4" s="1123"/>
      <c r="D4" s="1123"/>
    </row>
    <row r="5" spans="1:4" s="385" customFormat="1" ht="17" x14ac:dyDescent="0.3">
      <c r="B5" s="1360" t="s">
        <v>675</v>
      </c>
      <c r="C5" s="1360"/>
      <c r="D5" s="1360"/>
    </row>
    <row r="6" spans="1:4" ht="17.25" customHeight="1" x14ac:dyDescent="0.3">
      <c r="B6" s="1360" t="s">
        <v>278</v>
      </c>
      <c r="C6" s="1360"/>
      <c r="D6" s="1360"/>
    </row>
    <row r="7" spans="1:4" ht="17.25" customHeight="1" x14ac:dyDescent="0.3">
      <c r="B7" s="1361" t="s">
        <v>875</v>
      </c>
      <c r="C7" s="1361"/>
      <c r="D7" s="1361"/>
    </row>
    <row r="8" spans="1:4" s="385" customFormat="1" ht="12" x14ac:dyDescent="0.3">
      <c r="B8" s="407"/>
      <c r="C8" s="407"/>
      <c r="D8" s="407"/>
    </row>
    <row r="9" spans="1:4" s="385" customFormat="1" ht="12.5" thickBot="1" x14ac:dyDescent="0.35">
      <c r="B9" s="408"/>
      <c r="C9" s="409"/>
      <c r="D9" s="409"/>
    </row>
    <row r="10" spans="1:4" ht="17.25" customHeight="1" thickTop="1" thickBot="1" x14ac:dyDescent="0.35">
      <c r="B10" s="136"/>
      <c r="C10" s="412" t="s">
        <v>270</v>
      </c>
      <c r="D10" s="412" t="s">
        <v>271</v>
      </c>
    </row>
    <row r="11" spans="1:4" ht="18" customHeight="1" thickTop="1" x14ac:dyDescent="0.3">
      <c r="B11" s="137"/>
      <c r="C11" s="1124"/>
      <c r="D11" s="1125"/>
    </row>
    <row r="12" spans="1:4" ht="18" customHeight="1" x14ac:dyDescent="0.3">
      <c r="B12" s="486" t="s">
        <v>741</v>
      </c>
      <c r="C12" s="735">
        <v>320629408.74296528</v>
      </c>
      <c r="D12" s="735">
        <v>19204098436.589931</v>
      </c>
    </row>
    <row r="13" spans="1:4" ht="18" customHeight="1" x14ac:dyDescent="0.3">
      <c r="B13" s="138"/>
      <c r="C13" s="736"/>
      <c r="D13" s="736"/>
    </row>
    <row r="14" spans="1:4" ht="18" customHeight="1" x14ac:dyDescent="0.3">
      <c r="B14" s="486" t="s">
        <v>797</v>
      </c>
      <c r="C14" s="735">
        <v>2435209.521091166</v>
      </c>
      <c r="D14" s="735">
        <v>145856874.33537132</v>
      </c>
    </row>
    <row r="15" spans="1:4" ht="18" customHeight="1" x14ac:dyDescent="0.3">
      <c r="B15" s="138"/>
      <c r="C15" s="736"/>
      <c r="D15" s="736"/>
    </row>
    <row r="16" spans="1:4" ht="18" customHeight="1" x14ac:dyDescent="0.3">
      <c r="B16" s="486" t="s">
        <v>742</v>
      </c>
      <c r="C16" s="735">
        <f>+C12+C14</f>
        <v>323064618.26405644</v>
      </c>
      <c r="D16" s="735">
        <f>+D12+D14</f>
        <v>19349955310.925304</v>
      </c>
    </row>
    <row r="17" spans="1:4" x14ac:dyDescent="0.3">
      <c r="B17" s="139"/>
      <c r="C17" s="1126"/>
      <c r="D17" s="1127"/>
    </row>
    <row r="18" spans="1:4" s="374" customFormat="1" ht="15.5" x14ac:dyDescent="0.35">
      <c r="B18" s="445" t="s">
        <v>259</v>
      </c>
      <c r="C18" s="1128"/>
      <c r="D18" s="1129"/>
    </row>
    <row r="19" spans="1:4" x14ac:dyDescent="0.3">
      <c r="B19" s="141"/>
      <c r="C19" s="1130"/>
      <c r="D19" s="1130"/>
    </row>
    <row r="20" spans="1:4" s="399" customFormat="1" ht="14.5" x14ac:dyDescent="0.35">
      <c r="B20" s="460" t="s">
        <v>937</v>
      </c>
      <c r="C20" s="1131">
        <f>SUM(C22:C28)</f>
        <v>173390085.38929251</v>
      </c>
      <c r="D20" s="1131">
        <f>SUM(D22:D28)</f>
        <v>11864600819.546618</v>
      </c>
    </row>
    <row r="21" spans="1:4" x14ac:dyDescent="0.3">
      <c r="B21" s="141"/>
      <c r="C21" s="1130"/>
      <c r="D21" s="1132"/>
    </row>
    <row r="22" spans="1:4" x14ac:dyDescent="0.3">
      <c r="B22" s="260" t="s">
        <v>363</v>
      </c>
      <c r="C22" s="741">
        <v>12307635.202074617</v>
      </c>
      <c r="D22" s="741">
        <v>788680000</v>
      </c>
    </row>
    <row r="23" spans="1:4" x14ac:dyDescent="0.3">
      <c r="B23" s="260" t="s">
        <v>260</v>
      </c>
      <c r="C23" s="741">
        <v>1803919.3161059998</v>
      </c>
      <c r="D23" s="741">
        <v>117562529.62640372</v>
      </c>
    </row>
    <row r="24" spans="1:4" x14ac:dyDescent="0.3">
      <c r="B24" s="260" t="s">
        <v>364</v>
      </c>
      <c r="C24" s="741">
        <v>24622754.310571533</v>
      </c>
      <c r="D24" s="741">
        <v>1622705533.8222098</v>
      </c>
    </row>
    <row r="25" spans="1:4" x14ac:dyDescent="0.3">
      <c r="B25" s="260" t="s">
        <v>734</v>
      </c>
      <c r="C25" s="741">
        <v>3356801.1449500001</v>
      </c>
      <c r="D25" s="741">
        <v>204879947.24944136</v>
      </c>
    </row>
    <row r="26" spans="1:4" x14ac:dyDescent="0.3">
      <c r="B26" s="260" t="s">
        <v>839</v>
      </c>
      <c r="C26" s="741">
        <v>131001494.10215485</v>
      </c>
      <c r="D26" s="741">
        <v>9111160409.3260326</v>
      </c>
    </row>
    <row r="27" spans="1:4" x14ac:dyDescent="0.3">
      <c r="B27" s="260" t="s">
        <v>80</v>
      </c>
      <c r="C27" s="741">
        <v>196106.01133614199</v>
      </c>
      <c r="D27" s="741">
        <v>12666712.360439425</v>
      </c>
    </row>
    <row r="28" spans="1:4" x14ac:dyDescent="0.3">
      <c r="B28" s="260" t="s">
        <v>48</v>
      </c>
      <c r="C28" s="741">
        <v>101375.30209938425</v>
      </c>
      <c r="D28" s="741">
        <v>6945687.16208997</v>
      </c>
    </row>
    <row r="29" spans="1:4" x14ac:dyDescent="0.3">
      <c r="A29" s="1133"/>
      <c r="C29" s="1134"/>
      <c r="D29" s="1135"/>
    </row>
    <row r="30" spans="1:4" s="399" customFormat="1" ht="14.5" x14ac:dyDescent="0.35">
      <c r="B30" s="460" t="s">
        <v>938</v>
      </c>
      <c r="C30" s="1131">
        <f>SUM(C32:C42)</f>
        <v>155928805.84446195</v>
      </c>
      <c r="D30" s="1131">
        <f>SUM(D32:D42)</f>
        <v>10692616531.679111</v>
      </c>
    </row>
    <row r="31" spans="1:4" x14ac:dyDescent="0.3">
      <c r="B31" s="141"/>
      <c r="C31" s="1130"/>
      <c r="D31" s="1130"/>
    </row>
    <row r="32" spans="1:4" x14ac:dyDescent="0.3">
      <c r="B32" s="260" t="s">
        <v>363</v>
      </c>
      <c r="C32" s="743">
        <v>4049446.3128274037</v>
      </c>
      <c r="D32" s="743">
        <v>255180000</v>
      </c>
    </row>
    <row r="33" spans="2:4" x14ac:dyDescent="0.3">
      <c r="B33" s="260" t="s">
        <v>260</v>
      </c>
      <c r="C33" s="743">
        <v>1448370.8232113048</v>
      </c>
      <c r="D33" s="743">
        <v>94045006.623041987</v>
      </c>
    </row>
    <row r="34" spans="2:4" x14ac:dyDescent="0.3">
      <c r="B34" s="260" t="s">
        <v>840</v>
      </c>
      <c r="C34" s="743">
        <v>465334.87824512913</v>
      </c>
      <c r="D34" s="743">
        <v>30000000.000000004</v>
      </c>
    </row>
    <row r="35" spans="2:4" x14ac:dyDescent="0.3">
      <c r="B35" s="260" t="s">
        <v>364</v>
      </c>
      <c r="C35" s="743">
        <v>32630111.10012776</v>
      </c>
      <c r="D35" s="743">
        <v>2144723705.345717</v>
      </c>
    </row>
    <row r="36" spans="2:4" x14ac:dyDescent="0.3">
      <c r="B36" s="260" t="s">
        <v>874</v>
      </c>
      <c r="C36" s="743">
        <v>41568568.300850853</v>
      </c>
      <c r="D36" s="743">
        <v>2928713479.636447</v>
      </c>
    </row>
    <row r="37" spans="2:4" x14ac:dyDescent="0.3">
      <c r="B37" s="260" t="s">
        <v>841</v>
      </c>
      <c r="C37" s="743">
        <v>73981184.256432369</v>
      </c>
      <c r="D37" s="743">
        <v>5130827038.1157351</v>
      </c>
    </row>
    <row r="38" spans="2:4" x14ac:dyDescent="0.3">
      <c r="B38" s="260" t="s">
        <v>365</v>
      </c>
      <c r="C38" s="743">
        <v>1306056.999154266</v>
      </c>
      <c r="D38" s="743">
        <v>78239671.173608765</v>
      </c>
    </row>
    <row r="39" spans="2:4" x14ac:dyDescent="0.3">
      <c r="B39" s="260" t="s">
        <v>80</v>
      </c>
      <c r="C39" s="743">
        <v>291344.10423323221</v>
      </c>
      <c r="D39" s="743">
        <v>19171440.273304764</v>
      </c>
    </row>
    <row r="40" spans="2:4" x14ac:dyDescent="0.3">
      <c r="B40" s="260" t="s">
        <v>94</v>
      </c>
      <c r="C40" s="743">
        <v>69858.75729466381</v>
      </c>
      <c r="D40" s="743">
        <v>4530670.8481690064</v>
      </c>
    </row>
    <row r="41" spans="2:4" x14ac:dyDescent="0.3">
      <c r="B41" s="260" t="s">
        <v>66</v>
      </c>
      <c r="C41" s="743">
        <v>16812.336352682836</v>
      </c>
      <c r="D41" s="743">
        <v>1006974.8858439386</v>
      </c>
    </row>
    <row r="42" spans="2:4" x14ac:dyDescent="0.3">
      <c r="B42" s="260" t="s">
        <v>48</v>
      </c>
      <c r="C42" s="743">
        <v>101717.97573228567</v>
      </c>
      <c r="D42" s="743">
        <v>6178544.7772471439</v>
      </c>
    </row>
    <row r="43" spans="2:4" x14ac:dyDescent="0.3">
      <c r="B43" s="139"/>
      <c r="C43" s="1130"/>
      <c r="D43" s="1132"/>
    </row>
    <row r="44" spans="2:4" s="399" customFormat="1" ht="14.5" x14ac:dyDescent="0.35">
      <c r="B44" s="460" t="s">
        <v>939</v>
      </c>
      <c r="C44" s="1131">
        <f>+C20-C30</f>
        <v>17461279.544830561</v>
      </c>
      <c r="D44" s="1131">
        <f>+D20-D30</f>
        <v>1171984287.867506</v>
      </c>
    </row>
    <row r="45" spans="2:4" ht="14.5" x14ac:dyDescent="0.35">
      <c r="B45" s="140"/>
      <c r="C45" s="1136"/>
      <c r="D45" s="1137"/>
    </row>
    <row r="46" spans="2:4" s="399" customFormat="1" ht="14.5" x14ac:dyDescent="0.35">
      <c r="B46" s="460" t="s">
        <v>344</v>
      </c>
      <c r="C46" s="1131">
        <v>15441.500859007174</v>
      </c>
      <c r="D46" s="1137">
        <v>992948.04439000005</v>
      </c>
    </row>
    <row r="47" spans="2:4" ht="14.5" x14ac:dyDescent="0.35">
      <c r="B47" s="140"/>
      <c r="C47" s="1131"/>
      <c r="D47" s="1137"/>
    </row>
    <row r="48" spans="2:4" ht="14.5" x14ac:dyDescent="0.3">
      <c r="B48" s="460" t="s">
        <v>618</v>
      </c>
      <c r="C48" s="1131">
        <v>-53362.743430000002</v>
      </c>
      <c r="D48" s="1137">
        <v>-3491796.897730113</v>
      </c>
    </row>
    <row r="49" spans="2:4" ht="14.5" x14ac:dyDescent="0.35">
      <c r="B49" s="140"/>
      <c r="C49" s="1131"/>
      <c r="D49" s="1131"/>
    </row>
    <row r="50" spans="2:4" s="399" customFormat="1" ht="14.5" x14ac:dyDescent="0.35">
      <c r="B50" s="460" t="s">
        <v>743</v>
      </c>
      <c r="C50" s="1131">
        <f>SUM(C52:C55)</f>
        <v>-8274947.746468625</v>
      </c>
      <c r="D50" s="1131">
        <f>SUM(D52:D55)</f>
        <v>4747241509.4786549</v>
      </c>
    </row>
    <row r="51" spans="2:4" s="385" customFormat="1" ht="12" x14ac:dyDescent="0.3">
      <c r="B51" s="487"/>
      <c r="C51" s="1138"/>
      <c r="D51" s="1139"/>
    </row>
    <row r="52" spans="2:4" x14ac:dyDescent="0.3">
      <c r="B52" s="260" t="s">
        <v>50</v>
      </c>
      <c r="C52" s="1140">
        <v>-8497781.0364733078</v>
      </c>
      <c r="D52" s="1141">
        <v>4183379998.2824373</v>
      </c>
    </row>
    <row r="53" spans="2:4" x14ac:dyDescent="0.3">
      <c r="B53" s="260" t="s">
        <v>51</v>
      </c>
      <c r="C53" s="1142">
        <v>-988977.20608774689</v>
      </c>
      <c r="D53" s="1142">
        <v>488185824.80110979</v>
      </c>
    </row>
    <row r="54" spans="2:4" x14ac:dyDescent="0.3">
      <c r="B54" s="260" t="s">
        <v>703</v>
      </c>
      <c r="C54" s="1142">
        <v>1125707.1633506981</v>
      </c>
      <c r="D54" s="1142">
        <v>69914371.230559707</v>
      </c>
    </row>
    <row r="55" spans="2:4" x14ac:dyDescent="0.3">
      <c r="B55" s="632" t="s">
        <v>746</v>
      </c>
      <c r="C55" s="1142">
        <v>86103.332741732476</v>
      </c>
      <c r="D55" s="1142">
        <v>5761315.1645483049</v>
      </c>
    </row>
    <row r="56" spans="2:4" x14ac:dyDescent="0.3">
      <c r="B56" s="139"/>
      <c r="C56" s="1134"/>
      <c r="D56" s="1134"/>
    </row>
    <row r="57" spans="2:4" s="399" customFormat="1" ht="14.5" x14ac:dyDescent="0.35">
      <c r="B57" s="460" t="s">
        <v>744</v>
      </c>
      <c r="C57" s="1131">
        <f>SUM(C59:C61)</f>
        <v>34502.358213521555</v>
      </c>
      <c r="D57" s="1131">
        <f>SUM(D59:D61)</f>
        <v>42273428.070663273</v>
      </c>
    </row>
    <row r="58" spans="2:4" s="385" customFormat="1" ht="12" x14ac:dyDescent="0.3">
      <c r="B58" s="487"/>
      <c r="C58" s="1138"/>
      <c r="D58" s="1139"/>
    </row>
    <row r="59" spans="2:4" x14ac:dyDescent="0.3">
      <c r="B59" s="260" t="s">
        <v>50</v>
      </c>
      <c r="C59" s="1140">
        <v>40299.359279461205</v>
      </c>
      <c r="D59" s="1141">
        <v>41692312.99731832</v>
      </c>
    </row>
    <row r="60" spans="2:4" x14ac:dyDescent="0.3">
      <c r="B60" s="260" t="s">
        <v>51</v>
      </c>
      <c r="C60" s="1142">
        <v>-1421.6635460208527</v>
      </c>
      <c r="D60" s="1142">
        <v>871971.63585227309</v>
      </c>
    </row>
    <row r="61" spans="2:4" x14ac:dyDescent="0.3">
      <c r="B61" s="260" t="s">
        <v>718</v>
      </c>
      <c r="C61" s="1142">
        <v>-4375.337519918804</v>
      </c>
      <c r="D61" s="1142">
        <v>-290856.56250731752</v>
      </c>
    </row>
    <row r="62" spans="2:4" x14ac:dyDescent="0.3">
      <c r="B62" s="260"/>
      <c r="C62" s="1142"/>
      <c r="D62" s="1143"/>
    </row>
    <row r="63" spans="2:4" s="374" customFormat="1" ht="15.5" x14ac:dyDescent="0.35">
      <c r="B63" s="445" t="s">
        <v>745</v>
      </c>
      <c r="C63" s="1144">
        <f>+C44+C46+C48+C50+C57</f>
        <v>9182912.9140044637</v>
      </c>
      <c r="D63" s="1144">
        <f>+D44+D46+D48+D50+D57</f>
        <v>5959000376.5634842</v>
      </c>
    </row>
    <row r="64" spans="2:4" ht="18" customHeight="1" x14ac:dyDescent="0.3">
      <c r="B64" s="141"/>
      <c r="C64" s="1145"/>
      <c r="D64" s="1145"/>
    </row>
    <row r="65" spans="1:6" s="372" customFormat="1" ht="18" customHeight="1" x14ac:dyDescent="0.4">
      <c r="B65" s="486" t="s">
        <v>871</v>
      </c>
      <c r="C65" s="1146">
        <f>+C16+C63</f>
        <v>332247531.17806089</v>
      </c>
      <c r="D65" s="1146">
        <f>+D16+D63</f>
        <v>25308955687.488789</v>
      </c>
      <c r="E65" s="1214"/>
      <c r="F65" s="1214"/>
    </row>
    <row r="66" spans="1:6" ht="18" customHeight="1" x14ac:dyDescent="0.4">
      <c r="B66" s="144"/>
      <c r="C66" s="1134"/>
      <c r="D66" s="1134"/>
      <c r="E66" s="1214"/>
      <c r="F66" s="1214"/>
    </row>
    <row r="67" spans="1:6" s="372" customFormat="1" ht="18" customHeight="1" x14ac:dyDescent="0.4">
      <c r="B67" s="486" t="s">
        <v>872</v>
      </c>
      <c r="C67" s="1146">
        <f>+C14+C57</f>
        <v>2469711.8793046875</v>
      </c>
      <c r="D67" s="1146">
        <f>+D14+D57</f>
        <v>188130302.40603459</v>
      </c>
      <c r="E67" s="1214"/>
      <c r="F67" s="1214"/>
    </row>
    <row r="68" spans="1:6" ht="18" customHeight="1" x14ac:dyDescent="0.4">
      <c r="B68" s="144"/>
      <c r="C68" s="1134"/>
      <c r="D68" s="1134"/>
      <c r="E68" s="1214"/>
      <c r="F68" s="1214"/>
    </row>
    <row r="69" spans="1:6" s="372" customFormat="1" ht="18" customHeight="1" x14ac:dyDescent="0.4">
      <c r="B69" s="486" t="s">
        <v>873</v>
      </c>
      <c r="C69" s="1146">
        <f>+C65-C67</f>
        <v>329777819.29875618</v>
      </c>
      <c r="D69" s="1146">
        <f>+D65-D67</f>
        <v>25120825385.082752</v>
      </c>
      <c r="E69" s="1214"/>
      <c r="F69" s="1214"/>
    </row>
    <row r="70" spans="1:6" ht="18" customHeight="1" thickBot="1" x14ac:dyDescent="0.45">
      <c r="B70" s="145"/>
      <c r="C70" s="1147"/>
      <c r="D70" s="1147"/>
      <c r="E70" s="1213"/>
      <c r="F70" s="1213"/>
    </row>
    <row r="71" spans="1:6" ht="13.5" thickTop="1" x14ac:dyDescent="0.3">
      <c r="B71" s="146"/>
      <c r="C71" s="1148"/>
      <c r="D71" s="1148"/>
    </row>
    <row r="72" spans="1:6" s="229" customFormat="1" x14ac:dyDescent="0.3">
      <c r="B72" s="117" t="s">
        <v>798</v>
      </c>
      <c r="C72" s="1149"/>
      <c r="D72" s="1149"/>
    </row>
    <row r="73" spans="1:6" ht="12.75" customHeight="1" x14ac:dyDescent="0.3">
      <c r="B73" s="147"/>
      <c r="C73" s="147"/>
      <c r="D73" s="147"/>
    </row>
    <row r="74" spans="1:6" x14ac:dyDescent="0.3">
      <c r="B74" s="5"/>
      <c r="C74" s="147"/>
      <c r="D74" s="147"/>
    </row>
    <row r="75" spans="1:6" x14ac:dyDescent="0.3">
      <c r="C75" s="147"/>
      <c r="D75" s="147"/>
    </row>
    <row r="76" spans="1:6" x14ac:dyDescent="0.3">
      <c r="C76" s="147"/>
      <c r="D76" s="147"/>
    </row>
    <row r="77" spans="1:6" x14ac:dyDescent="0.3">
      <c r="C77" s="147"/>
      <c r="D77" s="147"/>
    </row>
    <row r="78" spans="1:6" s="860" customFormat="1" x14ac:dyDescent="0.3">
      <c r="A78" s="15"/>
      <c r="B78" s="15"/>
      <c r="C78" s="147"/>
      <c r="D78" s="147"/>
    </row>
    <row r="79" spans="1:6" x14ac:dyDescent="0.3">
      <c r="C79" s="147"/>
      <c r="D79" s="147"/>
    </row>
    <row r="80" spans="1:6" x14ac:dyDescent="0.3">
      <c r="C80" s="147"/>
      <c r="D80" s="147"/>
    </row>
    <row r="81" spans="3:4" x14ac:dyDescent="0.3">
      <c r="C81" s="147"/>
      <c r="D81" s="147"/>
    </row>
  </sheetData>
  <mergeCells count="3">
    <mergeCell ref="B5:D5"/>
    <mergeCell ref="B6:D6"/>
    <mergeCell ref="B7:D7"/>
  </mergeCells>
  <hyperlinks>
    <hyperlink ref="A1" location="INDICE!A1" display="Indice"/>
  </hyperlinks>
  <printOptions horizontalCentered="1"/>
  <pageMargins left="0.14000000000000001" right="0.13" top="0.19685039370078741" bottom="0.19685039370078741" header="0.15748031496062992" footer="0"/>
  <pageSetup paperSize="9" scale="70" orientation="portrait" horizontalDpi="4294967293" r:id="rId1"/>
  <headerFooter scaleWithDoc="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K100"/>
  <sheetViews>
    <sheetView showGridLines="0" zoomScale="85" zoomScaleNormal="85" zoomScaleSheetLayoutView="85" workbookViewId="0"/>
  </sheetViews>
  <sheetFormatPr baseColWidth="10" defaultColWidth="11.453125" defaultRowHeight="13" x14ac:dyDescent="0.3"/>
  <cols>
    <col min="1" max="1" width="6.81640625" style="15" customWidth="1"/>
    <col min="2" max="2" width="25.1796875" style="115" customWidth="1"/>
    <col min="3" max="3" width="15.7265625" style="115" customWidth="1"/>
    <col min="4" max="4" width="20.7265625" style="115" customWidth="1"/>
    <col min="5" max="5" width="15.81640625" style="115" customWidth="1"/>
    <col min="6" max="6" width="21" style="115" customWidth="1"/>
    <col min="7" max="16384" width="11.453125" style="15"/>
  </cols>
  <sheetData>
    <row r="1" spans="1:11" ht="14.5" x14ac:dyDescent="0.35">
      <c r="A1" s="667" t="s">
        <v>216</v>
      </c>
      <c r="B1" s="42"/>
      <c r="C1" s="5"/>
      <c r="D1" s="5"/>
      <c r="E1" s="5"/>
      <c r="F1" s="5"/>
    </row>
    <row r="2" spans="1:11" ht="15" customHeight="1" x14ac:dyDescent="0.35">
      <c r="A2" s="399"/>
      <c r="B2" s="351" t="s">
        <v>733</v>
      </c>
      <c r="C2" s="5"/>
      <c r="D2" s="5"/>
      <c r="E2" s="5"/>
      <c r="F2" s="5"/>
    </row>
    <row r="3" spans="1:11" ht="15" customHeight="1" x14ac:dyDescent="0.35">
      <c r="A3" s="399"/>
      <c r="B3" s="351" t="s">
        <v>300</v>
      </c>
      <c r="C3" s="5"/>
      <c r="D3" s="5"/>
      <c r="E3" s="5"/>
      <c r="F3" s="5"/>
    </row>
    <row r="4" spans="1:11" s="385" customFormat="1" x14ac:dyDescent="0.3">
      <c r="B4" s="35"/>
      <c r="C4" s="35"/>
      <c r="D4" s="35"/>
      <c r="E4" s="35"/>
      <c r="F4" s="35"/>
      <c r="G4" s="15"/>
      <c r="H4" s="15"/>
      <c r="I4" s="15"/>
      <c r="J4" s="15"/>
      <c r="K4" s="15"/>
    </row>
    <row r="5" spans="1:11" s="385" customFormat="1" x14ac:dyDescent="0.3">
      <c r="B5" s="35"/>
      <c r="C5" s="35"/>
      <c r="D5" s="35"/>
      <c r="E5" s="35"/>
      <c r="F5" s="35"/>
      <c r="G5" s="15"/>
      <c r="H5" s="15"/>
      <c r="I5" s="15"/>
      <c r="J5" s="15"/>
      <c r="K5" s="15"/>
    </row>
    <row r="6" spans="1:11" ht="17" x14ac:dyDescent="0.3">
      <c r="B6" s="1256" t="s">
        <v>638</v>
      </c>
      <c r="C6" s="1256"/>
      <c r="D6" s="1256"/>
      <c r="E6" s="1256"/>
      <c r="F6" s="1256"/>
    </row>
    <row r="7" spans="1:11" s="385" customFormat="1" x14ac:dyDescent="0.3">
      <c r="B7" s="35"/>
      <c r="C7" s="35"/>
      <c r="D7" s="35"/>
      <c r="E7" s="35"/>
      <c r="F7" s="35"/>
      <c r="G7" s="15"/>
      <c r="H7" s="15"/>
      <c r="I7" s="15"/>
      <c r="J7" s="15"/>
      <c r="K7" s="15"/>
    </row>
    <row r="8" spans="1:11" s="385" customFormat="1" ht="13.5" thickBot="1" x14ac:dyDescent="0.35">
      <c r="B8" s="35"/>
      <c r="C8" s="35"/>
      <c r="D8" s="35"/>
      <c r="E8" s="35"/>
      <c r="F8" s="35"/>
      <c r="G8" s="15"/>
      <c r="H8" s="15"/>
      <c r="I8" s="15"/>
      <c r="J8" s="15"/>
      <c r="K8" s="15"/>
    </row>
    <row r="9" spans="1:11" ht="30" thickTop="1" thickBot="1" x14ac:dyDescent="0.35">
      <c r="B9" s="413" t="s">
        <v>95</v>
      </c>
      <c r="C9" s="414" t="s">
        <v>96</v>
      </c>
      <c r="D9" s="413" t="s">
        <v>334</v>
      </c>
      <c r="E9" s="413" t="s">
        <v>696</v>
      </c>
      <c r="F9" s="415" t="s">
        <v>97</v>
      </c>
    </row>
    <row r="10" spans="1:11" ht="15" thickTop="1" x14ac:dyDescent="0.3">
      <c r="B10" s="616">
        <v>37290</v>
      </c>
      <c r="C10" s="617">
        <v>1</v>
      </c>
      <c r="D10" s="617">
        <v>1.3999590337802097</v>
      </c>
      <c r="E10" s="617">
        <v>1.4</v>
      </c>
      <c r="F10" s="618">
        <v>1.2063999999999999</v>
      </c>
    </row>
    <row r="11" spans="1:11" ht="14.5" x14ac:dyDescent="0.3">
      <c r="B11" s="616">
        <v>37346</v>
      </c>
      <c r="C11" s="617">
        <v>1.0481</v>
      </c>
      <c r="D11" s="617">
        <v>1.4673678494766407</v>
      </c>
      <c r="E11" s="617">
        <v>2.9</v>
      </c>
      <c r="F11" s="618">
        <v>2.5363000000000002</v>
      </c>
    </row>
    <row r="12" spans="1:11" ht="14.5" x14ac:dyDescent="0.3">
      <c r="B12" s="616">
        <v>37437</v>
      </c>
      <c r="C12" s="617">
        <v>1.2495000000000001</v>
      </c>
      <c r="D12" s="617">
        <v>1.749237448677363</v>
      </c>
      <c r="E12" s="617">
        <v>3.8</v>
      </c>
      <c r="F12" s="618">
        <v>3.7549000000000001</v>
      </c>
    </row>
    <row r="13" spans="1:11" ht="14.5" x14ac:dyDescent="0.3">
      <c r="B13" s="616">
        <v>37529</v>
      </c>
      <c r="C13" s="617">
        <v>1.3715999999999999</v>
      </c>
      <c r="D13" s="617">
        <v>1.9202837030972117</v>
      </c>
      <c r="E13" s="617">
        <v>3.75</v>
      </c>
      <c r="F13" s="618">
        <v>3.6941999999999999</v>
      </c>
    </row>
    <row r="14" spans="1:11" ht="14.5" x14ac:dyDescent="0.3">
      <c r="B14" s="616">
        <v>37621</v>
      </c>
      <c r="C14" s="617">
        <v>1.4053</v>
      </c>
      <c r="D14" s="617">
        <v>1.9674070109433832</v>
      </c>
      <c r="E14" s="617">
        <v>3.4</v>
      </c>
      <c r="F14" s="618">
        <v>3.5409000000000002</v>
      </c>
    </row>
    <row r="15" spans="1:11" ht="14.5" x14ac:dyDescent="0.3">
      <c r="B15" s="616">
        <v>37711</v>
      </c>
      <c r="C15" s="617">
        <v>1.4340999999999999</v>
      </c>
      <c r="D15" s="617">
        <v>2.0077399999999996</v>
      </c>
      <c r="E15" s="617">
        <v>2.88</v>
      </c>
      <c r="F15" s="618">
        <v>3.1358999999999999</v>
      </c>
    </row>
    <row r="16" spans="1:11" ht="14.5" x14ac:dyDescent="0.3">
      <c r="B16" s="616">
        <v>37802</v>
      </c>
      <c r="C16" s="617">
        <v>1.4403999999999999</v>
      </c>
      <c r="D16" s="617">
        <v>2.0165599999999997</v>
      </c>
      <c r="E16" s="617">
        <v>2.8</v>
      </c>
      <c r="F16" s="618">
        <v>3.2225000000000001</v>
      </c>
    </row>
    <row r="17" spans="2:6" ht="14.5" x14ac:dyDescent="0.3">
      <c r="B17" s="616">
        <v>37894</v>
      </c>
      <c r="C17" s="617">
        <v>1.4448000000000001</v>
      </c>
      <c r="D17" s="617">
        <v>2.0227200000000001</v>
      </c>
      <c r="E17" s="617">
        <v>2.915</v>
      </c>
      <c r="F17" s="618">
        <v>3.3969999999999998</v>
      </c>
    </row>
    <row r="18" spans="2:6" ht="14.5" x14ac:dyDescent="0.3">
      <c r="B18" s="616">
        <v>37986</v>
      </c>
      <c r="C18" s="617">
        <v>1.4568000000000001</v>
      </c>
      <c r="D18" s="617">
        <v>2.03952</v>
      </c>
      <c r="E18" s="617">
        <v>2.9175</v>
      </c>
      <c r="F18" s="618">
        <v>3.6720999999999999</v>
      </c>
    </row>
    <row r="19" spans="2:6" ht="14.5" x14ac:dyDescent="0.3">
      <c r="B19" s="616">
        <v>38077</v>
      </c>
      <c r="C19" s="617">
        <v>1.4678</v>
      </c>
      <c r="D19" s="617">
        <v>2.0549200000000001</v>
      </c>
      <c r="E19" s="617">
        <v>2.86</v>
      </c>
      <c r="F19" s="618">
        <v>3.5173999999999999</v>
      </c>
    </row>
    <row r="20" spans="2:6" ht="14.5" x14ac:dyDescent="0.3">
      <c r="B20" s="616">
        <v>38168</v>
      </c>
      <c r="C20" s="617">
        <v>1.4983</v>
      </c>
      <c r="D20" s="617">
        <v>2.09762</v>
      </c>
      <c r="E20" s="617">
        <v>2.9580000000000002</v>
      </c>
      <c r="F20" s="618">
        <v>3.6029</v>
      </c>
    </row>
    <row r="21" spans="2:6" ht="14.5" x14ac:dyDescent="0.3">
      <c r="B21" s="616">
        <v>38260</v>
      </c>
      <c r="C21" s="617">
        <v>1.52</v>
      </c>
      <c r="D21" s="617">
        <v>2.1279999999999997</v>
      </c>
      <c r="E21" s="617">
        <v>2.9809999999999999</v>
      </c>
      <c r="F21" s="618">
        <v>3.7073</v>
      </c>
    </row>
    <row r="22" spans="2:6" ht="14.5" x14ac:dyDescent="0.3">
      <c r="B22" s="616">
        <v>38352</v>
      </c>
      <c r="C22" s="617">
        <v>1.5367</v>
      </c>
      <c r="D22" s="617">
        <v>2.1513799999999996</v>
      </c>
      <c r="E22" s="617">
        <v>2.9790000000000001</v>
      </c>
      <c r="F22" s="618">
        <v>4.0530999999999997</v>
      </c>
    </row>
    <row r="23" spans="2:6" ht="14.5" x14ac:dyDescent="0.3">
      <c r="B23" s="616">
        <v>38442</v>
      </c>
      <c r="C23" s="617">
        <v>1.5844</v>
      </c>
      <c r="D23" s="617">
        <v>2.2181599999999997</v>
      </c>
      <c r="E23" s="617">
        <v>2.9169999999999998</v>
      </c>
      <c r="F23" s="618">
        <v>3.7824</v>
      </c>
    </row>
    <row r="24" spans="2:6" ht="14.5" x14ac:dyDescent="0.3">
      <c r="B24" s="616">
        <v>38533</v>
      </c>
      <c r="C24" s="617">
        <v>1.6274</v>
      </c>
      <c r="D24" s="617">
        <v>2.2783599999999997</v>
      </c>
      <c r="E24" s="617">
        <v>2.887</v>
      </c>
      <c r="F24" s="618">
        <v>3.4922</v>
      </c>
    </row>
    <row r="25" spans="2:6" ht="14.5" x14ac:dyDescent="0.3">
      <c r="B25" s="616">
        <v>38625</v>
      </c>
      <c r="C25" s="617">
        <v>1.6667000000000001</v>
      </c>
      <c r="D25" s="617">
        <v>2.33338</v>
      </c>
      <c r="E25" s="617">
        <v>2.91</v>
      </c>
      <c r="F25" s="618">
        <v>3.4971999999999999</v>
      </c>
    </row>
    <row r="26" spans="2:6" ht="14.5" x14ac:dyDescent="0.3">
      <c r="B26" s="616">
        <v>38717</v>
      </c>
      <c r="C26" s="617">
        <v>1.7173</v>
      </c>
      <c r="D26" s="617">
        <v>2.4041757275690854</v>
      </c>
      <c r="E26" s="617">
        <v>3.04</v>
      </c>
      <c r="F26" s="618">
        <v>3.6019000000000001</v>
      </c>
    </row>
    <row r="27" spans="2:6" ht="14.5" x14ac:dyDescent="0.3">
      <c r="B27" s="616">
        <v>38807</v>
      </c>
      <c r="C27" s="617">
        <v>1.7682</v>
      </c>
      <c r="D27" s="617">
        <v>2.4754799999999997</v>
      </c>
      <c r="E27" s="617">
        <v>3.0819999999999999</v>
      </c>
      <c r="F27" s="618">
        <v>3.7362000000000002</v>
      </c>
    </row>
    <row r="28" spans="2:6" ht="14.5" x14ac:dyDescent="0.3">
      <c r="B28" s="616">
        <v>38898</v>
      </c>
      <c r="C28" s="617">
        <v>1.8150999999999999</v>
      </c>
      <c r="D28" s="617">
        <v>2.54114</v>
      </c>
      <c r="E28" s="617">
        <v>3.0859999999999999</v>
      </c>
      <c r="F28" s="618">
        <v>3.9438</v>
      </c>
    </row>
    <row r="29" spans="2:6" ht="14.5" x14ac:dyDescent="0.3">
      <c r="B29" s="616">
        <v>38990</v>
      </c>
      <c r="C29" s="617">
        <v>1.8451</v>
      </c>
      <c r="D29" s="617">
        <v>2.5831399999999998</v>
      </c>
      <c r="E29" s="617">
        <v>3.1040000000000001</v>
      </c>
      <c r="F29" s="618">
        <v>3.9361000000000002</v>
      </c>
    </row>
    <row r="30" spans="2:6" ht="14.5" x14ac:dyDescent="0.3">
      <c r="B30" s="616">
        <v>39082</v>
      </c>
      <c r="C30" s="617">
        <v>1.8904000000000001</v>
      </c>
      <c r="D30" s="617">
        <v>2.64656</v>
      </c>
      <c r="E30" s="617">
        <v>3.0619999999999998</v>
      </c>
      <c r="F30" s="618">
        <v>4.0406000000000004</v>
      </c>
    </row>
    <row r="31" spans="2:6" ht="14.5" x14ac:dyDescent="0.3">
      <c r="B31" s="616">
        <v>39172</v>
      </c>
      <c r="C31" s="617">
        <v>1.9380999999999999</v>
      </c>
      <c r="D31" s="617">
        <v>2.7133399999999996</v>
      </c>
      <c r="E31" s="617">
        <v>3.1</v>
      </c>
      <c r="F31" s="618">
        <v>4.1399999999999997</v>
      </c>
    </row>
    <row r="32" spans="2:6" ht="14.5" x14ac:dyDescent="0.3">
      <c r="B32" s="616">
        <v>39263</v>
      </c>
      <c r="C32" s="617">
        <v>1.9752000000000001</v>
      </c>
      <c r="D32" s="617">
        <v>2.7652799999999997</v>
      </c>
      <c r="E32" s="617">
        <v>3.093</v>
      </c>
      <c r="F32" s="618">
        <v>4.1864999999999997</v>
      </c>
    </row>
    <row r="33" spans="2:6" ht="14.5" x14ac:dyDescent="0.3">
      <c r="B33" s="616">
        <v>39355</v>
      </c>
      <c r="C33" s="617">
        <v>2.0047999999999999</v>
      </c>
      <c r="D33" s="617">
        <v>2.8067199999999999</v>
      </c>
      <c r="E33" s="617">
        <v>3.15</v>
      </c>
      <c r="F33" s="618">
        <v>4.4928999999999997</v>
      </c>
    </row>
    <row r="34" spans="2:6" ht="14.5" x14ac:dyDescent="0.3">
      <c r="B34" s="616">
        <v>39447</v>
      </c>
      <c r="C34" s="617">
        <v>2.0510000000000002</v>
      </c>
      <c r="D34" s="617">
        <v>2.8714</v>
      </c>
      <c r="E34" s="617">
        <v>3.149</v>
      </c>
      <c r="F34" s="618">
        <v>4.6336000000000004</v>
      </c>
    </row>
    <row r="35" spans="2:6" ht="14.5" x14ac:dyDescent="0.3">
      <c r="B35" s="616">
        <v>39538</v>
      </c>
      <c r="C35" s="617">
        <v>2.1006</v>
      </c>
      <c r="D35" s="617">
        <v>2.9408399999999997</v>
      </c>
      <c r="E35" s="617">
        <v>3.1680000000000001</v>
      </c>
      <c r="F35" s="618">
        <v>4.9984000000000002</v>
      </c>
    </row>
    <row r="36" spans="2:6" ht="14.5" x14ac:dyDescent="0.3">
      <c r="B36" s="616">
        <v>39629</v>
      </c>
      <c r="C36" s="617">
        <v>2.1535000000000002</v>
      </c>
      <c r="D36" s="617">
        <v>3.0148999999999999</v>
      </c>
      <c r="E36" s="617">
        <v>3.0249999999999999</v>
      </c>
      <c r="F36" s="618">
        <v>4.7637999999999998</v>
      </c>
    </row>
    <row r="37" spans="2:6" ht="14.5" x14ac:dyDescent="0.3">
      <c r="B37" s="616">
        <v>39721</v>
      </c>
      <c r="C37" s="617">
        <v>2.1858</v>
      </c>
      <c r="D37" s="617">
        <v>3.06012</v>
      </c>
      <c r="E37" s="617">
        <v>3.1349999999999998</v>
      </c>
      <c r="F37" s="618">
        <v>4.4111000000000002</v>
      </c>
    </row>
    <row r="38" spans="2:6" ht="14.5" x14ac:dyDescent="0.3">
      <c r="B38" s="616">
        <v>39813</v>
      </c>
      <c r="C38" s="617">
        <v>2.2143999999999999</v>
      </c>
      <c r="D38" s="617">
        <v>3.1001599999999998</v>
      </c>
      <c r="E38" s="617">
        <v>3.452</v>
      </c>
      <c r="F38" s="618">
        <v>4.8735999999999997</v>
      </c>
    </row>
    <row r="39" spans="2:6" ht="14.5" x14ac:dyDescent="0.3">
      <c r="B39" s="616">
        <v>39903</v>
      </c>
      <c r="C39" s="617">
        <v>2.2429000000000001</v>
      </c>
      <c r="D39" s="617">
        <v>3.1400600000000001</v>
      </c>
      <c r="E39" s="617">
        <v>3.72</v>
      </c>
      <c r="F39" s="618">
        <v>4.9416000000000002</v>
      </c>
    </row>
    <row r="40" spans="2:6" ht="14.5" x14ac:dyDescent="0.3">
      <c r="B40" s="616">
        <v>39994</v>
      </c>
      <c r="C40" s="617">
        <v>2.2726000000000002</v>
      </c>
      <c r="D40" s="617">
        <v>3.1816400000000002</v>
      </c>
      <c r="E40" s="617">
        <v>3.7970000000000002</v>
      </c>
      <c r="F40" s="618">
        <v>5.3284000000000002</v>
      </c>
    </row>
    <row r="41" spans="2:6" ht="14.5" x14ac:dyDescent="0.3">
      <c r="B41" s="616">
        <v>40086</v>
      </c>
      <c r="C41" s="617">
        <v>2.3132000000000001</v>
      </c>
      <c r="D41" s="617">
        <v>3.23848</v>
      </c>
      <c r="E41" s="617">
        <v>3.843</v>
      </c>
      <c r="F41" s="618">
        <v>5.6224999999999996</v>
      </c>
    </row>
    <row r="42" spans="2:6" ht="14.5" x14ac:dyDescent="0.3">
      <c r="B42" s="616">
        <v>40178</v>
      </c>
      <c r="C42" s="617">
        <v>2.3683999999999998</v>
      </c>
      <c r="D42" s="617">
        <v>3.3157599999999996</v>
      </c>
      <c r="E42" s="617">
        <v>3.8</v>
      </c>
      <c r="F42" s="618">
        <v>5.4401999999999999</v>
      </c>
    </row>
    <row r="43" spans="2:6" ht="14.5" x14ac:dyDescent="0.3">
      <c r="B43" s="616">
        <v>40268</v>
      </c>
      <c r="C43" s="617">
        <v>2.4432999999999998</v>
      </c>
      <c r="D43" s="617">
        <v>3.4206199999999995</v>
      </c>
      <c r="E43" s="617">
        <v>3.8780000000000001</v>
      </c>
      <c r="F43" s="618">
        <v>5.2384000000000004</v>
      </c>
    </row>
    <row r="44" spans="2:6" ht="14.5" x14ac:dyDescent="0.3">
      <c r="B44" s="616">
        <v>40359</v>
      </c>
      <c r="C44" s="617">
        <v>2.5129000000000001</v>
      </c>
      <c r="D44" s="617">
        <v>3.5180599999999997</v>
      </c>
      <c r="E44" s="617">
        <v>3.931</v>
      </c>
      <c r="F44" s="618">
        <v>4.8086000000000002</v>
      </c>
    </row>
    <row r="45" spans="2:6" ht="14.5" x14ac:dyDescent="0.3">
      <c r="B45" s="616">
        <v>40451</v>
      </c>
      <c r="C45" s="617">
        <v>2.5705</v>
      </c>
      <c r="D45" s="617">
        <v>3.5986999999999996</v>
      </c>
      <c r="E45" s="617">
        <v>3.96</v>
      </c>
      <c r="F45" s="618">
        <v>5.3965658217497952</v>
      </c>
    </row>
    <row r="46" spans="2:6" ht="14.5" x14ac:dyDescent="0.3">
      <c r="B46" s="616">
        <v>40543</v>
      </c>
      <c r="C46" s="617">
        <v>2.63</v>
      </c>
      <c r="D46" s="617">
        <v>3.6819999999999995</v>
      </c>
      <c r="E46" s="617">
        <v>3.976</v>
      </c>
      <c r="F46" s="618">
        <v>5.3183520599250933</v>
      </c>
    </row>
    <row r="47" spans="2:6" ht="14.5" x14ac:dyDescent="0.3">
      <c r="B47" s="616">
        <v>40633</v>
      </c>
      <c r="C47" s="617">
        <v>2.6911</v>
      </c>
      <c r="D47" s="617">
        <v>3.7675399999999999</v>
      </c>
      <c r="E47" s="617">
        <v>4.0540000000000003</v>
      </c>
      <c r="F47" s="618">
        <v>5.7430230910893894</v>
      </c>
    </row>
    <row r="48" spans="2:6" ht="14.5" x14ac:dyDescent="0.3">
      <c r="B48" s="616">
        <v>40724</v>
      </c>
      <c r="C48" s="617">
        <v>2.7566000000000002</v>
      </c>
      <c r="D48" s="617">
        <v>3.8592399999999998</v>
      </c>
      <c r="E48" s="617">
        <v>4.1100000000000003</v>
      </c>
      <c r="F48" s="618">
        <v>5.9608411892675859</v>
      </c>
    </row>
    <row r="49" spans="1:6" ht="14.5" x14ac:dyDescent="0.3">
      <c r="B49" s="616">
        <v>40816</v>
      </c>
      <c r="C49" s="617">
        <v>2.8210999999999999</v>
      </c>
      <c r="D49" s="617">
        <v>3.9495399999999998</v>
      </c>
      <c r="E49" s="617">
        <v>4.2050000000000001</v>
      </c>
      <c r="F49" s="618">
        <v>5.6299370732360403</v>
      </c>
    </row>
    <row r="50" spans="1:6" ht="14.5" x14ac:dyDescent="0.3">
      <c r="B50" s="616">
        <v>40908</v>
      </c>
      <c r="C50" s="617">
        <v>2.8809</v>
      </c>
      <c r="D50" s="617">
        <v>4.0332599999999994</v>
      </c>
      <c r="E50" s="617">
        <v>4.3040000000000003</v>
      </c>
      <c r="F50" s="618">
        <v>5.5845335409368104</v>
      </c>
    </row>
    <row r="51" spans="1:6" ht="14.5" x14ac:dyDescent="0.3">
      <c r="B51" s="616">
        <v>40999</v>
      </c>
      <c r="C51" s="617">
        <v>2.9523999999999999</v>
      </c>
      <c r="D51" s="617">
        <v>4.1333599999999997</v>
      </c>
      <c r="E51" s="617">
        <v>4.3789999999999996</v>
      </c>
      <c r="F51" s="618">
        <v>5.8425617078052001</v>
      </c>
    </row>
    <row r="52" spans="1:6" ht="14.5" x14ac:dyDescent="0.3">
      <c r="A52" s="131"/>
      <c r="B52" s="616">
        <v>41090</v>
      </c>
      <c r="C52" s="617">
        <v>3.0287999999999999</v>
      </c>
      <c r="D52" s="617">
        <v>4.2403199999999996</v>
      </c>
      <c r="E52" s="617">
        <v>4.5270000000000001</v>
      </c>
      <c r="F52" s="618">
        <v>5.7267552182163204</v>
      </c>
    </row>
    <row r="53" spans="1:6" ht="14.5" x14ac:dyDescent="0.3">
      <c r="A53" s="131"/>
      <c r="B53" s="616">
        <v>41182</v>
      </c>
      <c r="C53" s="617">
        <v>3.1017000000000001</v>
      </c>
      <c r="D53" s="617">
        <v>4.3423799999999995</v>
      </c>
      <c r="E53" s="617">
        <v>4.6970000000000001</v>
      </c>
      <c r="F53" s="618">
        <v>6.0372750642673498</v>
      </c>
    </row>
    <row r="54" spans="1:6" ht="14.5" x14ac:dyDescent="0.3">
      <c r="B54" s="616">
        <v>41274</v>
      </c>
      <c r="C54" s="617">
        <v>3.1846999999999999</v>
      </c>
      <c r="D54" s="617">
        <v>4.4585799999999995</v>
      </c>
      <c r="E54" s="617">
        <v>4.9180000000000001</v>
      </c>
      <c r="F54" s="618">
        <v>6.4889827153978104</v>
      </c>
    </row>
    <row r="55" spans="1:6" ht="14.5" x14ac:dyDescent="0.3">
      <c r="A55" s="132"/>
      <c r="B55" s="619">
        <v>41364</v>
      </c>
      <c r="C55" s="617">
        <v>3.2732999999999999</v>
      </c>
      <c r="D55" s="617">
        <v>4.5826199999999995</v>
      </c>
      <c r="E55" s="617">
        <v>5.1219999999999999</v>
      </c>
      <c r="F55" s="618">
        <v>6.5649833376000002</v>
      </c>
    </row>
    <row r="56" spans="1:6" ht="14.5" x14ac:dyDescent="0.3">
      <c r="A56" s="132"/>
      <c r="B56" s="616">
        <v>41455</v>
      </c>
      <c r="C56" s="617">
        <v>3.3426</v>
      </c>
      <c r="D56" s="617">
        <v>4.67964</v>
      </c>
      <c r="E56" s="617">
        <v>5.3879999999999999</v>
      </c>
      <c r="F56" s="618">
        <v>7.0128855915999999</v>
      </c>
    </row>
    <row r="57" spans="1:6" ht="14.5" x14ac:dyDescent="0.3">
      <c r="B57" s="616">
        <v>41547</v>
      </c>
      <c r="C57" s="617">
        <v>3.4291999999999998</v>
      </c>
      <c r="D57" s="617">
        <v>4.8008799999999994</v>
      </c>
      <c r="E57" s="617">
        <v>5.7930000000000001</v>
      </c>
      <c r="F57" s="618">
        <v>7.83473086286177</v>
      </c>
    </row>
    <row r="58" spans="1:6" ht="14.5" x14ac:dyDescent="0.3">
      <c r="B58" s="619">
        <v>41639</v>
      </c>
      <c r="C58" s="617">
        <v>3.5202</v>
      </c>
      <c r="D58" s="617">
        <v>4.92828</v>
      </c>
      <c r="E58" s="617">
        <v>6.5209999999999999</v>
      </c>
      <c r="F58" s="618">
        <v>8.9635738831615104</v>
      </c>
    </row>
    <row r="59" spans="1:6" ht="14.5" x14ac:dyDescent="0.3">
      <c r="B59" s="619">
        <v>41729</v>
      </c>
      <c r="C59" s="617">
        <v>3.8069999999999999</v>
      </c>
      <c r="D59" s="617">
        <v>5.3297999999999996</v>
      </c>
      <c r="E59" s="617">
        <v>8.0047999999999995</v>
      </c>
      <c r="F59" s="618">
        <v>11.022858717</v>
      </c>
    </row>
    <row r="60" spans="1:6" ht="14.5" x14ac:dyDescent="0.3">
      <c r="B60" s="619">
        <v>41820</v>
      </c>
      <c r="C60" s="620">
        <v>4.0480999999999998</v>
      </c>
      <c r="D60" s="618">
        <v>5.6673399999999994</v>
      </c>
      <c r="E60" s="617">
        <v>8.1326999999999998</v>
      </c>
      <c r="F60" s="618">
        <v>11.134583790000001</v>
      </c>
    </row>
    <row r="61" spans="1:6" ht="14.5" x14ac:dyDescent="0.3">
      <c r="B61" s="616">
        <v>41912</v>
      </c>
      <c r="C61" s="621">
        <v>4.2153999999999998</v>
      </c>
      <c r="D61" s="618">
        <v>5.901559999999999</v>
      </c>
      <c r="E61" s="618">
        <v>8.4642999999999997</v>
      </c>
      <c r="F61" s="622">
        <v>10.6899469563021</v>
      </c>
    </row>
    <row r="62" spans="1:6" ht="14.5" x14ac:dyDescent="0.3">
      <c r="B62" s="616">
        <v>42004</v>
      </c>
      <c r="C62" s="621">
        <v>4.3769</v>
      </c>
      <c r="D62" s="618">
        <v>6.1276599999999997</v>
      </c>
      <c r="E62" s="618">
        <v>8.5519999999999996</v>
      </c>
      <c r="F62" s="622">
        <v>10.344744163541792</v>
      </c>
    </row>
    <row r="63" spans="1:6" ht="14.5" x14ac:dyDescent="0.3">
      <c r="B63" s="616">
        <v>42094</v>
      </c>
      <c r="C63" s="621">
        <v>4.5137</v>
      </c>
      <c r="D63" s="618">
        <v>6.3191799999999994</v>
      </c>
      <c r="E63" s="618">
        <v>8.8196999999999992</v>
      </c>
      <c r="F63" s="622">
        <v>9.4631974248926998</v>
      </c>
    </row>
    <row r="64" spans="1:6" ht="14.5" x14ac:dyDescent="0.3">
      <c r="B64" s="616">
        <v>42185</v>
      </c>
      <c r="C64" s="621">
        <v>4.6722999999999999</v>
      </c>
      <c r="D64" s="618">
        <v>6.5412199999999991</v>
      </c>
      <c r="E64" s="618">
        <v>9.0864999999999991</v>
      </c>
      <c r="F64" s="622">
        <v>10.1174702148981</v>
      </c>
    </row>
    <row r="65" spans="2:6" ht="14.5" x14ac:dyDescent="0.3">
      <c r="B65" s="616">
        <v>42277</v>
      </c>
      <c r="C65" s="621">
        <v>4.8352000000000004</v>
      </c>
      <c r="D65" s="618">
        <v>6.7692800000000002</v>
      </c>
      <c r="E65" s="618">
        <v>9.4192</v>
      </c>
      <c r="F65" s="622">
        <v>10.526598122499999</v>
      </c>
    </row>
    <row r="66" spans="2:6" ht="14.5" x14ac:dyDescent="0.3">
      <c r="B66" s="616">
        <v>42369</v>
      </c>
      <c r="C66" s="621">
        <v>5.0354999999999999</v>
      </c>
      <c r="D66" s="618">
        <v>7.0496999999999996</v>
      </c>
      <c r="E66" s="618">
        <v>13.005000000000001</v>
      </c>
      <c r="F66" s="622">
        <v>14.123588184200001</v>
      </c>
    </row>
    <row r="67" spans="2:6" ht="14.5" x14ac:dyDescent="0.3">
      <c r="B67" s="616">
        <v>42460</v>
      </c>
      <c r="C67" s="621">
        <v>5.5636000000000001</v>
      </c>
      <c r="D67" s="618">
        <v>7.78904</v>
      </c>
      <c r="E67" s="618">
        <v>14.5817</v>
      </c>
      <c r="F67" s="622">
        <v>16.590852201615654</v>
      </c>
    </row>
    <row r="68" spans="2:6" ht="14.5" x14ac:dyDescent="0.3">
      <c r="B68" s="616">
        <v>42551</v>
      </c>
      <c r="C68" s="621">
        <v>6.0945999999999998</v>
      </c>
      <c r="D68" s="618">
        <v>8.5324399999999994</v>
      </c>
      <c r="E68" s="618">
        <v>14.92</v>
      </c>
      <c r="F68" s="622">
        <v>16.544688400999998</v>
      </c>
    </row>
    <row r="69" spans="2:6" ht="14.5" x14ac:dyDescent="0.3">
      <c r="B69" s="616">
        <v>42643</v>
      </c>
      <c r="C69" s="621">
        <v>6.5437000000000003</v>
      </c>
      <c r="D69" s="618">
        <v>9.1611799999999999</v>
      </c>
      <c r="E69" s="618">
        <v>15.263299999999999</v>
      </c>
      <c r="F69" s="622">
        <v>17.15363002922</v>
      </c>
    </row>
    <row r="70" spans="2:6" ht="14.5" x14ac:dyDescent="0.3">
      <c r="B70" s="616">
        <v>42735</v>
      </c>
      <c r="C70" s="621">
        <v>6.8377999999999997</v>
      </c>
      <c r="D70" s="618">
        <v>9.5729199999999981</v>
      </c>
      <c r="E70" s="618">
        <v>15.850199999999999</v>
      </c>
      <c r="F70" s="622">
        <v>16.686177492367602</v>
      </c>
    </row>
    <row r="71" spans="2:6" ht="14.5" x14ac:dyDescent="0.3">
      <c r="B71" s="616">
        <v>42825</v>
      </c>
      <c r="C71" s="621">
        <v>7.1550000000000002</v>
      </c>
      <c r="D71" s="618">
        <v>10.016999999999999</v>
      </c>
      <c r="E71" s="618">
        <v>15.3818</v>
      </c>
      <c r="F71" s="622">
        <v>16.391517476555801</v>
      </c>
    </row>
    <row r="72" spans="2:6" ht="14.5" x14ac:dyDescent="0.3">
      <c r="B72" s="616">
        <v>42916</v>
      </c>
      <c r="C72" s="621">
        <v>7.657</v>
      </c>
      <c r="D72" s="618">
        <v>10.719799999999999</v>
      </c>
      <c r="E72" s="618">
        <v>16.598500000000001</v>
      </c>
      <c r="F72" s="622">
        <v>18.961046378798301</v>
      </c>
    </row>
    <row r="73" spans="2:6" ht="14.5" x14ac:dyDescent="0.3">
      <c r="B73" s="616">
        <v>43008</v>
      </c>
      <c r="C73" s="621">
        <v>7.9854000000000003</v>
      </c>
      <c r="D73" s="618">
        <v>11.17956</v>
      </c>
      <c r="E73" s="618">
        <v>17.318300000000001</v>
      </c>
      <c r="F73" s="622">
        <v>20.468384351731476</v>
      </c>
    </row>
    <row r="74" spans="2:6" ht="14.5" x14ac:dyDescent="0.3">
      <c r="B74" s="616">
        <v>43100</v>
      </c>
      <c r="C74" s="621">
        <v>8.3842999999999996</v>
      </c>
      <c r="D74" s="618">
        <v>11.738019999999999</v>
      </c>
      <c r="E74" s="618">
        <v>18.7742</v>
      </c>
      <c r="F74" s="622">
        <v>22.5218330134357</v>
      </c>
    </row>
    <row r="75" spans="2:6" ht="14.5" x14ac:dyDescent="0.3">
      <c r="B75" s="616">
        <v>43190</v>
      </c>
      <c r="C75" s="621">
        <v>8.9724000000000004</v>
      </c>
      <c r="D75" s="618">
        <v>12.561360000000001</v>
      </c>
      <c r="E75" s="618">
        <v>20.1433</v>
      </c>
      <c r="F75" s="622">
        <v>24.791753846153846</v>
      </c>
    </row>
    <row r="76" spans="2:6" ht="14.5" x14ac:dyDescent="0.3">
      <c r="B76" s="616">
        <v>43281</v>
      </c>
      <c r="C76" s="621">
        <v>9.6349999999999998</v>
      </c>
      <c r="D76" s="618">
        <v>13.488999999999999</v>
      </c>
      <c r="E76" s="618">
        <v>28.861699999999999</v>
      </c>
      <c r="F76" s="622">
        <v>33.720878607313942</v>
      </c>
    </row>
    <row r="77" spans="2:6" ht="14.5" x14ac:dyDescent="0.3">
      <c r="B77" s="616">
        <v>43373</v>
      </c>
      <c r="C77" s="621">
        <v>10.6099</v>
      </c>
      <c r="D77" s="618">
        <v>14.853899999999999</v>
      </c>
      <c r="E77" s="618">
        <v>40.896700000000003</v>
      </c>
      <c r="F77" s="622">
        <v>47.471499999999999</v>
      </c>
    </row>
    <row r="78" spans="2:6" ht="14.5" x14ac:dyDescent="0.3">
      <c r="B78" s="616">
        <v>43465</v>
      </c>
      <c r="C78" s="618">
        <v>12.338699999999999</v>
      </c>
      <c r="D78" s="618">
        <v>17.274179999999998</v>
      </c>
      <c r="E78" s="618">
        <v>37.808300000000003</v>
      </c>
      <c r="F78" s="618">
        <v>43.239135407136303</v>
      </c>
    </row>
    <row r="79" spans="2:6" ht="14.5" x14ac:dyDescent="0.3">
      <c r="B79" s="616">
        <v>43555</v>
      </c>
      <c r="C79" s="618">
        <v>13.4838</v>
      </c>
      <c r="D79" s="618">
        <v>18.877320000000001</v>
      </c>
      <c r="E79" s="618">
        <v>43.353299999999997</v>
      </c>
      <c r="F79" s="618">
        <v>48.629613011777899</v>
      </c>
    </row>
    <row r="80" spans="2:6" ht="14.5" x14ac:dyDescent="0.3">
      <c r="B80" s="616">
        <v>43646</v>
      </c>
      <c r="C80" s="618">
        <v>15.092000000000001</v>
      </c>
      <c r="D80" s="618">
        <v>21.128799999999998</v>
      </c>
      <c r="E80" s="618">
        <v>42.448300000000003</v>
      </c>
      <c r="F80" s="618">
        <v>48.253154484483296</v>
      </c>
    </row>
    <row r="81" spans="2:6" ht="14.5" x14ac:dyDescent="0.3">
      <c r="B81" s="616">
        <v>43738</v>
      </c>
      <c r="C81" s="618">
        <v>16.4026</v>
      </c>
      <c r="D81" s="618">
        <v>22.963639999999998</v>
      </c>
      <c r="E81" s="618">
        <v>57.558300000000003</v>
      </c>
      <c r="F81" s="618">
        <v>62.727005231037488</v>
      </c>
    </row>
    <row r="82" spans="2:6" ht="14.5" x14ac:dyDescent="0.3">
      <c r="B82" s="616">
        <v>43830</v>
      </c>
      <c r="C82" s="618">
        <v>18.700900000000001</v>
      </c>
      <c r="D82" s="618">
        <v>26.181259999999998</v>
      </c>
      <c r="E82" s="618">
        <v>59.895000000000003</v>
      </c>
      <c r="F82" s="618">
        <v>67.139334155363798</v>
      </c>
    </row>
    <row r="83" spans="2:6" ht="14.5" x14ac:dyDescent="0.3">
      <c r="B83" s="616">
        <v>43921</v>
      </c>
      <c r="C83" s="618">
        <v>20.455200000000001</v>
      </c>
      <c r="D83" s="618">
        <v>28.637280000000001</v>
      </c>
      <c r="E83" s="618">
        <v>64.469700000000003</v>
      </c>
      <c r="F83" s="618">
        <v>71.103672659093405</v>
      </c>
    </row>
    <row r="84" spans="2:6" ht="14.5" x14ac:dyDescent="0.3">
      <c r="B84" s="616">
        <v>44012</v>
      </c>
      <c r="C84" s="618">
        <v>21.8154</v>
      </c>
      <c r="D84" s="618">
        <v>30.541559999999997</v>
      </c>
      <c r="E84" s="618">
        <v>70.454999999999998</v>
      </c>
      <c r="F84" s="618">
        <v>79.127358490566039</v>
      </c>
    </row>
    <row r="85" spans="2:6" ht="15" thickBot="1" x14ac:dyDescent="0.35">
      <c r="B85" s="623">
        <v>44104</v>
      </c>
      <c r="C85" s="624">
        <v>23.195699999999999</v>
      </c>
      <c r="D85" s="624">
        <v>32.473979999999997</v>
      </c>
      <c r="E85" s="624">
        <v>76.174999999999997</v>
      </c>
      <c r="F85" s="624">
        <v>89.2606046402625</v>
      </c>
    </row>
    <row r="86" spans="2:6" ht="10.5" customHeight="1" thickTop="1" x14ac:dyDescent="0.3">
      <c r="B86" s="134"/>
      <c r="C86" s="133"/>
      <c r="D86" s="133"/>
      <c r="E86" s="133"/>
      <c r="F86" s="133"/>
    </row>
    <row r="87" spans="2:6" ht="32.25" customHeight="1" x14ac:dyDescent="0.3">
      <c r="B87" s="1368" t="s">
        <v>343</v>
      </c>
      <c r="C87" s="1368"/>
      <c r="D87" s="1368"/>
      <c r="E87" s="1368"/>
      <c r="F87" s="1368"/>
    </row>
    <row r="88" spans="2:6" x14ac:dyDescent="0.3">
      <c r="B88" s="348"/>
      <c r="C88" s="348"/>
      <c r="D88" s="348"/>
      <c r="E88" s="348"/>
      <c r="F88" s="348"/>
    </row>
    <row r="89" spans="2:6" x14ac:dyDescent="0.3">
      <c r="F89" s="5"/>
    </row>
    <row r="90" spans="2:6" x14ac:dyDescent="0.3">
      <c r="C90" s="16"/>
      <c r="D90" s="1099"/>
    </row>
    <row r="91" spans="2:6" x14ac:dyDescent="0.3">
      <c r="D91" s="1099"/>
    </row>
    <row r="92" spans="2:6" x14ac:dyDescent="0.3">
      <c r="D92" s="1099"/>
    </row>
    <row r="93" spans="2:6" x14ac:dyDescent="0.3">
      <c r="D93" s="1099"/>
    </row>
    <row r="94" spans="2:6" x14ac:dyDescent="0.3">
      <c r="D94" s="1099"/>
    </row>
    <row r="95" spans="2:6" x14ac:dyDescent="0.3">
      <c r="D95" s="1099"/>
    </row>
    <row r="96" spans="2:6" x14ac:dyDescent="0.3">
      <c r="D96" s="1099"/>
    </row>
    <row r="97" spans="4:4" x14ac:dyDescent="0.3">
      <c r="D97" s="1099"/>
    </row>
    <row r="98" spans="4:4" x14ac:dyDescent="0.3">
      <c r="D98" s="1099"/>
    </row>
    <row r="99" spans="4:4" x14ac:dyDescent="0.3">
      <c r="D99" s="1099"/>
    </row>
    <row r="100" spans="4:4" x14ac:dyDescent="0.3">
      <c r="D100" s="1099"/>
    </row>
  </sheetData>
  <mergeCells count="2">
    <mergeCell ref="B6:F6"/>
    <mergeCell ref="B87:F87"/>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9" orientation="portrait" horizontalDpi="4294967293" r:id="rId1"/>
  <headerFooter scaleWithDoc="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AB86"/>
  <sheetViews>
    <sheetView showGridLines="0" showRuler="0" zoomScale="85" zoomScaleNormal="85" zoomScaleSheetLayoutView="76" workbookViewId="0"/>
  </sheetViews>
  <sheetFormatPr baseColWidth="10" defaultColWidth="11.453125" defaultRowHeight="15.5" x14ac:dyDescent="0.35"/>
  <cols>
    <col min="1" max="1" width="6.81640625" style="5" customWidth="1"/>
    <col min="2" max="2" width="31.1796875" style="122" customWidth="1"/>
    <col min="3" max="4" width="14" style="122" bestFit="1" customWidth="1"/>
    <col min="5" max="6" width="15.1796875" style="122" bestFit="1" customWidth="1"/>
    <col min="7" max="7" width="15.7265625" style="122" bestFit="1" customWidth="1"/>
    <col min="8" max="8" width="14" style="122" bestFit="1" customWidth="1"/>
    <col min="9" max="11" width="14" style="122" customWidth="1"/>
    <col min="12" max="15" width="14" style="122" bestFit="1" customWidth="1"/>
    <col min="16" max="17" width="15.1796875" style="122" bestFit="1" customWidth="1"/>
    <col min="18" max="24" width="16.54296875" style="122" customWidth="1"/>
    <col min="25" max="16384" width="11.453125" style="122"/>
  </cols>
  <sheetData>
    <row r="1" spans="1:28" x14ac:dyDescent="0.35">
      <c r="A1" s="667" t="s">
        <v>216</v>
      </c>
      <c r="B1" s="172"/>
    </row>
    <row r="2" spans="1:28" s="123" customFormat="1" ht="15" customHeight="1" x14ac:dyDescent="0.35">
      <c r="A2" s="42"/>
      <c r="B2" s="351" t="s">
        <v>733</v>
      </c>
      <c r="C2" s="124"/>
      <c r="D2" s="124"/>
      <c r="E2" s="124"/>
      <c r="F2" s="124"/>
      <c r="G2" s="128"/>
      <c r="H2" s="128"/>
      <c r="I2" s="128"/>
      <c r="J2" s="128"/>
      <c r="K2" s="128"/>
      <c r="L2" s="128"/>
      <c r="M2" s="128"/>
      <c r="N2" s="128"/>
      <c r="O2" s="128"/>
      <c r="P2" s="128"/>
      <c r="Q2" s="128"/>
      <c r="R2" s="128"/>
      <c r="S2" s="128"/>
      <c r="T2" s="128"/>
      <c r="U2" s="128"/>
      <c r="V2" s="128"/>
      <c r="W2" s="128"/>
      <c r="X2" s="128"/>
    </row>
    <row r="3" spans="1:28" s="123" customFormat="1" ht="15" customHeight="1" x14ac:dyDescent="0.35">
      <c r="A3" s="42"/>
      <c r="B3" s="351" t="s">
        <v>300</v>
      </c>
      <c r="C3" s="125"/>
      <c r="D3" s="125"/>
      <c r="E3" s="125"/>
      <c r="F3" s="125"/>
      <c r="G3" s="128"/>
      <c r="H3" s="128"/>
      <c r="I3" s="128"/>
      <c r="J3" s="128"/>
      <c r="K3" s="128"/>
      <c r="L3" s="128"/>
      <c r="M3" s="128"/>
      <c r="N3" s="128"/>
      <c r="O3" s="128"/>
      <c r="P3" s="128"/>
      <c r="Q3" s="128"/>
      <c r="R3" s="128"/>
      <c r="S3" s="128"/>
      <c r="T3" s="128"/>
      <c r="U3" s="128"/>
      <c r="V3" s="128"/>
      <c r="W3" s="128"/>
      <c r="X3" s="128"/>
    </row>
    <row r="4" spans="1:28" s="35" customFormat="1" x14ac:dyDescent="0.35">
      <c r="B4" s="395"/>
      <c r="C4" s="395"/>
      <c r="D4" s="395"/>
      <c r="E4" s="395"/>
      <c r="F4" s="395"/>
      <c r="G4" s="128"/>
      <c r="H4" s="128"/>
      <c r="I4" s="128"/>
      <c r="J4" s="128"/>
      <c r="K4" s="128"/>
      <c r="L4" s="128"/>
      <c r="M4" s="128"/>
      <c r="N4" s="128"/>
      <c r="O4" s="128"/>
      <c r="P4" s="128"/>
      <c r="Q4" s="128"/>
      <c r="R4" s="128"/>
      <c r="S4" s="128"/>
      <c r="T4" s="128"/>
      <c r="U4" s="128"/>
      <c r="V4" s="128"/>
      <c r="W4" s="128"/>
      <c r="X4" s="128"/>
    </row>
    <row r="5" spans="1:28" s="35" customFormat="1" x14ac:dyDescent="0.35">
      <c r="B5" s="395"/>
      <c r="C5" s="395"/>
      <c r="D5" s="395"/>
      <c r="E5" s="395"/>
      <c r="F5" s="395"/>
      <c r="G5" s="128"/>
      <c r="H5" s="128"/>
      <c r="I5" s="128"/>
      <c r="J5" s="128"/>
      <c r="K5" s="128"/>
      <c r="L5" s="128"/>
      <c r="M5" s="128"/>
      <c r="N5" s="128"/>
      <c r="O5" s="128"/>
      <c r="P5" s="128"/>
      <c r="Q5" s="128"/>
      <c r="R5" s="128"/>
      <c r="S5" s="128"/>
      <c r="T5" s="128"/>
      <c r="U5" s="128"/>
      <c r="V5" s="128"/>
      <c r="W5" s="128"/>
      <c r="X5" s="128"/>
    </row>
    <row r="6" spans="1:28" s="126" customFormat="1" ht="17" x14ac:dyDescent="0.35">
      <c r="B6" s="1371" t="s">
        <v>684</v>
      </c>
      <c r="C6" s="1371"/>
      <c r="D6" s="1371"/>
      <c r="E6" s="1371"/>
      <c r="F6" s="1371"/>
      <c r="G6" s="1371"/>
      <c r="H6" s="1371"/>
      <c r="I6" s="1371"/>
      <c r="J6" s="1371"/>
      <c r="K6" s="1371"/>
      <c r="L6" s="1371"/>
      <c r="M6" s="1371"/>
      <c r="N6" s="1371"/>
      <c r="O6" s="1371"/>
      <c r="P6" s="1371"/>
      <c r="Q6" s="1371"/>
      <c r="R6" s="128"/>
      <c r="S6" s="128"/>
      <c r="T6" s="128"/>
      <c r="U6" s="128"/>
      <c r="V6" s="128"/>
      <c r="W6" s="128"/>
      <c r="X6" s="128"/>
    </row>
    <row r="7" spans="1:28" s="752" customFormat="1" ht="17" x14ac:dyDescent="0.35">
      <c r="B7" s="1372" t="s">
        <v>876</v>
      </c>
      <c r="C7" s="1372"/>
      <c r="D7" s="1372"/>
      <c r="E7" s="1372"/>
      <c r="F7" s="1372"/>
      <c r="G7" s="1372"/>
      <c r="H7" s="1372"/>
      <c r="I7" s="1372"/>
      <c r="J7" s="1372"/>
      <c r="K7" s="1372"/>
      <c r="L7" s="1372"/>
      <c r="M7" s="1372"/>
      <c r="N7" s="1372"/>
      <c r="O7" s="1372"/>
      <c r="P7" s="1372"/>
      <c r="Q7" s="1372"/>
      <c r="R7" s="128"/>
      <c r="S7" s="128"/>
      <c r="T7" s="128"/>
      <c r="U7" s="128"/>
      <c r="V7" s="128"/>
      <c r="W7" s="128"/>
      <c r="X7" s="128"/>
    </row>
    <row r="8" spans="1:28" x14ac:dyDescent="0.35">
      <c r="B8" s="1373" t="s">
        <v>335</v>
      </c>
      <c r="C8" s="1373"/>
      <c r="D8" s="1373"/>
      <c r="E8" s="1373"/>
      <c r="F8" s="1373"/>
      <c r="G8" s="1373"/>
      <c r="H8" s="1373"/>
      <c r="I8" s="1373"/>
      <c r="J8" s="1373"/>
      <c r="K8" s="1373"/>
      <c r="L8" s="1373"/>
      <c r="M8" s="1373"/>
      <c r="N8" s="1373"/>
      <c r="O8" s="1373"/>
      <c r="P8" s="1373"/>
      <c r="Q8" s="1373"/>
      <c r="R8" s="128"/>
      <c r="S8" s="128"/>
      <c r="T8" s="128"/>
      <c r="U8" s="128"/>
      <c r="V8" s="128"/>
      <c r="W8" s="128"/>
      <c r="X8" s="128"/>
    </row>
    <row r="9" spans="1:28" s="180" customFormat="1" x14ac:dyDescent="0.35">
      <c r="A9" s="35"/>
      <c r="B9" s="416"/>
      <c r="C9" s="417"/>
      <c r="D9" s="417"/>
      <c r="E9" s="417"/>
      <c r="F9" s="417"/>
      <c r="G9" s="128"/>
      <c r="H9" s="128"/>
      <c r="I9" s="128"/>
      <c r="J9" s="128"/>
      <c r="K9" s="128"/>
      <c r="L9" s="128"/>
      <c r="M9" s="128"/>
      <c r="N9" s="128"/>
      <c r="O9" s="128"/>
      <c r="P9" s="128"/>
      <c r="Q9" s="128"/>
      <c r="R9" s="128"/>
      <c r="S9" s="128"/>
      <c r="T9" s="128"/>
      <c r="U9" s="128"/>
      <c r="V9" s="128"/>
      <c r="W9" s="128"/>
      <c r="X9" s="128"/>
    </row>
    <row r="10" spans="1:28" ht="16" thickBot="1" x14ac:dyDescent="0.4">
      <c r="A10" s="1"/>
      <c r="B10" s="753" t="s">
        <v>877</v>
      </c>
      <c r="C10" s="668"/>
      <c r="D10" s="668"/>
      <c r="E10" s="668"/>
      <c r="F10" s="668"/>
      <c r="G10" s="128"/>
      <c r="H10" s="128"/>
      <c r="I10" s="128"/>
      <c r="J10" s="128"/>
      <c r="K10" s="128"/>
      <c r="L10" s="128"/>
      <c r="M10" s="128"/>
      <c r="N10" s="128"/>
      <c r="O10" s="128"/>
      <c r="P10" s="128"/>
      <c r="Q10" s="128"/>
      <c r="R10" s="128"/>
      <c r="S10" s="128"/>
      <c r="T10" s="128"/>
      <c r="U10" s="128"/>
      <c r="V10" s="128"/>
      <c r="W10" s="128"/>
      <c r="X10" s="128"/>
    </row>
    <row r="11" spans="1:28" s="42" customFormat="1" ht="16.5" thickTop="1" thickBot="1" x14ac:dyDescent="0.4">
      <c r="B11" s="1374"/>
      <c r="C11" s="1376">
        <v>2020</v>
      </c>
      <c r="D11" s="1376"/>
      <c r="E11" s="1377"/>
      <c r="F11" s="1108" t="s">
        <v>753</v>
      </c>
      <c r="G11" s="1378">
        <v>2021</v>
      </c>
      <c r="H11" s="1376"/>
      <c r="I11" s="1376"/>
      <c r="J11" s="1376"/>
      <c r="K11" s="1376"/>
      <c r="L11" s="1376"/>
      <c r="M11" s="1376"/>
      <c r="N11" s="1376"/>
      <c r="O11" s="1377"/>
      <c r="P11" s="1108" t="s">
        <v>753</v>
      </c>
      <c r="Q11" s="1369" t="s">
        <v>288</v>
      </c>
      <c r="R11" s="128"/>
      <c r="S11" s="128"/>
      <c r="T11" s="128"/>
      <c r="U11" s="128"/>
      <c r="V11" s="128"/>
      <c r="W11" s="128"/>
      <c r="X11" s="128"/>
    </row>
    <row r="12" spans="1:28" s="42" customFormat="1" ht="16.5" thickTop="1" thickBot="1" x14ac:dyDescent="0.4">
      <c r="B12" s="1375"/>
      <c r="C12" s="977" t="s">
        <v>152</v>
      </c>
      <c r="D12" s="977" t="s">
        <v>153</v>
      </c>
      <c r="E12" s="977" t="s">
        <v>133</v>
      </c>
      <c r="F12" s="977">
        <v>2020</v>
      </c>
      <c r="G12" s="977" t="s">
        <v>573</v>
      </c>
      <c r="H12" s="977" t="s">
        <v>154</v>
      </c>
      <c r="I12" s="977" t="s">
        <v>132</v>
      </c>
      <c r="J12" s="977" t="s">
        <v>151</v>
      </c>
      <c r="K12" s="977" t="s">
        <v>155</v>
      </c>
      <c r="L12" s="977" t="s">
        <v>297</v>
      </c>
      <c r="M12" s="977" t="s">
        <v>484</v>
      </c>
      <c r="N12" s="977" t="s">
        <v>485</v>
      </c>
      <c r="O12" s="977" t="s">
        <v>486</v>
      </c>
      <c r="P12" s="977">
        <v>2021</v>
      </c>
      <c r="Q12" s="1370"/>
      <c r="R12" s="128"/>
      <c r="S12" s="128"/>
      <c r="T12" s="128"/>
      <c r="U12" s="128"/>
      <c r="V12" s="128"/>
      <c r="W12" s="128"/>
      <c r="X12" s="128"/>
    </row>
    <row r="13" spans="1:28" ht="16" thickTop="1" x14ac:dyDescent="0.35">
      <c r="B13" s="978"/>
      <c r="C13" s="979"/>
      <c r="D13" s="979"/>
      <c r="E13" s="979"/>
      <c r="F13" s="980"/>
      <c r="G13" s="979"/>
      <c r="H13" s="979"/>
      <c r="I13" s="979"/>
      <c r="J13" s="979"/>
      <c r="K13" s="979"/>
      <c r="L13" s="979"/>
      <c r="M13" s="979"/>
      <c r="N13" s="979"/>
      <c r="O13" s="979"/>
      <c r="P13" s="980"/>
      <c r="Q13" s="980"/>
      <c r="R13" s="128"/>
      <c r="S13" s="128"/>
      <c r="T13" s="128"/>
      <c r="U13" s="128"/>
      <c r="V13" s="128"/>
      <c r="W13" s="128"/>
      <c r="X13" s="128"/>
    </row>
    <row r="14" spans="1:28" x14ac:dyDescent="0.35">
      <c r="A14" s="1"/>
      <c r="B14" s="981" t="s">
        <v>234</v>
      </c>
      <c r="C14" s="982">
        <f>+C15+C16</f>
        <v>426271.79746000009</v>
      </c>
      <c r="D14" s="982">
        <f t="shared" ref="D14:Q14" si="0">+D15+D16</f>
        <v>2485768.0836999998</v>
      </c>
      <c r="E14" s="982">
        <f t="shared" si="0"/>
        <v>782008.75041999994</v>
      </c>
      <c r="F14" s="983">
        <f t="shared" si="0"/>
        <v>3694048.6315799998</v>
      </c>
      <c r="G14" s="982">
        <f t="shared" si="0"/>
        <v>7779234.5539100002</v>
      </c>
      <c r="H14" s="982">
        <f t="shared" si="0"/>
        <v>702872.51301999995</v>
      </c>
      <c r="I14" s="982">
        <f t="shared" si="0"/>
        <v>2304463.4831099999</v>
      </c>
      <c r="J14" s="982">
        <f t="shared" si="0"/>
        <v>3010466.5904900003</v>
      </c>
      <c r="K14" s="982">
        <f t="shared" si="0"/>
        <v>258573.24556000001</v>
      </c>
      <c r="L14" s="982">
        <f t="shared" si="0"/>
        <v>283738.90360999998</v>
      </c>
      <c r="M14" s="982">
        <f t="shared" si="0"/>
        <v>3059108.3882900001</v>
      </c>
      <c r="N14" s="982">
        <f t="shared" si="0"/>
        <v>3666306.0609800001</v>
      </c>
      <c r="O14" s="982">
        <f t="shared" si="0"/>
        <v>1883400.4761300001</v>
      </c>
      <c r="P14" s="983">
        <f t="shared" si="0"/>
        <v>22948164.215099998</v>
      </c>
      <c r="Q14" s="983">
        <f t="shared" si="0"/>
        <v>26642212.84668</v>
      </c>
      <c r="R14" s="727"/>
      <c r="S14" s="727"/>
      <c r="T14" s="727"/>
      <c r="U14" s="727"/>
      <c r="V14" s="727"/>
      <c r="W14" s="727"/>
      <c r="X14" s="727"/>
      <c r="Y14" s="727"/>
      <c r="Z14" s="727"/>
      <c r="AA14" s="727"/>
      <c r="AB14" s="727"/>
    </row>
    <row r="15" spans="1:28" x14ac:dyDescent="0.35">
      <c r="A15" s="1"/>
      <c r="B15" s="984" t="s">
        <v>272</v>
      </c>
      <c r="C15" s="982">
        <v>84784.027459999998</v>
      </c>
      <c r="D15" s="982">
        <v>2002774.6671599997</v>
      </c>
      <c r="E15" s="982">
        <v>543326.83916999993</v>
      </c>
      <c r="F15" s="983">
        <f>SUM(C15:E15)</f>
        <v>2630885.5337899998</v>
      </c>
      <c r="G15" s="982">
        <v>7574934.2722800002</v>
      </c>
      <c r="H15" s="982">
        <v>586238.93429</v>
      </c>
      <c r="I15" s="982">
        <v>2182260.4274399998</v>
      </c>
      <c r="J15" s="982">
        <v>2672783.8674900001</v>
      </c>
      <c r="K15" s="982">
        <v>61012.466289999997</v>
      </c>
      <c r="L15" s="982">
        <v>61035.446469999995</v>
      </c>
      <c r="M15" s="982">
        <v>2807971.63894</v>
      </c>
      <c r="N15" s="982">
        <v>3591525.5910900002</v>
      </c>
      <c r="O15" s="982">
        <v>1761375.83727</v>
      </c>
      <c r="P15" s="983">
        <f>SUM(G15:O15)</f>
        <v>21299138.481559999</v>
      </c>
      <c r="Q15" s="983">
        <f>+F15+P15</f>
        <v>23930024.015349999</v>
      </c>
      <c r="R15" s="727"/>
      <c r="S15" s="727"/>
      <c r="T15" s="727"/>
      <c r="U15" s="727"/>
      <c r="V15" s="727"/>
      <c r="W15" s="727"/>
      <c r="X15" s="727"/>
      <c r="Y15" s="727"/>
      <c r="Z15" s="727"/>
      <c r="AA15" s="727"/>
      <c r="AB15" s="727"/>
    </row>
    <row r="16" spans="1:28" x14ac:dyDescent="0.35">
      <c r="A16" s="1"/>
      <c r="B16" s="984" t="s">
        <v>302</v>
      </c>
      <c r="C16" s="982">
        <v>341487.77000000008</v>
      </c>
      <c r="D16" s="982">
        <v>482993.41654000001</v>
      </c>
      <c r="E16" s="982">
        <v>238681.91124999998</v>
      </c>
      <c r="F16" s="983">
        <f>SUM(C16:E16)</f>
        <v>1063163.09779</v>
      </c>
      <c r="G16" s="982">
        <v>204300.28162999998</v>
      </c>
      <c r="H16" s="982">
        <v>116633.57873000001</v>
      </c>
      <c r="I16" s="982">
        <v>122203.05566999999</v>
      </c>
      <c r="J16" s="982">
        <v>337682.72300000006</v>
      </c>
      <c r="K16" s="982">
        <v>197560.77927</v>
      </c>
      <c r="L16" s="982">
        <v>222703.45713999998</v>
      </c>
      <c r="M16" s="982">
        <v>251136.74935000003</v>
      </c>
      <c r="N16" s="982">
        <v>74780.469890000008</v>
      </c>
      <c r="O16" s="982">
        <v>122024.63885999999</v>
      </c>
      <c r="P16" s="983">
        <f>SUM(G16:O16)</f>
        <v>1649025.7335400002</v>
      </c>
      <c r="Q16" s="983">
        <f>+F16+P16</f>
        <v>2712188.8313300004</v>
      </c>
      <c r="R16" s="727"/>
      <c r="S16" s="727"/>
      <c r="T16" s="727"/>
      <c r="U16" s="727"/>
      <c r="V16" s="727"/>
      <c r="W16" s="727"/>
      <c r="X16" s="727"/>
      <c r="Y16" s="727"/>
      <c r="Z16" s="727"/>
      <c r="AA16" s="727"/>
      <c r="AB16" s="727"/>
    </row>
    <row r="17" spans="1:28" x14ac:dyDescent="0.35">
      <c r="A17" s="1"/>
      <c r="B17" s="985"/>
      <c r="C17" s="986"/>
      <c r="D17" s="986"/>
      <c r="E17" s="986"/>
      <c r="F17" s="987"/>
      <c r="G17" s="986"/>
      <c r="H17" s="986"/>
      <c r="I17" s="986"/>
      <c r="J17" s="986"/>
      <c r="K17" s="986"/>
      <c r="L17" s="986"/>
      <c r="M17" s="986"/>
      <c r="N17" s="986"/>
      <c r="O17" s="986"/>
      <c r="P17" s="987"/>
      <c r="Q17" s="987"/>
      <c r="R17" s="727"/>
      <c r="S17" s="727"/>
      <c r="T17" s="727"/>
      <c r="U17" s="727"/>
      <c r="V17" s="727"/>
      <c r="W17" s="727"/>
      <c r="X17" s="727"/>
      <c r="Y17" s="727"/>
      <c r="Z17" s="727"/>
      <c r="AA17" s="727"/>
      <c r="AB17" s="727"/>
    </row>
    <row r="18" spans="1:28" x14ac:dyDescent="0.35">
      <c r="A18" s="122"/>
      <c r="B18" s="981"/>
      <c r="C18" s="982"/>
      <c r="D18" s="982"/>
      <c r="E18" s="982"/>
      <c r="F18" s="983"/>
      <c r="G18" s="982"/>
      <c r="H18" s="982"/>
      <c r="I18" s="982"/>
      <c r="J18" s="982"/>
      <c r="K18" s="982"/>
      <c r="L18" s="982"/>
      <c r="M18" s="982"/>
      <c r="N18" s="982"/>
      <c r="O18" s="982"/>
      <c r="P18" s="983"/>
      <c r="Q18" s="983"/>
      <c r="R18" s="727"/>
      <c r="S18" s="727"/>
      <c r="T18" s="727"/>
      <c r="U18" s="727"/>
      <c r="V18" s="727"/>
      <c r="W18" s="727"/>
      <c r="X18" s="727"/>
      <c r="Y18" s="727"/>
      <c r="Z18" s="727"/>
      <c r="AA18" s="727"/>
      <c r="AB18" s="727"/>
    </row>
    <row r="19" spans="1:28" x14ac:dyDescent="0.35">
      <c r="A19" s="122"/>
      <c r="B19" s="981" t="s">
        <v>235</v>
      </c>
      <c r="C19" s="982">
        <f>+C20+C21</f>
        <v>3127213.8103900002</v>
      </c>
      <c r="D19" s="982">
        <f t="shared" ref="D19" si="1">+D20+D21</f>
        <v>1894225.0595</v>
      </c>
      <c r="E19" s="982">
        <f t="shared" ref="E19" si="2">+E20+E21</f>
        <v>4110897.8539499999</v>
      </c>
      <c r="F19" s="983">
        <f t="shared" ref="F19" si="3">+F20+F21</f>
        <v>9132336.7238400001</v>
      </c>
      <c r="G19" s="982">
        <f t="shared" ref="G19" si="4">+G20+G21</f>
        <v>2097403.13827</v>
      </c>
      <c r="H19" s="982">
        <f t="shared" ref="H19" si="5">+H20+H21</f>
        <v>2560423.3253699997</v>
      </c>
      <c r="I19" s="982">
        <f t="shared" ref="I19" si="6">+I20+I21</f>
        <v>207479.641</v>
      </c>
      <c r="J19" s="982">
        <f t="shared" ref="J19" si="7">+J20+J21</f>
        <v>123364.728</v>
      </c>
      <c r="K19" s="982">
        <f t="shared" ref="K19" si="8">+K20+K21</f>
        <v>0</v>
      </c>
      <c r="L19" s="982">
        <f t="shared" ref="L19" si="9">+L20+L21</f>
        <v>0</v>
      </c>
      <c r="M19" s="982">
        <f t="shared" ref="M19" si="10">+M20+M21</f>
        <v>46319.402000000002</v>
      </c>
      <c r="N19" s="982">
        <f t="shared" ref="N19" si="11">+N20+N21</f>
        <v>0</v>
      </c>
      <c r="O19" s="982">
        <f t="shared" ref="O19" si="12">+O20+O21</f>
        <v>0</v>
      </c>
      <c r="P19" s="983">
        <f t="shared" ref="P19" si="13">+P20+P21</f>
        <v>5034990.2346399995</v>
      </c>
      <c r="Q19" s="983">
        <f t="shared" ref="Q19" si="14">+Q20+Q21</f>
        <v>14167326.95848</v>
      </c>
      <c r="R19" s="727"/>
      <c r="S19" s="727"/>
      <c r="T19" s="727"/>
      <c r="U19" s="727"/>
      <c r="V19" s="727"/>
      <c r="W19" s="727"/>
      <c r="X19" s="727"/>
      <c r="Y19" s="727"/>
      <c r="Z19" s="727"/>
      <c r="AA19" s="727"/>
      <c r="AB19" s="727"/>
    </row>
    <row r="20" spans="1:28" x14ac:dyDescent="0.35">
      <c r="A20" s="122"/>
      <c r="B20" s="984" t="s">
        <v>272</v>
      </c>
      <c r="C20" s="982">
        <v>3086232.6224100003</v>
      </c>
      <c r="D20" s="982">
        <v>1894225.0595</v>
      </c>
      <c r="E20" s="982">
        <v>3895939.0217800001</v>
      </c>
      <c r="F20" s="983">
        <f>SUM(C20:E20)</f>
        <v>8876396.7036899999</v>
      </c>
      <c r="G20" s="982">
        <v>2089473.4744799999</v>
      </c>
      <c r="H20" s="982">
        <v>2560423.3253699997</v>
      </c>
      <c r="I20" s="982">
        <v>207479.641</v>
      </c>
      <c r="J20" s="982">
        <v>123364.728</v>
      </c>
      <c r="K20" s="982">
        <v>0</v>
      </c>
      <c r="L20" s="982">
        <v>0</v>
      </c>
      <c r="M20" s="982">
        <v>46319.402000000002</v>
      </c>
      <c r="N20" s="982">
        <v>0</v>
      </c>
      <c r="O20" s="982">
        <v>0</v>
      </c>
      <c r="P20" s="983">
        <f>SUM(G20:O20)</f>
        <v>5027060.5708499998</v>
      </c>
      <c r="Q20" s="983">
        <f>+F20+P20</f>
        <v>13903457.27454</v>
      </c>
      <c r="R20" s="727"/>
      <c r="S20" s="727"/>
      <c r="T20" s="727"/>
      <c r="U20" s="727"/>
      <c r="V20" s="727"/>
      <c r="W20" s="727"/>
      <c r="X20" s="727"/>
      <c r="Y20" s="727"/>
      <c r="Z20" s="727"/>
      <c r="AA20" s="727"/>
      <c r="AB20" s="727"/>
    </row>
    <row r="21" spans="1:28" x14ac:dyDescent="0.35">
      <c r="A21" s="122"/>
      <c r="B21" s="984" t="s">
        <v>302</v>
      </c>
      <c r="C21" s="982">
        <v>40981.187980000002</v>
      </c>
      <c r="D21" s="982">
        <v>0</v>
      </c>
      <c r="E21" s="982">
        <v>214958.83217000001</v>
      </c>
      <c r="F21" s="983">
        <f>SUM(C21:E21)</f>
        <v>255940.02015</v>
      </c>
      <c r="G21" s="982">
        <v>7929.6637899999996</v>
      </c>
      <c r="H21" s="982">
        <v>0</v>
      </c>
      <c r="I21" s="982">
        <v>0</v>
      </c>
      <c r="J21" s="982">
        <v>0</v>
      </c>
      <c r="K21" s="982">
        <v>0</v>
      </c>
      <c r="L21" s="982">
        <v>0</v>
      </c>
      <c r="M21" s="982">
        <v>0</v>
      </c>
      <c r="N21" s="982">
        <v>0</v>
      </c>
      <c r="O21" s="982">
        <v>0</v>
      </c>
      <c r="P21" s="983">
        <f>SUM(G21:O21)</f>
        <v>7929.6637899999996</v>
      </c>
      <c r="Q21" s="983">
        <f>+F21+P21</f>
        <v>263869.68394000002</v>
      </c>
      <c r="R21" s="727"/>
      <c r="S21" s="727"/>
      <c r="T21" s="727"/>
      <c r="U21" s="727"/>
      <c r="V21" s="727"/>
      <c r="W21" s="727"/>
      <c r="X21" s="727"/>
      <c r="Y21" s="727"/>
      <c r="Z21" s="727"/>
      <c r="AA21" s="727"/>
      <c r="AB21" s="727"/>
    </row>
    <row r="22" spans="1:28" x14ac:dyDescent="0.35">
      <c r="A22" s="122"/>
      <c r="B22" s="981"/>
      <c r="C22" s="982"/>
      <c r="D22" s="982"/>
      <c r="E22" s="982"/>
      <c r="F22" s="987"/>
      <c r="G22" s="982"/>
      <c r="H22" s="982"/>
      <c r="I22" s="982"/>
      <c r="J22" s="982"/>
      <c r="K22" s="982"/>
      <c r="L22" s="982"/>
      <c r="M22" s="982"/>
      <c r="N22" s="982"/>
      <c r="O22" s="982"/>
      <c r="P22" s="987"/>
      <c r="Q22" s="987"/>
      <c r="R22" s="727"/>
      <c r="S22" s="727"/>
      <c r="T22" s="727"/>
      <c r="U22" s="727"/>
      <c r="V22" s="727"/>
      <c r="W22" s="727"/>
      <c r="X22" s="727"/>
      <c r="Y22" s="727"/>
      <c r="Z22" s="727"/>
      <c r="AA22" s="727"/>
      <c r="AB22" s="727"/>
    </row>
    <row r="23" spans="1:28" x14ac:dyDescent="0.35">
      <c r="A23" s="122"/>
      <c r="B23" s="988"/>
      <c r="C23" s="989"/>
      <c r="D23" s="989"/>
      <c r="E23" s="989"/>
      <c r="F23" s="983"/>
      <c r="G23" s="989"/>
      <c r="H23" s="989"/>
      <c r="I23" s="989"/>
      <c r="J23" s="989"/>
      <c r="K23" s="989"/>
      <c r="L23" s="989"/>
      <c r="M23" s="989"/>
      <c r="N23" s="989"/>
      <c r="O23" s="989"/>
      <c r="P23" s="983"/>
      <c r="Q23" s="983"/>
      <c r="R23" s="727"/>
      <c r="S23" s="727"/>
      <c r="T23" s="727"/>
      <c r="U23" s="727"/>
      <c r="V23" s="727"/>
      <c r="W23" s="727"/>
      <c r="X23" s="727"/>
      <c r="Y23" s="727"/>
      <c r="Z23" s="727"/>
      <c r="AA23" s="727"/>
      <c r="AB23" s="727"/>
    </row>
    <row r="24" spans="1:28" x14ac:dyDescent="0.35">
      <c r="A24" s="122"/>
      <c r="B24" s="981" t="s">
        <v>158</v>
      </c>
      <c r="C24" s="982">
        <f>+C25+C26</f>
        <v>149823.33766999998</v>
      </c>
      <c r="D24" s="982">
        <f t="shared" ref="D24" si="15">+D25+D26</f>
        <v>524404.42478999996</v>
      </c>
      <c r="E24" s="982">
        <f t="shared" ref="E24" si="16">+E25+E26</f>
        <v>203376.74419999999</v>
      </c>
      <c r="F24" s="983">
        <f t="shared" ref="F24" si="17">+F25+F26</f>
        <v>877604.50665999996</v>
      </c>
      <c r="G24" s="982">
        <f t="shared" ref="G24" si="18">+G25+G26</f>
        <v>145766.90192999999</v>
      </c>
      <c r="H24" s="982">
        <f t="shared" ref="H24" si="19">+H25+H26</f>
        <v>475381.70276999997</v>
      </c>
      <c r="I24" s="982">
        <f t="shared" ref="I24" si="20">+I25+I26</f>
        <v>340641.71445999993</v>
      </c>
      <c r="J24" s="982">
        <f t="shared" ref="J24" si="21">+J25+J26</f>
        <v>142962.68083999999</v>
      </c>
      <c r="K24" s="982">
        <f t="shared" ref="K24" si="22">+K25+K26</f>
        <v>511342.48223999992</v>
      </c>
      <c r="L24" s="982">
        <f t="shared" ref="L24" si="23">+L25+L26</f>
        <v>185488.07944999999</v>
      </c>
      <c r="M24" s="982">
        <f t="shared" ref="M24" si="24">+M25+M26</f>
        <v>161957.90162000002</v>
      </c>
      <c r="N24" s="982">
        <f t="shared" ref="N24" si="25">+N25+N26</f>
        <v>500460.51290999982</v>
      </c>
      <c r="O24" s="982">
        <f t="shared" ref="O24" si="26">+O25+O26</f>
        <v>2205218.1986300005</v>
      </c>
      <c r="P24" s="983">
        <f t="shared" ref="P24" si="27">+P25+P26</f>
        <v>4669220.1748500001</v>
      </c>
      <c r="Q24" s="983">
        <f t="shared" ref="Q24" si="28">+Q25+Q26</f>
        <v>5546824.6815099996</v>
      </c>
      <c r="R24" s="727"/>
      <c r="S24" s="727"/>
      <c r="T24" s="727"/>
      <c r="U24" s="727"/>
      <c r="V24" s="727"/>
      <c r="W24" s="727"/>
      <c r="X24" s="727"/>
      <c r="Y24" s="727"/>
      <c r="Z24" s="727"/>
      <c r="AA24" s="727"/>
      <c r="AB24" s="727"/>
    </row>
    <row r="25" spans="1:28" x14ac:dyDescent="0.35">
      <c r="A25" s="122"/>
      <c r="B25" s="984" t="s">
        <v>272</v>
      </c>
      <c r="C25" s="982">
        <v>112332.82144999999</v>
      </c>
      <c r="D25" s="982">
        <v>147031.27092999997</v>
      </c>
      <c r="E25" s="982">
        <v>167638.49112999998</v>
      </c>
      <c r="F25" s="983">
        <f>SUM(C25:E25)</f>
        <v>427002.58350999991</v>
      </c>
      <c r="G25" s="982">
        <v>113233.34094000001</v>
      </c>
      <c r="H25" s="982">
        <v>145992.04814999999</v>
      </c>
      <c r="I25" s="982">
        <v>258619.07514999993</v>
      </c>
      <c r="J25" s="982">
        <v>113019.47193</v>
      </c>
      <c r="K25" s="982">
        <v>149346.73803999997</v>
      </c>
      <c r="L25" s="982">
        <v>152360.71328999999</v>
      </c>
      <c r="M25" s="982">
        <v>131587.84886000003</v>
      </c>
      <c r="N25" s="982">
        <v>132658.71471999996</v>
      </c>
      <c r="O25" s="982">
        <v>2126248.5949000004</v>
      </c>
      <c r="P25" s="983">
        <f>SUM(G25:O25)</f>
        <v>3323066.5459800004</v>
      </c>
      <c r="Q25" s="983">
        <f>+F25+P25</f>
        <v>3750069.1294900002</v>
      </c>
      <c r="R25" s="727"/>
      <c r="S25" s="727"/>
      <c r="T25" s="727"/>
      <c r="U25" s="727"/>
      <c r="V25" s="727"/>
      <c r="W25" s="727"/>
      <c r="X25" s="727"/>
      <c r="Y25" s="727"/>
      <c r="Z25" s="727"/>
      <c r="AA25" s="727"/>
      <c r="AB25" s="727"/>
    </row>
    <row r="26" spans="1:28" x14ac:dyDescent="0.35">
      <c r="A26" s="122"/>
      <c r="B26" s="984" t="s">
        <v>302</v>
      </c>
      <c r="C26" s="982">
        <v>37490.51621999999</v>
      </c>
      <c r="D26" s="982">
        <v>377373.15386000002</v>
      </c>
      <c r="E26" s="982">
        <v>35738.253070000006</v>
      </c>
      <c r="F26" s="983">
        <f>SUM(C26:E26)</f>
        <v>450601.92315000005</v>
      </c>
      <c r="G26" s="982">
        <v>32533.560989999994</v>
      </c>
      <c r="H26" s="982">
        <v>329389.65461999999</v>
      </c>
      <c r="I26" s="982">
        <v>82022.639310000013</v>
      </c>
      <c r="J26" s="982">
        <v>29943.208909999998</v>
      </c>
      <c r="K26" s="982">
        <v>361995.74419999996</v>
      </c>
      <c r="L26" s="982">
        <v>33127.366159999998</v>
      </c>
      <c r="M26" s="982">
        <v>30370.052760000002</v>
      </c>
      <c r="N26" s="982">
        <v>367801.79818999988</v>
      </c>
      <c r="O26" s="982">
        <v>78969.603730000017</v>
      </c>
      <c r="P26" s="983">
        <f>SUM(G26:O26)</f>
        <v>1346153.6288699999</v>
      </c>
      <c r="Q26" s="983">
        <f>+F26+P26</f>
        <v>1796755.5520199998</v>
      </c>
      <c r="R26" s="727"/>
      <c r="S26" s="727"/>
      <c r="T26" s="727"/>
      <c r="U26" s="727"/>
      <c r="V26" s="727"/>
      <c r="W26" s="727"/>
      <c r="X26" s="727"/>
      <c r="Y26" s="727"/>
      <c r="Z26" s="727"/>
      <c r="AA26" s="727"/>
      <c r="AB26" s="727"/>
    </row>
    <row r="27" spans="1:28" x14ac:dyDescent="0.35">
      <c r="A27" s="122"/>
      <c r="B27" s="985"/>
      <c r="C27" s="986"/>
      <c r="D27" s="986"/>
      <c r="E27" s="986"/>
      <c r="F27" s="987"/>
      <c r="G27" s="986"/>
      <c r="H27" s="986"/>
      <c r="I27" s="986"/>
      <c r="J27" s="986"/>
      <c r="K27" s="986"/>
      <c r="L27" s="986"/>
      <c r="M27" s="986"/>
      <c r="N27" s="986"/>
      <c r="O27" s="986"/>
      <c r="P27" s="987"/>
      <c r="Q27" s="987"/>
      <c r="R27" s="727"/>
      <c r="S27" s="727"/>
      <c r="T27" s="727"/>
      <c r="U27" s="727"/>
      <c r="V27" s="727"/>
      <c r="W27" s="727"/>
      <c r="X27" s="727"/>
      <c r="Y27" s="727"/>
      <c r="Z27" s="727"/>
      <c r="AA27" s="727"/>
      <c r="AB27" s="727"/>
    </row>
    <row r="28" spans="1:28" x14ac:dyDescent="0.35">
      <c r="A28" s="122"/>
      <c r="B28" s="981"/>
      <c r="C28" s="982"/>
      <c r="D28" s="982"/>
      <c r="E28" s="982"/>
      <c r="F28" s="983"/>
      <c r="G28" s="982"/>
      <c r="H28" s="982"/>
      <c r="I28" s="982"/>
      <c r="J28" s="982"/>
      <c r="K28" s="982"/>
      <c r="L28" s="982"/>
      <c r="M28" s="982"/>
      <c r="N28" s="982"/>
      <c r="O28" s="982"/>
      <c r="P28" s="983"/>
      <c r="Q28" s="983"/>
      <c r="R28" s="727"/>
      <c r="S28" s="727"/>
      <c r="T28" s="727"/>
      <c r="U28" s="727"/>
      <c r="V28" s="727"/>
      <c r="W28" s="727"/>
      <c r="X28" s="727"/>
      <c r="Y28" s="727"/>
      <c r="Z28" s="727"/>
      <c r="AA28" s="727"/>
      <c r="AB28" s="727"/>
    </row>
    <row r="29" spans="1:28" x14ac:dyDescent="0.35">
      <c r="A29" s="122"/>
      <c r="B29" s="981" t="s">
        <v>160</v>
      </c>
      <c r="C29" s="982">
        <f>+C30+C31</f>
        <v>20997.197730000004</v>
      </c>
      <c r="D29" s="982">
        <f t="shared" ref="D29" si="29">+D30+D31</f>
        <v>8531.5724200000004</v>
      </c>
      <c r="E29" s="982">
        <f t="shared" ref="E29" si="30">+E30+E31</f>
        <v>32439.673290000002</v>
      </c>
      <c r="F29" s="983">
        <f t="shared" ref="F29" si="31">+F30+F31</f>
        <v>61968.443440000003</v>
      </c>
      <c r="G29" s="982">
        <f t="shared" ref="G29" si="32">+G30+G31</f>
        <v>192765.84476000001</v>
      </c>
      <c r="H29" s="982">
        <f t="shared" ref="H29" si="33">+H30+H31</f>
        <v>116.88908000000002</v>
      </c>
      <c r="I29" s="982">
        <f t="shared" ref="I29" si="34">+I30+I31</f>
        <v>658.34039000000007</v>
      </c>
      <c r="J29" s="982">
        <f t="shared" ref="J29" si="35">+J30+J31</f>
        <v>21496.001519999998</v>
      </c>
      <c r="K29" s="982">
        <f t="shared" ref="K29" si="36">+K30+K31</f>
        <v>2418875.1133999997</v>
      </c>
      <c r="L29" s="982">
        <f t="shared" ref="L29" si="37">+L30+L31</f>
        <v>30718.870460000002</v>
      </c>
      <c r="M29" s="982">
        <f t="shared" ref="M29" si="38">+M30+M31</f>
        <v>190007.11073999997</v>
      </c>
      <c r="N29" s="982">
        <f t="shared" ref="N29" si="39">+N30+N31</f>
        <v>115.12656</v>
      </c>
      <c r="O29" s="982">
        <f t="shared" ref="O29" si="40">+O30+O31</f>
        <v>288.32212000000004</v>
      </c>
      <c r="P29" s="983">
        <f t="shared" ref="P29" si="41">+P30+P31</f>
        <v>2855041.6190299997</v>
      </c>
      <c r="Q29" s="983">
        <f t="shared" ref="Q29" si="42">+Q30+Q31</f>
        <v>2917010.0624699998</v>
      </c>
      <c r="R29" s="727"/>
      <c r="S29" s="727"/>
      <c r="T29" s="727"/>
      <c r="U29" s="727"/>
      <c r="V29" s="727"/>
      <c r="W29" s="727"/>
      <c r="X29" s="727"/>
      <c r="Y29" s="727"/>
      <c r="Z29" s="727"/>
      <c r="AA29" s="727"/>
      <c r="AB29" s="727"/>
    </row>
    <row r="30" spans="1:28" x14ac:dyDescent="0.35">
      <c r="A30" s="122"/>
      <c r="B30" s="984" t="s">
        <v>272</v>
      </c>
      <c r="C30" s="982">
        <v>19963.188570000002</v>
      </c>
      <c r="D30" s="982">
        <v>7753.0972899999997</v>
      </c>
      <c r="E30" s="982">
        <v>420.75657000000001</v>
      </c>
      <c r="F30" s="983">
        <f>SUM(C30:E30)</f>
        <v>28137.042430000005</v>
      </c>
      <c r="G30" s="982">
        <v>150756.23624</v>
      </c>
      <c r="H30" s="982">
        <v>12.79823</v>
      </c>
      <c r="I30" s="982">
        <v>121.29997</v>
      </c>
      <c r="J30" s="982">
        <v>20368.511599999998</v>
      </c>
      <c r="K30" s="982">
        <v>2188398.8770199995</v>
      </c>
      <c r="L30" s="982">
        <v>420.75657000000001</v>
      </c>
      <c r="M30" s="982">
        <v>150756.23619999998</v>
      </c>
      <c r="N30" s="982">
        <v>12.79823</v>
      </c>
      <c r="O30" s="982">
        <v>121.29997</v>
      </c>
      <c r="P30" s="983">
        <f>SUM(G30:O30)</f>
        <v>2510968.81403</v>
      </c>
      <c r="Q30" s="983">
        <f>+F30+P30</f>
        <v>2539105.8564599999</v>
      </c>
      <c r="R30" s="727"/>
      <c r="S30" s="727"/>
      <c r="T30" s="727"/>
      <c r="U30" s="727"/>
      <c r="V30" s="727"/>
      <c r="W30" s="727"/>
      <c r="X30" s="727"/>
      <c r="Y30" s="727"/>
      <c r="Z30" s="727"/>
      <c r="AA30" s="727"/>
      <c r="AB30" s="727"/>
    </row>
    <row r="31" spans="1:28" x14ac:dyDescent="0.35">
      <c r="A31" s="122"/>
      <c r="B31" s="984" t="s">
        <v>302</v>
      </c>
      <c r="C31" s="982">
        <v>1034.0091600000001</v>
      </c>
      <c r="D31" s="982">
        <v>778.47513000000004</v>
      </c>
      <c r="E31" s="982">
        <v>32018.916720000001</v>
      </c>
      <c r="F31" s="983">
        <f>SUM(C31:E31)</f>
        <v>33831.401010000001</v>
      </c>
      <c r="G31" s="982">
        <v>42009.608519999994</v>
      </c>
      <c r="H31" s="982">
        <v>104.09085000000002</v>
      </c>
      <c r="I31" s="982">
        <v>537.04042000000004</v>
      </c>
      <c r="J31" s="982">
        <v>1127.48992</v>
      </c>
      <c r="K31" s="982">
        <v>230476.23638000002</v>
      </c>
      <c r="L31" s="982">
        <v>30298.113890000001</v>
      </c>
      <c r="M31" s="982">
        <v>39250.874539999997</v>
      </c>
      <c r="N31" s="982">
        <v>102.32832999999999</v>
      </c>
      <c r="O31" s="982">
        <v>167.02215000000001</v>
      </c>
      <c r="P31" s="983">
        <f>SUM(G31:O31)</f>
        <v>344072.80499999993</v>
      </c>
      <c r="Q31" s="983">
        <f>+F31+P31</f>
        <v>377904.20600999997</v>
      </c>
      <c r="R31" s="727"/>
      <c r="S31" s="727"/>
      <c r="T31" s="727"/>
      <c r="U31" s="727"/>
      <c r="V31" s="727"/>
      <c r="W31" s="727"/>
      <c r="X31" s="727"/>
      <c r="Y31" s="727"/>
      <c r="Z31" s="727"/>
      <c r="AA31" s="727"/>
      <c r="AB31" s="727"/>
    </row>
    <row r="32" spans="1:28" x14ac:dyDescent="0.35">
      <c r="A32" s="122"/>
      <c r="B32" s="985"/>
      <c r="C32" s="986"/>
      <c r="D32" s="986"/>
      <c r="E32" s="986"/>
      <c r="F32" s="987"/>
      <c r="G32" s="986"/>
      <c r="H32" s="986"/>
      <c r="I32" s="986"/>
      <c r="J32" s="986"/>
      <c r="K32" s="986"/>
      <c r="L32" s="986"/>
      <c r="M32" s="986"/>
      <c r="N32" s="986"/>
      <c r="O32" s="986"/>
      <c r="P32" s="987"/>
      <c r="Q32" s="987"/>
      <c r="R32" s="727"/>
      <c r="S32" s="727"/>
      <c r="T32" s="727"/>
      <c r="U32" s="727"/>
      <c r="V32" s="727"/>
      <c r="W32" s="727"/>
      <c r="X32" s="727"/>
      <c r="Y32" s="727"/>
      <c r="Z32" s="727"/>
      <c r="AA32" s="727"/>
      <c r="AB32" s="727"/>
    </row>
    <row r="33" spans="1:28" x14ac:dyDescent="0.35">
      <c r="A33" s="122"/>
      <c r="B33" s="981"/>
      <c r="C33" s="982"/>
      <c r="D33" s="982"/>
      <c r="E33" s="982"/>
      <c r="F33" s="983"/>
      <c r="G33" s="982"/>
      <c r="H33" s="982"/>
      <c r="I33" s="982"/>
      <c r="J33" s="982"/>
      <c r="K33" s="982"/>
      <c r="L33" s="982"/>
      <c r="M33" s="982"/>
      <c r="N33" s="982"/>
      <c r="O33" s="982"/>
      <c r="P33" s="983"/>
      <c r="Q33" s="983"/>
      <c r="R33" s="727"/>
      <c r="S33" s="727"/>
      <c r="T33" s="727"/>
      <c r="U33" s="727"/>
      <c r="V33" s="727"/>
      <c r="W33" s="727"/>
      <c r="X33" s="727"/>
      <c r="Y33" s="727"/>
      <c r="Z33" s="727"/>
      <c r="AA33" s="727"/>
      <c r="AB33" s="727"/>
    </row>
    <row r="34" spans="1:28" x14ac:dyDescent="0.35">
      <c r="A34" s="122"/>
      <c r="B34" s="981" t="s">
        <v>603</v>
      </c>
      <c r="C34" s="982">
        <f>+C35+C36</f>
        <v>2533.7042099999999</v>
      </c>
      <c r="D34" s="982">
        <f t="shared" ref="D34" si="43">+D35+D36</f>
        <v>2596.2918300000001</v>
      </c>
      <c r="E34" s="982">
        <f t="shared" ref="E34" si="44">+E35+E36</f>
        <v>2533.7042099999999</v>
      </c>
      <c r="F34" s="983">
        <f t="shared" ref="F34" si="45">+F35+F36</f>
        <v>7663.7002499999999</v>
      </c>
      <c r="G34" s="982">
        <f t="shared" ref="G34" si="46">+G35+G36</f>
        <v>2596.2918300000001</v>
      </c>
      <c r="H34" s="982">
        <f t="shared" ref="H34" si="47">+H35+H36</f>
        <v>2596.2918300000001</v>
      </c>
      <c r="I34" s="982">
        <f t="shared" ref="I34" si="48">+I35+I36</f>
        <v>2408.5289699999998</v>
      </c>
      <c r="J34" s="982">
        <f t="shared" ref="J34" si="49">+J35+J36</f>
        <v>2596.2918300000001</v>
      </c>
      <c r="K34" s="982">
        <f t="shared" ref="K34" si="50">+K35+K36</f>
        <v>2533.7042099999999</v>
      </c>
      <c r="L34" s="982">
        <f t="shared" ref="L34" si="51">+L35+L36</f>
        <v>2596.2918300000001</v>
      </c>
      <c r="M34" s="982">
        <f t="shared" ref="M34" si="52">+M35+M36</f>
        <v>2533.7042099999999</v>
      </c>
      <c r="N34" s="982">
        <f t="shared" ref="N34" si="53">+N35+N36</f>
        <v>2596.2918300000001</v>
      </c>
      <c r="O34" s="982">
        <f t="shared" ref="O34" si="54">+O35+O36</f>
        <v>2596.2918300000001</v>
      </c>
      <c r="P34" s="983">
        <f t="shared" ref="P34" si="55">+P35+P36</f>
        <v>23053.688370000003</v>
      </c>
      <c r="Q34" s="983">
        <f t="shared" ref="Q34" si="56">+Q35+Q36</f>
        <v>30717.388620000005</v>
      </c>
      <c r="R34" s="727"/>
      <c r="S34" s="727"/>
      <c r="T34" s="727"/>
      <c r="U34" s="727"/>
      <c r="V34" s="727"/>
      <c r="W34" s="727"/>
      <c r="X34" s="727"/>
      <c r="Y34" s="727"/>
      <c r="Z34" s="727"/>
      <c r="AA34" s="727"/>
      <c r="AB34" s="727"/>
    </row>
    <row r="35" spans="1:28" x14ac:dyDescent="0.35">
      <c r="A35" s="122"/>
      <c r="B35" s="984" t="s">
        <v>272</v>
      </c>
      <c r="C35" s="982">
        <v>0</v>
      </c>
      <c r="D35" s="982">
        <v>0</v>
      </c>
      <c r="E35" s="982">
        <v>0</v>
      </c>
      <c r="F35" s="983">
        <f>SUM(C35:E35)</f>
        <v>0</v>
      </c>
      <c r="G35" s="982">
        <v>0</v>
      </c>
      <c r="H35" s="982">
        <v>0</v>
      </c>
      <c r="I35" s="982">
        <v>0</v>
      </c>
      <c r="J35" s="982">
        <v>0</v>
      </c>
      <c r="K35" s="982">
        <v>0</v>
      </c>
      <c r="L35" s="982">
        <v>0</v>
      </c>
      <c r="M35" s="982">
        <v>0</v>
      </c>
      <c r="N35" s="982">
        <v>0</v>
      </c>
      <c r="O35" s="982">
        <v>0</v>
      </c>
      <c r="P35" s="983">
        <f>SUM(G35:O35)</f>
        <v>0</v>
      </c>
      <c r="Q35" s="983">
        <f>+F35+P35</f>
        <v>0</v>
      </c>
      <c r="R35" s="727"/>
      <c r="S35" s="727"/>
      <c r="T35" s="727"/>
      <c r="U35" s="727"/>
      <c r="V35" s="727"/>
      <c r="W35" s="727"/>
      <c r="X35" s="727"/>
      <c r="Y35" s="727"/>
      <c r="Z35" s="727"/>
      <c r="AA35" s="727"/>
      <c r="AB35" s="727"/>
    </row>
    <row r="36" spans="1:28" x14ac:dyDescent="0.35">
      <c r="A36" s="122"/>
      <c r="B36" s="984" t="s">
        <v>302</v>
      </c>
      <c r="C36" s="982">
        <v>2533.7042099999999</v>
      </c>
      <c r="D36" s="982">
        <v>2596.2918300000001</v>
      </c>
      <c r="E36" s="982">
        <v>2533.7042099999999</v>
      </c>
      <c r="F36" s="983">
        <f>SUM(C36:E36)</f>
        <v>7663.7002499999999</v>
      </c>
      <c r="G36" s="982">
        <v>2596.2918300000001</v>
      </c>
      <c r="H36" s="982">
        <v>2596.2918300000001</v>
      </c>
      <c r="I36" s="982">
        <v>2408.5289699999998</v>
      </c>
      <c r="J36" s="982">
        <v>2596.2918300000001</v>
      </c>
      <c r="K36" s="982">
        <v>2533.7042099999999</v>
      </c>
      <c r="L36" s="982">
        <v>2596.2918300000001</v>
      </c>
      <c r="M36" s="982">
        <v>2533.7042099999999</v>
      </c>
      <c r="N36" s="982">
        <v>2596.2918300000001</v>
      </c>
      <c r="O36" s="982">
        <v>2596.2918300000001</v>
      </c>
      <c r="P36" s="983">
        <f>SUM(G36:O36)</f>
        <v>23053.688370000003</v>
      </c>
      <c r="Q36" s="983">
        <f>+F36+P36</f>
        <v>30717.388620000005</v>
      </c>
      <c r="R36" s="727"/>
      <c r="S36" s="727"/>
      <c r="T36" s="727"/>
      <c r="U36" s="727"/>
      <c r="V36" s="727"/>
      <c r="W36" s="727"/>
      <c r="X36" s="727"/>
      <c r="Y36" s="727"/>
      <c r="Z36" s="727"/>
      <c r="AA36" s="727"/>
      <c r="AB36" s="727"/>
    </row>
    <row r="37" spans="1:28" x14ac:dyDescent="0.35">
      <c r="A37" s="122"/>
      <c r="B37" s="985"/>
      <c r="C37" s="986"/>
      <c r="D37" s="986"/>
      <c r="E37" s="986"/>
      <c r="F37" s="987"/>
      <c r="G37" s="986"/>
      <c r="H37" s="986"/>
      <c r="I37" s="986"/>
      <c r="J37" s="986"/>
      <c r="K37" s="986"/>
      <c r="L37" s="986"/>
      <c r="M37" s="986"/>
      <c r="N37" s="986"/>
      <c r="O37" s="986"/>
      <c r="P37" s="987"/>
      <c r="Q37" s="987"/>
      <c r="R37" s="727"/>
      <c r="S37" s="727"/>
      <c r="T37" s="727"/>
      <c r="U37" s="727"/>
      <c r="V37" s="727"/>
      <c r="W37" s="727"/>
      <c r="X37" s="727"/>
      <c r="Y37" s="727"/>
      <c r="Z37" s="727"/>
      <c r="AA37" s="727"/>
      <c r="AB37" s="727"/>
    </row>
    <row r="38" spans="1:28" x14ac:dyDescent="0.35">
      <c r="A38" s="122"/>
      <c r="B38" s="984"/>
      <c r="C38" s="982"/>
      <c r="D38" s="982"/>
      <c r="E38" s="982"/>
      <c r="F38" s="983"/>
      <c r="G38" s="982"/>
      <c r="H38" s="982"/>
      <c r="I38" s="982"/>
      <c r="J38" s="982"/>
      <c r="K38" s="982"/>
      <c r="L38" s="982"/>
      <c r="M38" s="982"/>
      <c r="N38" s="982"/>
      <c r="O38" s="982"/>
      <c r="P38" s="983"/>
      <c r="Q38" s="983"/>
      <c r="R38" s="727"/>
      <c r="S38" s="727"/>
      <c r="T38" s="727"/>
      <c r="U38" s="727"/>
      <c r="V38" s="727"/>
      <c r="W38" s="727"/>
      <c r="X38" s="727"/>
      <c r="Y38" s="727"/>
      <c r="Z38" s="727"/>
      <c r="AA38" s="727"/>
      <c r="AB38" s="727"/>
    </row>
    <row r="39" spans="1:28" x14ac:dyDescent="0.35">
      <c r="A39" s="122"/>
      <c r="B39" s="984" t="s">
        <v>161</v>
      </c>
      <c r="C39" s="982">
        <f>+C40+C41</f>
        <v>1924.5473299999999</v>
      </c>
      <c r="D39" s="982">
        <f t="shared" ref="D39" si="57">+D40+D41</f>
        <v>23720.04767</v>
      </c>
      <c r="E39" s="982">
        <f t="shared" ref="E39" si="58">+E40+E41</f>
        <v>1509696.8609899997</v>
      </c>
      <c r="F39" s="983">
        <f t="shared" ref="F39" si="59">+F40+F41</f>
        <v>1535341.4559899997</v>
      </c>
      <c r="G39" s="982">
        <f t="shared" ref="G39" si="60">+G40+G41</f>
        <v>1745.7931699999999</v>
      </c>
      <c r="H39" s="982">
        <f t="shared" ref="H39" si="61">+H40+H41</f>
        <v>946.84897000000001</v>
      </c>
      <c r="I39" s="982">
        <f t="shared" ref="I39" si="62">+I40+I41</f>
        <v>15.206899999999999</v>
      </c>
      <c r="J39" s="982">
        <f t="shared" ref="J39" si="63">+J40+J41</f>
        <v>1960.2003800000002</v>
      </c>
      <c r="K39" s="982">
        <f t="shared" ref="K39" si="64">+K40+K41</f>
        <v>23612.822830000005</v>
      </c>
      <c r="L39" s="982">
        <f t="shared" ref="L39" si="65">+L40+L41</f>
        <v>15.206899999999999</v>
      </c>
      <c r="M39" s="982">
        <f t="shared" ref="M39" si="66">+M40+M41</f>
        <v>1722.5686300000002</v>
      </c>
      <c r="N39" s="982">
        <f t="shared" ref="N39" si="67">+N40+N41</f>
        <v>939.85221000000001</v>
      </c>
      <c r="O39" s="982">
        <f t="shared" ref="O39" si="68">+O40+O41</f>
        <v>15.206899999999999</v>
      </c>
      <c r="P39" s="983">
        <f t="shared" ref="P39" si="69">+P40+P41</f>
        <v>30973.706890000001</v>
      </c>
      <c r="Q39" s="983">
        <f t="shared" ref="Q39" si="70">+Q40+Q41</f>
        <v>1566315.16288</v>
      </c>
      <c r="R39" s="727"/>
      <c r="S39" s="727"/>
      <c r="T39" s="727"/>
      <c r="U39" s="727"/>
      <c r="V39" s="727"/>
      <c r="W39" s="727"/>
      <c r="X39" s="727"/>
      <c r="Y39" s="727"/>
      <c r="Z39" s="727"/>
      <c r="AA39" s="727"/>
      <c r="AB39" s="727"/>
    </row>
    <row r="40" spans="1:28" x14ac:dyDescent="0.35">
      <c r="A40" s="122"/>
      <c r="B40" s="984" t="s">
        <v>272</v>
      </c>
      <c r="C40" s="982">
        <v>1580.2259099999999</v>
      </c>
      <c r="D40" s="982">
        <v>22085.19038</v>
      </c>
      <c r="E40" s="982">
        <v>1509694.0773499997</v>
      </c>
      <c r="F40" s="983">
        <f>SUM(C40:E40)</f>
        <v>1533359.4936399998</v>
      </c>
      <c r="G40" s="982">
        <v>1509.0791299999999</v>
      </c>
      <c r="H40" s="982">
        <v>871.58561999999995</v>
      </c>
      <c r="I40" s="982">
        <v>12.74738</v>
      </c>
      <c r="J40" s="982">
        <v>1580.5963200000001</v>
      </c>
      <c r="K40" s="982">
        <v>21886.140440000003</v>
      </c>
      <c r="L40" s="982">
        <v>12.802489999999999</v>
      </c>
      <c r="M40" s="982">
        <v>1509.5702900000001</v>
      </c>
      <c r="N40" s="982">
        <v>872.03160000000003</v>
      </c>
      <c r="O40" s="982">
        <v>13.028229999999999</v>
      </c>
      <c r="P40" s="983">
        <f>SUM(G40:O40)</f>
        <v>28267.5815</v>
      </c>
      <c r="Q40" s="983">
        <f>+F40+P40</f>
        <v>1561627.0751399999</v>
      </c>
      <c r="R40" s="727"/>
      <c r="S40" s="727"/>
      <c r="T40" s="727"/>
      <c r="U40" s="727"/>
      <c r="V40" s="727"/>
      <c r="W40" s="727"/>
      <c r="X40" s="727"/>
      <c r="Y40" s="727"/>
      <c r="Z40" s="727"/>
      <c r="AA40" s="727"/>
      <c r="AB40" s="727"/>
    </row>
    <row r="41" spans="1:28" x14ac:dyDescent="0.35">
      <c r="A41" s="122"/>
      <c r="B41" s="984" t="s">
        <v>302</v>
      </c>
      <c r="C41" s="982">
        <v>344.32141999999999</v>
      </c>
      <c r="D41" s="982">
        <v>1634.8572899999999</v>
      </c>
      <c r="E41" s="982">
        <v>2.7836400000000001</v>
      </c>
      <c r="F41" s="983">
        <f>SUM(C41:E41)</f>
        <v>1981.96235</v>
      </c>
      <c r="G41" s="982">
        <v>236.71404000000001</v>
      </c>
      <c r="H41" s="982">
        <v>75.263350000000003</v>
      </c>
      <c r="I41" s="982">
        <v>2.4595199999999999</v>
      </c>
      <c r="J41" s="982">
        <v>379.60406</v>
      </c>
      <c r="K41" s="982">
        <v>1726.6823899999999</v>
      </c>
      <c r="L41" s="982">
        <v>2.4044099999999999</v>
      </c>
      <c r="M41" s="982">
        <v>212.99833999999998</v>
      </c>
      <c r="N41" s="982">
        <v>67.820610000000002</v>
      </c>
      <c r="O41" s="982">
        <v>2.1786699999999999</v>
      </c>
      <c r="P41" s="983">
        <f>SUM(G41:O41)</f>
        <v>2706.1253900000002</v>
      </c>
      <c r="Q41" s="983">
        <f>+F41+P41</f>
        <v>4688.0877399999999</v>
      </c>
      <c r="R41" s="727"/>
      <c r="S41" s="727"/>
      <c r="T41" s="727"/>
      <c r="U41" s="727"/>
      <c r="V41" s="727"/>
      <c r="W41" s="727"/>
      <c r="X41" s="727"/>
      <c r="Y41" s="727"/>
      <c r="Z41" s="727"/>
      <c r="AA41" s="727"/>
      <c r="AB41" s="727"/>
    </row>
    <row r="42" spans="1:28" x14ac:dyDescent="0.35">
      <c r="A42" s="122"/>
      <c r="B42" s="990"/>
      <c r="C42" s="986"/>
      <c r="D42" s="986"/>
      <c r="E42" s="986"/>
      <c r="F42" s="987"/>
      <c r="G42" s="986"/>
      <c r="H42" s="986"/>
      <c r="I42" s="986"/>
      <c r="J42" s="986"/>
      <c r="K42" s="986"/>
      <c r="L42" s="986"/>
      <c r="M42" s="986"/>
      <c r="N42" s="986"/>
      <c r="O42" s="986"/>
      <c r="P42" s="987"/>
      <c r="Q42" s="987"/>
      <c r="R42" s="727"/>
      <c r="S42" s="727"/>
      <c r="T42" s="727"/>
      <c r="U42" s="727"/>
      <c r="V42" s="727"/>
      <c r="W42" s="727"/>
      <c r="X42" s="727"/>
      <c r="Y42" s="727"/>
      <c r="Z42" s="727"/>
      <c r="AA42" s="727"/>
      <c r="AB42" s="727"/>
    </row>
    <row r="43" spans="1:28" x14ac:dyDescent="0.35">
      <c r="A43" s="122"/>
      <c r="B43" s="984"/>
      <c r="C43" s="982"/>
      <c r="D43" s="982"/>
      <c r="E43" s="982"/>
      <c r="F43" s="983"/>
      <c r="G43" s="982"/>
      <c r="H43" s="982"/>
      <c r="I43" s="982"/>
      <c r="J43" s="982"/>
      <c r="K43" s="982"/>
      <c r="L43" s="982"/>
      <c r="M43" s="982"/>
      <c r="N43" s="982"/>
      <c r="O43" s="982"/>
      <c r="P43" s="983"/>
      <c r="Q43" s="983"/>
      <c r="R43" s="727"/>
      <c r="S43" s="727"/>
      <c r="T43" s="727"/>
      <c r="U43" s="727"/>
      <c r="V43" s="727"/>
      <c r="W43" s="727"/>
      <c r="X43" s="727"/>
      <c r="Y43" s="727"/>
      <c r="Z43" s="727"/>
      <c r="AA43" s="727"/>
      <c r="AB43" s="727"/>
    </row>
    <row r="44" spans="1:28" x14ac:dyDescent="0.35">
      <c r="A44" s="122"/>
      <c r="B44" s="991" t="s">
        <v>711</v>
      </c>
      <c r="C44" s="982">
        <f>+C45+C46</f>
        <v>64752.754349999996</v>
      </c>
      <c r="D44" s="982">
        <f t="shared" ref="D44" si="71">+D45+D46</f>
        <v>8524.0029799999993</v>
      </c>
      <c r="E44" s="982">
        <f t="shared" ref="E44" si="72">+E45+E46</f>
        <v>1835934.62191</v>
      </c>
      <c r="F44" s="983">
        <f t="shared" ref="F44" si="73">+F45+F46</f>
        <v>1909211.3792400002</v>
      </c>
      <c r="G44" s="982">
        <f t="shared" ref="G44" si="74">+G45+G46</f>
        <v>5208.1328199999998</v>
      </c>
      <c r="H44" s="982">
        <f t="shared" ref="H44" si="75">+H45+H46</f>
        <v>13138.692590000001</v>
      </c>
      <c r="I44" s="982">
        <f t="shared" ref="I44" si="76">+I45+I46</f>
        <v>18995.546050000001</v>
      </c>
      <c r="J44" s="982">
        <f t="shared" ref="J44" si="77">+J45+J46</f>
        <v>9141.4346000000005</v>
      </c>
      <c r="K44" s="982">
        <f t="shared" ref="K44" si="78">+K45+K46</f>
        <v>9039.1770699999997</v>
      </c>
      <c r="L44" s="982">
        <f t="shared" ref="L44" si="79">+L45+L46</f>
        <v>23367.306910000003</v>
      </c>
      <c r="M44" s="982">
        <f t="shared" ref="M44" si="80">+M45+M46</f>
        <v>5115.3609399999996</v>
      </c>
      <c r="N44" s="982">
        <f t="shared" ref="N44" si="81">+N45+N46</f>
        <v>13061.21297</v>
      </c>
      <c r="O44" s="982">
        <f t="shared" ref="O44" si="82">+O45+O46</f>
        <v>18920.036</v>
      </c>
      <c r="P44" s="983">
        <f t="shared" ref="P44" si="83">+P45+P46</f>
        <v>115986.89995000002</v>
      </c>
      <c r="Q44" s="983">
        <f t="shared" ref="Q44" si="84">+Q45+Q46</f>
        <v>2025198.2791900001</v>
      </c>
      <c r="R44" s="727"/>
      <c r="S44" s="727"/>
      <c r="T44" s="727"/>
      <c r="U44" s="727"/>
      <c r="V44" s="727"/>
      <c r="W44" s="727"/>
      <c r="X44" s="727"/>
      <c r="Y44" s="727"/>
      <c r="Z44" s="727"/>
      <c r="AA44" s="727"/>
      <c r="AB44" s="727"/>
    </row>
    <row r="45" spans="1:28" x14ac:dyDescent="0.35">
      <c r="A45" s="122"/>
      <c r="B45" s="984" t="s">
        <v>272</v>
      </c>
      <c r="C45" s="982">
        <v>31473.213730000003</v>
      </c>
      <c r="D45" s="982">
        <v>7081.6047999999992</v>
      </c>
      <c r="E45" s="982">
        <v>1833443.5080200001</v>
      </c>
      <c r="F45" s="983">
        <f>SUM(C45:E45)</f>
        <v>1871998.3265500001</v>
      </c>
      <c r="G45" s="982">
        <v>4472.3056299999998</v>
      </c>
      <c r="H45" s="982">
        <v>10965.54356</v>
      </c>
      <c r="I45" s="982">
        <v>15992.232320000001</v>
      </c>
      <c r="J45" s="982">
        <v>7802.3894600000003</v>
      </c>
      <c r="K45" s="982">
        <v>7869.44067</v>
      </c>
      <c r="L45" s="982">
        <v>21357.754680000002</v>
      </c>
      <c r="M45" s="982">
        <v>4530.3209399999996</v>
      </c>
      <c r="N45" s="982">
        <v>11302.85262</v>
      </c>
      <c r="O45" s="982">
        <v>16510.51643</v>
      </c>
      <c r="P45" s="983">
        <f>SUM(G45:O45)</f>
        <v>100803.35631000002</v>
      </c>
      <c r="Q45" s="983">
        <f>+F45+P45</f>
        <v>1972801.6828600001</v>
      </c>
      <c r="R45" s="727"/>
      <c r="S45" s="727"/>
      <c r="T45" s="727"/>
      <c r="U45" s="727"/>
      <c r="V45" s="727"/>
      <c r="W45" s="727"/>
      <c r="X45" s="727"/>
      <c r="Y45" s="727"/>
      <c r="Z45" s="727"/>
      <c r="AA45" s="727"/>
      <c r="AB45" s="727"/>
    </row>
    <row r="46" spans="1:28" x14ac:dyDescent="0.35">
      <c r="A46" s="122"/>
      <c r="B46" s="984" t="s">
        <v>302</v>
      </c>
      <c r="C46" s="982">
        <v>33279.540619999992</v>
      </c>
      <c r="D46" s="982">
        <v>1442.3981799999999</v>
      </c>
      <c r="E46" s="982">
        <v>2491.1138900000001</v>
      </c>
      <c r="F46" s="983">
        <f>SUM(C46:E46)</f>
        <v>37213.05268999999</v>
      </c>
      <c r="G46" s="982">
        <v>735.82718999999997</v>
      </c>
      <c r="H46" s="982">
        <v>2173.14903</v>
      </c>
      <c r="I46" s="982">
        <v>3003.3137300000003</v>
      </c>
      <c r="J46" s="982">
        <v>1339.0451399999999</v>
      </c>
      <c r="K46" s="982">
        <v>1169.7364</v>
      </c>
      <c r="L46" s="982">
        <v>2009.5522300000002</v>
      </c>
      <c r="M46" s="982">
        <v>585.04</v>
      </c>
      <c r="N46" s="982">
        <v>1758.3603499999999</v>
      </c>
      <c r="O46" s="982">
        <v>2409.5195700000004</v>
      </c>
      <c r="P46" s="983">
        <f>SUM(G46:O46)</f>
        <v>15183.54364</v>
      </c>
      <c r="Q46" s="983">
        <f>+F46+P46</f>
        <v>52396.596329999986</v>
      </c>
      <c r="R46" s="727"/>
      <c r="S46" s="727"/>
      <c r="T46" s="727"/>
      <c r="U46" s="727"/>
      <c r="V46" s="727"/>
      <c r="W46" s="727"/>
      <c r="X46" s="727"/>
      <c r="Y46" s="727"/>
      <c r="Z46" s="727"/>
      <c r="AA46" s="727"/>
      <c r="AB46" s="727"/>
    </row>
    <row r="47" spans="1:28" x14ac:dyDescent="0.35">
      <c r="A47" s="122"/>
      <c r="B47" s="990"/>
      <c r="C47" s="986"/>
      <c r="D47" s="986"/>
      <c r="E47" s="986"/>
      <c r="F47" s="987"/>
      <c r="G47" s="986"/>
      <c r="H47" s="986"/>
      <c r="I47" s="986"/>
      <c r="J47" s="986"/>
      <c r="K47" s="986"/>
      <c r="L47" s="986"/>
      <c r="M47" s="986"/>
      <c r="N47" s="986"/>
      <c r="O47" s="986"/>
      <c r="P47" s="987"/>
      <c r="Q47" s="987"/>
      <c r="R47" s="727"/>
      <c r="S47" s="727"/>
      <c r="T47" s="727"/>
      <c r="U47" s="727"/>
      <c r="V47" s="727"/>
      <c r="W47" s="727"/>
      <c r="X47" s="727"/>
      <c r="Y47" s="727"/>
      <c r="Z47" s="727"/>
      <c r="AA47" s="727"/>
      <c r="AB47" s="727"/>
    </row>
    <row r="48" spans="1:28" x14ac:dyDescent="0.35">
      <c r="A48" s="122"/>
      <c r="B48" s="984"/>
      <c r="C48" s="982"/>
      <c r="D48" s="982"/>
      <c r="E48" s="982"/>
      <c r="F48" s="983"/>
      <c r="G48" s="982"/>
      <c r="H48" s="982"/>
      <c r="I48" s="982"/>
      <c r="J48" s="982"/>
      <c r="K48" s="982"/>
      <c r="L48" s="982"/>
      <c r="M48" s="982"/>
      <c r="N48" s="982"/>
      <c r="O48" s="982"/>
      <c r="P48" s="983"/>
      <c r="Q48" s="983"/>
      <c r="R48" s="727"/>
      <c r="S48" s="727"/>
      <c r="T48" s="727"/>
      <c r="U48" s="727"/>
      <c r="V48" s="727"/>
      <c r="W48" s="727"/>
      <c r="X48" s="727"/>
      <c r="Y48" s="727"/>
      <c r="Z48" s="727"/>
      <c r="AA48" s="727"/>
      <c r="AB48" s="727"/>
    </row>
    <row r="49" spans="1:28" x14ac:dyDescent="0.35">
      <c r="A49" s="122"/>
      <c r="B49" s="991" t="s">
        <v>604</v>
      </c>
      <c r="C49" s="982">
        <f>+C50+C51</f>
        <v>0</v>
      </c>
      <c r="D49" s="982">
        <f t="shared" ref="D49" si="85">+D50+D51</f>
        <v>0</v>
      </c>
      <c r="E49" s="982">
        <f t="shared" ref="E49" si="86">+E50+E51</f>
        <v>1224.3235</v>
      </c>
      <c r="F49" s="983">
        <f t="shared" ref="F49" si="87">+F50+F51</f>
        <v>1224.3235</v>
      </c>
      <c r="G49" s="982">
        <f t="shared" ref="G49" si="88">+G50+G51</f>
        <v>0</v>
      </c>
      <c r="H49" s="982">
        <f t="shared" ref="H49" si="89">+H50+H51</f>
        <v>0</v>
      </c>
      <c r="I49" s="982">
        <f t="shared" ref="I49" si="90">+I50+I51</f>
        <v>2712.9570299999996</v>
      </c>
      <c r="J49" s="982">
        <f t="shared" ref="J49" si="91">+J50+J51</f>
        <v>0</v>
      </c>
      <c r="K49" s="982">
        <f t="shared" ref="K49" si="92">+K50+K51</f>
        <v>0</v>
      </c>
      <c r="L49" s="982">
        <f t="shared" ref="L49" si="93">+L50+L51</f>
        <v>1181.19651</v>
      </c>
      <c r="M49" s="982">
        <f t="shared" ref="M49" si="94">+M50+M51</f>
        <v>0</v>
      </c>
      <c r="N49" s="982">
        <f t="shared" ref="N49" si="95">+N50+N51</f>
        <v>0</v>
      </c>
      <c r="O49" s="982">
        <f t="shared" ref="O49" si="96">+O50+O51</f>
        <v>2712.9570299999996</v>
      </c>
      <c r="P49" s="983">
        <f t="shared" ref="P49" si="97">+P50+P51</f>
        <v>6607.1105699999989</v>
      </c>
      <c r="Q49" s="983">
        <f t="shared" ref="Q49" si="98">+Q50+Q51</f>
        <v>7831.4340699999993</v>
      </c>
      <c r="R49" s="727"/>
      <c r="S49" s="727"/>
      <c r="T49" s="727"/>
      <c r="U49" s="727"/>
      <c r="V49" s="727"/>
      <c r="W49" s="727"/>
      <c r="X49" s="727"/>
      <c r="Y49" s="727"/>
      <c r="Z49" s="727"/>
      <c r="AA49" s="727"/>
      <c r="AB49" s="727"/>
    </row>
    <row r="50" spans="1:28" x14ac:dyDescent="0.35">
      <c r="A50" s="122"/>
      <c r="B50" s="984" t="s">
        <v>272</v>
      </c>
      <c r="C50" s="982">
        <v>0</v>
      </c>
      <c r="D50" s="982">
        <v>0</v>
      </c>
      <c r="E50" s="982">
        <v>1224.3235</v>
      </c>
      <c r="F50" s="983">
        <f>SUM(C50:E50)</f>
        <v>1224.3235</v>
      </c>
      <c r="G50" s="982">
        <v>0</v>
      </c>
      <c r="H50" s="982">
        <v>0</v>
      </c>
      <c r="I50" s="982">
        <v>0</v>
      </c>
      <c r="J50" s="982">
        <v>0</v>
      </c>
      <c r="K50" s="982">
        <v>0</v>
      </c>
      <c r="L50" s="982">
        <v>1181.19651</v>
      </c>
      <c r="M50" s="982">
        <v>0</v>
      </c>
      <c r="N50" s="982">
        <v>0</v>
      </c>
      <c r="O50" s="982">
        <v>0</v>
      </c>
      <c r="P50" s="983">
        <f>SUM(G50:O50)</f>
        <v>1181.19651</v>
      </c>
      <c r="Q50" s="983">
        <f>+F50+P50</f>
        <v>2405.5200100000002</v>
      </c>
      <c r="R50" s="727"/>
      <c r="S50" s="727"/>
      <c r="T50" s="727"/>
      <c r="U50" s="727"/>
      <c r="V50" s="727"/>
      <c r="W50" s="727"/>
      <c r="X50" s="727"/>
      <c r="Y50" s="727"/>
      <c r="Z50" s="727"/>
      <c r="AA50" s="727"/>
      <c r="AB50" s="727"/>
    </row>
    <row r="51" spans="1:28" x14ac:dyDescent="0.35">
      <c r="A51" s="122"/>
      <c r="B51" s="984" t="s">
        <v>302</v>
      </c>
      <c r="C51" s="982">
        <v>0</v>
      </c>
      <c r="D51" s="982">
        <v>0</v>
      </c>
      <c r="E51" s="982">
        <v>0</v>
      </c>
      <c r="F51" s="983">
        <f>SUM(C51:E51)</f>
        <v>0</v>
      </c>
      <c r="G51" s="982">
        <v>0</v>
      </c>
      <c r="H51" s="982">
        <v>0</v>
      </c>
      <c r="I51" s="982">
        <v>2712.9570299999996</v>
      </c>
      <c r="J51" s="982">
        <v>0</v>
      </c>
      <c r="K51" s="982">
        <v>0</v>
      </c>
      <c r="L51" s="982">
        <v>0</v>
      </c>
      <c r="M51" s="982">
        <v>0</v>
      </c>
      <c r="N51" s="982">
        <v>0</v>
      </c>
      <c r="O51" s="982">
        <v>2712.9570299999996</v>
      </c>
      <c r="P51" s="983">
        <f>SUM(G51:O51)</f>
        <v>5425.9140599999992</v>
      </c>
      <c r="Q51" s="983">
        <f>+F51+P51</f>
        <v>5425.9140599999992</v>
      </c>
      <c r="R51" s="727"/>
      <c r="S51" s="727"/>
      <c r="T51" s="727"/>
      <c r="U51" s="727"/>
      <c r="V51" s="727"/>
      <c r="W51" s="727"/>
      <c r="X51" s="727"/>
      <c r="Y51" s="727"/>
      <c r="Z51" s="727"/>
      <c r="AA51" s="727"/>
      <c r="AB51" s="727"/>
    </row>
    <row r="52" spans="1:28" x14ac:dyDescent="0.35">
      <c r="A52" s="122"/>
      <c r="B52" s="990"/>
      <c r="C52" s="986"/>
      <c r="D52" s="986"/>
      <c r="E52" s="986"/>
      <c r="F52" s="987"/>
      <c r="G52" s="986"/>
      <c r="H52" s="986"/>
      <c r="I52" s="986"/>
      <c r="J52" s="986"/>
      <c r="K52" s="986"/>
      <c r="L52" s="986"/>
      <c r="M52" s="986"/>
      <c r="N52" s="986"/>
      <c r="O52" s="986"/>
      <c r="P52" s="987"/>
      <c r="Q52" s="987"/>
      <c r="R52" s="727"/>
      <c r="S52" s="727"/>
      <c r="T52" s="727"/>
      <c r="U52" s="727"/>
      <c r="V52" s="727"/>
      <c r="W52" s="727"/>
      <c r="X52" s="727"/>
      <c r="Y52" s="727"/>
      <c r="Z52" s="727"/>
      <c r="AA52" s="727"/>
      <c r="AB52" s="727"/>
    </row>
    <row r="53" spans="1:28" x14ac:dyDescent="0.35">
      <c r="A53" s="122"/>
      <c r="B53" s="991"/>
      <c r="C53" s="982"/>
      <c r="D53" s="982"/>
      <c r="E53" s="982"/>
      <c r="F53" s="983"/>
      <c r="G53" s="982"/>
      <c r="H53" s="982"/>
      <c r="I53" s="982"/>
      <c r="J53" s="982"/>
      <c r="K53" s="982"/>
      <c r="L53" s="982"/>
      <c r="M53" s="982"/>
      <c r="N53" s="982"/>
      <c r="O53" s="982"/>
      <c r="P53" s="983"/>
      <c r="Q53" s="983"/>
      <c r="R53" s="727"/>
      <c r="S53" s="727"/>
      <c r="T53" s="727"/>
      <c r="U53" s="727"/>
      <c r="V53" s="727"/>
      <c r="W53" s="727"/>
      <c r="X53" s="727"/>
      <c r="Y53" s="727"/>
      <c r="Z53" s="727"/>
      <c r="AA53" s="727"/>
      <c r="AB53" s="727"/>
    </row>
    <row r="54" spans="1:28" x14ac:dyDescent="0.35">
      <c r="A54" s="122"/>
      <c r="B54" s="981" t="s">
        <v>159</v>
      </c>
      <c r="C54" s="982">
        <f>+C55+C56</f>
        <v>325303.57729000004</v>
      </c>
      <c r="D54" s="982">
        <f t="shared" ref="D54" si="99">+D55+D56</f>
        <v>3030127.9947500001</v>
      </c>
      <c r="E54" s="982">
        <f t="shared" ref="E54" si="100">+E55+E56</f>
        <v>681982.27764999995</v>
      </c>
      <c r="F54" s="983">
        <f t="shared" ref="F54" si="101">+F55+F56</f>
        <v>4037413.8496900001</v>
      </c>
      <c r="G54" s="982">
        <f t="shared" ref="G54" si="102">+G55+G56</f>
        <v>305874.63077999995</v>
      </c>
      <c r="H54" s="982">
        <f t="shared" ref="H54" si="103">+H55+H56</f>
        <v>571053.49523999996</v>
      </c>
      <c r="I54" s="982">
        <f t="shared" ref="I54" si="104">+I55+I56</f>
        <v>945191.99211999995</v>
      </c>
      <c r="J54" s="982">
        <f t="shared" ref="J54" si="105">+J55+J56</f>
        <v>1350836.8887400001</v>
      </c>
      <c r="K54" s="982">
        <f t="shared" ref="K54" si="106">+K55+K56</f>
        <v>297341.64752</v>
      </c>
      <c r="L54" s="982">
        <f t="shared" ref="L54" si="107">+L55+L56</f>
        <v>4341319.3304899996</v>
      </c>
      <c r="M54" s="982">
        <f t="shared" ref="M54" si="108">+M55+M56</f>
        <v>1785362.65179</v>
      </c>
      <c r="N54" s="982">
        <f t="shared" ref="N54" si="109">+N55+N56</f>
        <v>1214309.15655</v>
      </c>
      <c r="O54" s="982">
        <f t="shared" ref="O54" si="110">+O55+O56</f>
        <v>1731276.66557</v>
      </c>
      <c r="P54" s="983">
        <f t="shared" ref="P54" si="111">+P55+P56</f>
        <v>12542566.458799999</v>
      </c>
      <c r="Q54" s="983">
        <f t="shared" ref="Q54" si="112">+Q55+Q56</f>
        <v>16579980.308489999</v>
      </c>
      <c r="R54" s="727"/>
      <c r="S54" s="727"/>
      <c r="T54" s="727"/>
      <c r="U54" s="727"/>
      <c r="V54" s="727"/>
      <c r="W54" s="727"/>
      <c r="X54" s="727"/>
      <c r="Y54" s="727"/>
      <c r="Z54" s="727"/>
      <c r="AA54" s="727"/>
      <c r="AB54" s="727"/>
    </row>
    <row r="55" spans="1:28" x14ac:dyDescent="0.35">
      <c r="A55" s="122"/>
      <c r="B55" s="984" t="s">
        <v>272</v>
      </c>
      <c r="C55" s="982">
        <v>325303.57729000004</v>
      </c>
      <c r="D55" s="982">
        <v>3030127.9947500001</v>
      </c>
      <c r="E55" s="982">
        <v>681982.27764999995</v>
      </c>
      <c r="F55" s="983">
        <f>SUM(C55:E55)</f>
        <v>4037413.8496900001</v>
      </c>
      <c r="G55" s="982">
        <v>305874.63077999995</v>
      </c>
      <c r="H55" s="982">
        <v>571053.49523999996</v>
      </c>
      <c r="I55" s="982">
        <v>945191.99211999995</v>
      </c>
      <c r="J55" s="982">
        <v>1350836.8887400001</v>
      </c>
      <c r="K55" s="982">
        <v>297341.64752</v>
      </c>
      <c r="L55" s="982">
        <v>4341319.3304899996</v>
      </c>
      <c r="M55" s="982">
        <v>1785362.65179</v>
      </c>
      <c r="N55" s="982">
        <v>1214309.15655</v>
      </c>
      <c r="O55" s="982">
        <v>1731276.66557</v>
      </c>
      <c r="P55" s="983">
        <f>SUM(G55:O55)</f>
        <v>12542566.458799999</v>
      </c>
      <c r="Q55" s="983">
        <f>+F55+P55</f>
        <v>16579980.308489999</v>
      </c>
      <c r="R55" s="727"/>
      <c r="S55" s="727"/>
      <c r="T55" s="727"/>
      <c r="U55" s="727"/>
      <c r="V55" s="727"/>
      <c r="W55" s="727"/>
      <c r="X55" s="727"/>
      <c r="Y55" s="727"/>
      <c r="Z55" s="727"/>
      <c r="AA55" s="727"/>
      <c r="AB55" s="727"/>
    </row>
    <row r="56" spans="1:28" x14ac:dyDescent="0.35">
      <c r="A56" s="122"/>
      <c r="B56" s="984" t="s">
        <v>302</v>
      </c>
      <c r="C56" s="982">
        <v>0</v>
      </c>
      <c r="D56" s="982">
        <v>0</v>
      </c>
      <c r="E56" s="982">
        <v>0</v>
      </c>
      <c r="F56" s="983">
        <f>SUM(C56:E56)</f>
        <v>0</v>
      </c>
      <c r="G56" s="982">
        <v>0</v>
      </c>
      <c r="H56" s="982">
        <v>0</v>
      </c>
      <c r="I56" s="982">
        <v>0</v>
      </c>
      <c r="J56" s="982">
        <v>0</v>
      </c>
      <c r="K56" s="982">
        <v>0</v>
      </c>
      <c r="L56" s="982">
        <v>0</v>
      </c>
      <c r="M56" s="982">
        <v>0</v>
      </c>
      <c r="N56" s="982">
        <v>0</v>
      </c>
      <c r="O56" s="982">
        <v>0</v>
      </c>
      <c r="P56" s="983">
        <f>SUM(G56:O56)</f>
        <v>0</v>
      </c>
      <c r="Q56" s="983">
        <f>+F56+P56</f>
        <v>0</v>
      </c>
      <c r="R56" s="727"/>
      <c r="S56" s="727"/>
      <c r="T56" s="727"/>
      <c r="U56" s="727"/>
      <c r="V56" s="727"/>
      <c r="W56" s="727"/>
      <c r="X56" s="727"/>
      <c r="Y56" s="727"/>
      <c r="Z56" s="727"/>
      <c r="AA56" s="727"/>
      <c r="AB56" s="727"/>
    </row>
    <row r="57" spans="1:28" ht="16" thickBot="1" x14ac:dyDescent="0.4">
      <c r="A57" s="122"/>
      <c r="B57" s="992"/>
      <c r="C57" s="993"/>
      <c r="D57" s="993"/>
      <c r="E57" s="993"/>
      <c r="F57" s="993"/>
      <c r="G57" s="993"/>
      <c r="H57" s="993"/>
      <c r="I57" s="993"/>
      <c r="J57" s="993"/>
      <c r="K57" s="993"/>
      <c r="L57" s="993"/>
      <c r="M57" s="993"/>
      <c r="N57" s="993"/>
      <c r="O57" s="993"/>
      <c r="P57" s="993"/>
      <c r="Q57" s="993"/>
      <c r="R57" s="727"/>
      <c r="S57" s="727"/>
      <c r="T57" s="727"/>
      <c r="U57" s="727"/>
      <c r="V57" s="727"/>
      <c r="W57" s="727"/>
      <c r="X57" s="727"/>
      <c r="Y57" s="727"/>
      <c r="Z57" s="727"/>
      <c r="AA57" s="727"/>
      <c r="AB57" s="727"/>
    </row>
    <row r="58" spans="1:28" ht="16" thickTop="1" x14ac:dyDescent="0.35">
      <c r="A58" s="122"/>
      <c r="B58" s="994"/>
      <c r="C58" s="995"/>
      <c r="D58" s="995"/>
      <c r="E58" s="995"/>
      <c r="F58" s="995"/>
      <c r="G58" s="995"/>
      <c r="H58" s="995"/>
      <c r="I58" s="995"/>
      <c r="J58" s="995"/>
      <c r="K58" s="995"/>
      <c r="L58" s="995"/>
      <c r="M58" s="995"/>
      <c r="N58" s="995"/>
      <c r="O58" s="995"/>
      <c r="P58" s="995"/>
      <c r="Q58" s="995"/>
      <c r="R58" s="727"/>
      <c r="S58" s="727"/>
      <c r="T58" s="727"/>
      <c r="U58" s="727"/>
      <c r="V58" s="727"/>
      <c r="W58" s="727"/>
      <c r="X58" s="727"/>
      <c r="Y58" s="727"/>
      <c r="Z58" s="727"/>
      <c r="AA58" s="727"/>
      <c r="AB58" s="727"/>
    </row>
    <row r="59" spans="1:28" x14ac:dyDescent="0.35">
      <c r="A59" s="122"/>
      <c r="B59" s="996" t="s">
        <v>654</v>
      </c>
      <c r="C59" s="997">
        <f>+C60+C61</f>
        <v>4118820.7264300007</v>
      </c>
      <c r="D59" s="997">
        <f t="shared" ref="D59:Q59" si="113">+D60+D61</f>
        <v>7977897.4776400002</v>
      </c>
      <c r="E59" s="997">
        <f t="shared" si="113"/>
        <v>9160094.8101199996</v>
      </c>
      <c r="F59" s="997">
        <f t="shared" si="113"/>
        <v>21256813.014189996</v>
      </c>
      <c r="G59" s="997">
        <f t="shared" si="113"/>
        <v>10530595.28747</v>
      </c>
      <c r="H59" s="997">
        <f t="shared" si="113"/>
        <v>4326529.75887</v>
      </c>
      <c r="I59" s="997">
        <f t="shared" si="113"/>
        <v>3822567.4100299999</v>
      </c>
      <c r="J59" s="997">
        <f t="shared" si="113"/>
        <v>4662824.8163999999</v>
      </c>
      <c r="K59" s="997">
        <f t="shared" si="113"/>
        <v>3521318.1928300001</v>
      </c>
      <c r="L59" s="997">
        <f t="shared" si="113"/>
        <v>4868425.1861599991</v>
      </c>
      <c r="M59" s="997">
        <f t="shared" si="113"/>
        <v>5252127.0882200012</v>
      </c>
      <c r="N59" s="997">
        <f t="shared" si="113"/>
        <v>5397788.2140100002</v>
      </c>
      <c r="O59" s="997">
        <f t="shared" si="113"/>
        <v>5844428.1542100003</v>
      </c>
      <c r="P59" s="997">
        <f t="shared" si="113"/>
        <v>48226604.108199999</v>
      </c>
      <c r="Q59" s="997">
        <f t="shared" si="113"/>
        <v>69483417.122390002</v>
      </c>
      <c r="R59" s="727"/>
      <c r="S59" s="727"/>
      <c r="T59" s="727"/>
      <c r="U59" s="727"/>
      <c r="V59" s="727"/>
      <c r="W59" s="727"/>
      <c r="X59" s="727"/>
      <c r="Y59" s="727"/>
      <c r="Z59" s="727"/>
      <c r="AA59" s="727"/>
      <c r="AB59" s="727"/>
    </row>
    <row r="60" spans="1:28" x14ac:dyDescent="0.35">
      <c r="A60" s="122"/>
      <c r="B60" s="998" t="s">
        <v>272</v>
      </c>
      <c r="C60" s="999">
        <f>+C15+C20+C25+C30+C35+C40+C45+C50+C55</f>
        <v>3661669.6768200006</v>
      </c>
      <c r="D60" s="999">
        <f t="shared" ref="C60:E61" si="114">+D15+D20+D25+D30+D35+D40+D45+D50+D55</f>
        <v>7111078.8848099997</v>
      </c>
      <c r="E60" s="999">
        <f t="shared" si="114"/>
        <v>8633669.2951699998</v>
      </c>
      <c r="F60" s="983">
        <f>SUM(C60:E60)</f>
        <v>19406417.856799997</v>
      </c>
      <c r="G60" s="999">
        <f t="shared" ref="G60:Q61" si="115">+G15+G20+G25+G30+G35+G40+G45+G50+G55</f>
        <v>10240253.33948</v>
      </c>
      <c r="H60" s="999">
        <f t="shared" si="115"/>
        <v>3875557.7304600002</v>
      </c>
      <c r="I60" s="999">
        <f t="shared" si="115"/>
        <v>3609677.4153799997</v>
      </c>
      <c r="J60" s="999">
        <f t="shared" si="115"/>
        <v>4289756.4535400001</v>
      </c>
      <c r="K60" s="999">
        <f t="shared" si="115"/>
        <v>2725855.3099799999</v>
      </c>
      <c r="L60" s="999">
        <f t="shared" si="115"/>
        <v>4577688.0004999992</v>
      </c>
      <c r="M60" s="999">
        <f t="shared" si="115"/>
        <v>4928037.6690200008</v>
      </c>
      <c r="N60" s="999">
        <f t="shared" si="115"/>
        <v>4950681.1448100004</v>
      </c>
      <c r="O60" s="999">
        <f t="shared" si="115"/>
        <v>5635545.9423700003</v>
      </c>
      <c r="P60" s="999">
        <f t="shared" si="115"/>
        <v>44833053.005539998</v>
      </c>
      <c r="Q60" s="999">
        <f t="shared" si="115"/>
        <v>64239470.862340003</v>
      </c>
      <c r="R60" s="727"/>
      <c r="S60" s="727"/>
      <c r="T60" s="727"/>
      <c r="U60" s="727"/>
      <c r="V60" s="727"/>
      <c r="W60" s="727"/>
      <c r="X60" s="727"/>
      <c r="Y60" s="727"/>
      <c r="Z60" s="727"/>
      <c r="AA60" s="727"/>
      <c r="AB60" s="727"/>
    </row>
    <row r="61" spans="1:28" x14ac:dyDescent="0.35">
      <c r="A61" s="122"/>
      <c r="B61" s="998" t="s">
        <v>302</v>
      </c>
      <c r="C61" s="999">
        <f t="shared" si="114"/>
        <v>457151.04961000005</v>
      </c>
      <c r="D61" s="999">
        <f t="shared" si="114"/>
        <v>866818.5928300001</v>
      </c>
      <c r="E61" s="999">
        <f t="shared" si="114"/>
        <v>526425.51494999987</v>
      </c>
      <c r="F61" s="983">
        <f>SUM(C61:E61)</f>
        <v>1850395.1573899998</v>
      </c>
      <c r="G61" s="999">
        <f t="shared" si="115"/>
        <v>290341.94798999996</v>
      </c>
      <c r="H61" s="999">
        <f t="shared" si="115"/>
        <v>450972.02840999997</v>
      </c>
      <c r="I61" s="999">
        <f t="shared" si="115"/>
        <v>212889.99465000001</v>
      </c>
      <c r="J61" s="999">
        <f t="shared" si="115"/>
        <v>373068.36286000005</v>
      </c>
      <c r="K61" s="999">
        <f t="shared" si="115"/>
        <v>795462.88284999994</v>
      </c>
      <c r="L61" s="999">
        <f t="shared" si="115"/>
        <v>290737.18565999996</v>
      </c>
      <c r="M61" s="999">
        <f t="shared" si="115"/>
        <v>324089.4192</v>
      </c>
      <c r="N61" s="999">
        <f t="shared" si="115"/>
        <v>447107.06919999985</v>
      </c>
      <c r="O61" s="999">
        <f t="shared" si="115"/>
        <v>208882.21184</v>
      </c>
      <c r="P61" s="999">
        <f t="shared" si="115"/>
        <v>3393551.1026599999</v>
      </c>
      <c r="Q61" s="999">
        <f t="shared" si="115"/>
        <v>5243946.2600500016</v>
      </c>
      <c r="R61" s="727"/>
      <c r="S61" s="727"/>
      <c r="T61" s="727"/>
      <c r="U61" s="727"/>
      <c r="V61" s="727"/>
      <c r="W61" s="727"/>
      <c r="X61" s="727"/>
      <c r="Y61" s="727"/>
      <c r="Z61" s="727"/>
      <c r="AA61" s="727"/>
      <c r="AB61" s="727"/>
    </row>
    <row r="62" spans="1:28" ht="16" thickBot="1" x14ac:dyDescent="0.4">
      <c r="A62" s="122"/>
      <c r="B62" s="1000"/>
      <c r="C62" s="1001"/>
      <c r="D62" s="1001"/>
      <c r="E62" s="1001"/>
      <c r="F62" s="1001"/>
      <c r="G62" s="1001"/>
      <c r="H62" s="1001"/>
      <c r="I62" s="1001"/>
      <c r="J62" s="1001"/>
      <c r="K62" s="1001"/>
      <c r="L62" s="1001"/>
      <c r="M62" s="1001"/>
      <c r="N62" s="1001"/>
      <c r="O62" s="1001"/>
      <c r="P62" s="1001"/>
      <c r="Q62" s="1001"/>
      <c r="R62" s="727"/>
      <c r="S62" s="727"/>
      <c r="T62" s="727"/>
      <c r="U62" s="727"/>
      <c r="V62" s="727"/>
      <c r="W62" s="727"/>
      <c r="X62" s="727"/>
      <c r="Y62" s="727"/>
      <c r="Z62" s="727"/>
      <c r="AA62" s="727"/>
      <c r="AB62" s="727"/>
    </row>
    <row r="63" spans="1:28" ht="16" thickTop="1" x14ac:dyDescent="0.35">
      <c r="A63" s="122"/>
      <c r="B63" s="106"/>
      <c r="C63" s="129"/>
      <c r="D63" s="129"/>
      <c r="E63" s="129"/>
      <c r="F63" s="129"/>
      <c r="G63" s="128"/>
      <c r="H63" s="128"/>
      <c r="I63" s="128"/>
      <c r="J63" s="128"/>
      <c r="K63" s="128"/>
      <c r="L63" s="128"/>
      <c r="M63" s="128"/>
      <c r="N63" s="128"/>
      <c r="O63" s="128"/>
      <c r="P63" s="129"/>
      <c r="Q63" s="129"/>
      <c r="R63" s="128"/>
      <c r="S63" s="128"/>
      <c r="T63" s="128"/>
      <c r="U63" s="128"/>
      <c r="V63" s="128"/>
      <c r="W63" s="128"/>
      <c r="X63" s="128"/>
    </row>
    <row r="64" spans="1:28" x14ac:dyDescent="0.35">
      <c r="A64" s="122"/>
      <c r="B64" s="626" t="s">
        <v>361</v>
      </c>
      <c r="C64" s="718"/>
      <c r="D64" s="718"/>
      <c r="E64" s="718"/>
      <c r="F64" s="719"/>
      <c r="G64" s="128"/>
      <c r="H64" s="128"/>
      <c r="I64" s="128"/>
      <c r="J64" s="128"/>
      <c r="K64" s="128"/>
      <c r="L64" s="128"/>
      <c r="M64" s="128"/>
      <c r="N64" s="128"/>
      <c r="O64" s="128"/>
      <c r="P64" s="719"/>
      <c r="Q64" s="719"/>
      <c r="R64" s="128"/>
      <c r="S64" s="128"/>
      <c r="T64" s="128"/>
      <c r="U64" s="128"/>
      <c r="V64" s="128"/>
      <c r="W64" s="128"/>
      <c r="X64" s="128"/>
    </row>
    <row r="65" spans="1:24" x14ac:dyDescent="0.35">
      <c r="A65" s="122"/>
      <c r="B65" s="130"/>
      <c r="C65" s="130"/>
      <c r="D65" s="130"/>
      <c r="E65" s="130"/>
      <c r="F65" s="719"/>
      <c r="G65" s="1199"/>
      <c r="H65" s="128"/>
      <c r="I65" s="128"/>
      <c r="J65" s="128"/>
      <c r="K65" s="128"/>
      <c r="L65" s="128"/>
      <c r="M65" s="128"/>
      <c r="N65" s="128"/>
      <c r="O65" s="128"/>
      <c r="P65" s="128"/>
      <c r="Q65" s="128"/>
      <c r="R65" s="128"/>
      <c r="S65" s="128"/>
      <c r="T65" s="128"/>
      <c r="U65" s="128"/>
      <c r="V65" s="128"/>
      <c r="W65" s="128"/>
      <c r="X65" s="128"/>
    </row>
    <row r="66" spans="1:24" x14ac:dyDescent="0.35">
      <c r="A66" s="122"/>
      <c r="C66" s="128"/>
      <c r="D66" s="128"/>
      <c r="E66" s="128"/>
      <c r="F66" s="719"/>
      <c r="G66" s="1199"/>
      <c r="Q66" s="128"/>
    </row>
    <row r="67" spans="1:24" x14ac:dyDescent="0.35">
      <c r="A67" s="122"/>
      <c r="C67" s="128"/>
      <c r="D67" s="128"/>
      <c r="E67" s="128"/>
      <c r="F67" s="719"/>
      <c r="G67" s="1199"/>
      <c r="Q67" s="128"/>
    </row>
    <row r="68" spans="1:24" x14ac:dyDescent="0.35">
      <c r="A68" s="122"/>
      <c r="B68" s="927"/>
      <c r="C68" s="128"/>
      <c r="D68" s="128"/>
      <c r="E68" s="128"/>
    </row>
    <row r="69" spans="1:24" x14ac:dyDescent="0.35">
      <c r="A69" s="122"/>
      <c r="B69" s="927"/>
      <c r="C69" s="128"/>
      <c r="D69" s="128"/>
      <c r="E69" s="128"/>
      <c r="F69" s="128"/>
    </row>
    <row r="70" spans="1:24" x14ac:dyDescent="0.35">
      <c r="A70" s="122"/>
      <c r="B70" s="927"/>
      <c r="C70" s="128"/>
      <c r="D70" s="128"/>
      <c r="E70" s="128"/>
      <c r="F70" s="128"/>
    </row>
    <row r="71" spans="1:24" x14ac:dyDescent="0.35">
      <c r="A71" s="122"/>
      <c r="B71" s="927"/>
    </row>
    <row r="72" spans="1:24" x14ac:dyDescent="0.35">
      <c r="A72" s="122"/>
      <c r="B72" s="927"/>
    </row>
    <row r="73" spans="1:24" x14ac:dyDescent="0.35">
      <c r="A73" s="122"/>
      <c r="B73" s="927"/>
    </row>
    <row r="74" spans="1:24" x14ac:dyDescent="0.35">
      <c r="A74" s="122"/>
      <c r="B74" s="927"/>
    </row>
    <row r="75" spans="1:24" x14ac:dyDescent="0.35">
      <c r="A75" s="122"/>
      <c r="B75" s="927"/>
    </row>
    <row r="76" spans="1:24" x14ac:dyDescent="0.35">
      <c r="A76" s="122"/>
      <c r="B76" s="927"/>
    </row>
    <row r="77" spans="1:24" x14ac:dyDescent="0.35">
      <c r="A77" s="122"/>
      <c r="B77" s="927"/>
    </row>
    <row r="78" spans="1:24" x14ac:dyDescent="0.35">
      <c r="B78" s="927"/>
    </row>
    <row r="79" spans="1:24" x14ac:dyDescent="0.35">
      <c r="B79" s="927"/>
    </row>
    <row r="80" spans="1:24" x14ac:dyDescent="0.35">
      <c r="B80" s="927"/>
    </row>
    <row r="81" spans="2:2" x14ac:dyDescent="0.35">
      <c r="B81" s="927"/>
    </row>
    <row r="82" spans="2:2" x14ac:dyDescent="0.35">
      <c r="B82" s="927"/>
    </row>
    <row r="83" spans="2:2" x14ac:dyDescent="0.35">
      <c r="B83" s="927"/>
    </row>
    <row r="84" spans="2:2" x14ac:dyDescent="0.35">
      <c r="B84" s="927"/>
    </row>
    <row r="85" spans="2:2" x14ac:dyDescent="0.35">
      <c r="B85" s="927"/>
    </row>
    <row r="86" spans="2:2" x14ac:dyDescent="0.35">
      <c r="B86" s="927"/>
    </row>
  </sheetData>
  <mergeCells count="7">
    <mergeCell ref="Q11:Q12"/>
    <mergeCell ref="B6:Q6"/>
    <mergeCell ref="B7:Q7"/>
    <mergeCell ref="B8:Q8"/>
    <mergeCell ref="B11:B12"/>
    <mergeCell ref="C11:E11"/>
    <mergeCell ref="G11:O11"/>
  </mergeCells>
  <hyperlinks>
    <hyperlink ref="A1" location="INDICE!A1" display="Indice"/>
  </hyperlinks>
  <printOptions horizontalCentered="1"/>
  <pageMargins left="0" right="0" top="0" bottom="0" header="0" footer="0"/>
  <pageSetup paperSize="9" scale="54" orientation="landscape" r:id="rId1"/>
  <headerFooter scaleWithDoc="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Q77"/>
  <sheetViews>
    <sheetView showGridLines="0" zoomScale="85" zoomScaleNormal="85" zoomScaleSheetLayoutView="85" workbookViewId="0"/>
  </sheetViews>
  <sheetFormatPr baseColWidth="10" defaultColWidth="11.453125" defaultRowHeight="13" x14ac:dyDescent="0.25"/>
  <cols>
    <col min="1" max="1" width="13.453125" style="421" customWidth="1"/>
    <col min="2" max="2" width="52.7265625" style="418" customWidth="1"/>
    <col min="3" max="6" width="15.453125" style="418" customWidth="1"/>
    <col min="7" max="7" width="15.1796875" style="418" bestFit="1" customWidth="1"/>
    <col min="8" max="8" width="12.81640625" style="418" bestFit="1" customWidth="1"/>
    <col min="9" max="11" width="11.54296875" style="418" bestFit="1" customWidth="1"/>
    <col min="12" max="12" width="12.81640625" style="418" bestFit="1" customWidth="1"/>
    <col min="13" max="13" width="11.54296875" style="418" bestFit="1" customWidth="1"/>
    <col min="14" max="17" width="12.81640625" style="418" bestFit="1" customWidth="1"/>
    <col min="18" max="16384" width="11.453125" style="418"/>
  </cols>
  <sheetData>
    <row r="1" spans="1:17" ht="14.5" x14ac:dyDescent="0.25">
      <c r="A1" s="663" t="s">
        <v>216</v>
      </c>
      <c r="B1" s="671"/>
    </row>
    <row r="2" spans="1:17" ht="14.5" x14ac:dyDescent="0.25">
      <c r="A2" s="626"/>
      <c r="B2" s="351" t="s">
        <v>733</v>
      </c>
      <c r="C2" s="893"/>
      <c r="D2" s="893"/>
      <c r="E2" s="893"/>
      <c r="F2" s="893"/>
    </row>
    <row r="3" spans="1:17" ht="14.5" x14ac:dyDescent="0.25">
      <c r="A3" s="626"/>
      <c r="B3" s="351" t="s">
        <v>300</v>
      </c>
      <c r="C3" s="1097"/>
      <c r="D3" s="1097"/>
      <c r="E3" s="1097"/>
      <c r="F3" s="1097"/>
    </row>
    <row r="4" spans="1:17" s="420" customFormat="1" ht="14.5" x14ac:dyDescent="0.25">
      <c r="A4" s="382"/>
      <c r="B4" s="419"/>
      <c r="C4" s="1097"/>
      <c r="D4" s="1097"/>
      <c r="E4" s="1097"/>
      <c r="F4" s="1097"/>
    </row>
    <row r="5" spans="1:17" s="420" customFormat="1" ht="12.5" thickBot="1" x14ac:dyDescent="0.3">
      <c r="A5" s="382"/>
      <c r="B5" s="419"/>
      <c r="C5" s="1096"/>
      <c r="D5" s="1096"/>
      <c r="E5" s="1096"/>
      <c r="F5" s="1096"/>
    </row>
    <row r="6" spans="1:17" s="92" customFormat="1" ht="17.5" thickBot="1" x14ac:dyDescent="0.3">
      <c r="A6" s="882"/>
      <c r="B6" s="1109" t="s">
        <v>685</v>
      </c>
      <c r="C6" s="1110"/>
      <c r="D6" s="1110"/>
      <c r="E6" s="1110"/>
      <c r="F6" s="1111"/>
    </row>
    <row r="7" spans="1:17" s="420" customFormat="1" ht="12" x14ac:dyDescent="0.25">
      <c r="A7" s="382"/>
      <c r="B7" s="382"/>
    </row>
    <row r="8" spans="1:17" s="92" customFormat="1" ht="13.5" thickBot="1" x14ac:dyDescent="0.3">
      <c r="A8" s="882"/>
      <c r="B8" s="421" t="s">
        <v>880</v>
      </c>
    </row>
    <row r="9" spans="1:17" s="92" customFormat="1" ht="14" thickTop="1" thickBot="1" x14ac:dyDescent="0.3">
      <c r="A9" s="882"/>
      <c r="B9" s="422"/>
      <c r="C9" s="422">
        <v>44105</v>
      </c>
      <c r="D9" s="422">
        <v>44136</v>
      </c>
      <c r="E9" s="422">
        <v>44166</v>
      </c>
      <c r="F9" s="423">
        <v>2020</v>
      </c>
    </row>
    <row r="10" spans="1:17" s="92" customFormat="1" ht="14" thickTop="1" thickBot="1" x14ac:dyDescent="0.3">
      <c r="A10" s="882"/>
      <c r="B10" s="882"/>
    </row>
    <row r="11" spans="1:17" s="92" customFormat="1" ht="13.5" thickBot="1" x14ac:dyDescent="0.3">
      <c r="A11" s="882"/>
      <c r="B11" s="1379" t="s">
        <v>653</v>
      </c>
      <c r="C11" s="1380"/>
      <c r="D11" s="1380"/>
      <c r="E11" s="1380"/>
      <c r="F11" s="1381"/>
    </row>
    <row r="12" spans="1:17" s="881" customFormat="1" ht="13.5" thickBot="1" x14ac:dyDescent="0.3">
      <c r="A12" s="425"/>
      <c r="B12" s="426"/>
    </row>
    <row r="13" spans="1:17" ht="15" thickBot="1" x14ac:dyDescent="0.3">
      <c r="B13" s="307" t="s">
        <v>59</v>
      </c>
      <c r="C13" s="308">
        <f t="shared" ref="C13:F13" si="0">+C14+C15</f>
        <v>3661.6696768055563</v>
      </c>
      <c r="D13" s="308">
        <f t="shared" si="0"/>
        <v>7111.0788847994572</v>
      </c>
      <c r="E13" s="308">
        <f t="shared" si="0"/>
        <v>8633.6692951782497</v>
      </c>
      <c r="F13" s="661">
        <f t="shared" si="0"/>
        <v>19406.417856783264</v>
      </c>
      <c r="G13" s="893"/>
      <c r="H13" s="893"/>
      <c r="I13" s="893"/>
      <c r="J13" s="893"/>
      <c r="K13" s="893"/>
      <c r="L13" s="893"/>
      <c r="M13" s="893"/>
      <c r="N13" s="893"/>
      <c r="O13" s="893"/>
      <c r="P13" s="893"/>
      <c r="Q13" s="893"/>
    </row>
    <row r="14" spans="1:17" x14ac:dyDescent="0.25">
      <c r="A14" s="882"/>
      <c r="B14" s="427" t="s">
        <v>60</v>
      </c>
      <c r="C14" s="1098">
        <v>3030.1505371571261</v>
      </c>
      <c r="D14" s="1098">
        <v>4924.3530542426006</v>
      </c>
      <c r="E14" s="1098">
        <v>4334.0286744366449</v>
      </c>
      <c r="F14" s="1098">
        <f>+SUM(C14:E14)</f>
        <v>12288.532265836373</v>
      </c>
      <c r="G14" s="893"/>
      <c r="H14" s="893"/>
      <c r="I14" s="893"/>
      <c r="J14" s="893"/>
      <c r="K14" s="893"/>
      <c r="L14" s="893"/>
      <c r="M14" s="893"/>
      <c r="N14" s="893"/>
    </row>
    <row r="15" spans="1:17" x14ac:dyDescent="0.25">
      <c r="A15" s="882"/>
      <c r="B15" s="427" t="s">
        <v>61</v>
      </c>
      <c r="C15" s="1098">
        <v>631.51913964843015</v>
      </c>
      <c r="D15" s="1098">
        <v>2186.7258305568571</v>
      </c>
      <c r="E15" s="1098">
        <v>4299.6406207416039</v>
      </c>
      <c r="F15" s="1098">
        <f>+SUM(C15:E15)</f>
        <v>7117.8855909468912</v>
      </c>
      <c r="G15" s="893"/>
      <c r="H15" s="893"/>
      <c r="I15" s="893"/>
      <c r="J15" s="893"/>
      <c r="K15" s="893"/>
      <c r="L15" s="893"/>
      <c r="M15" s="893"/>
      <c r="N15" s="893"/>
    </row>
    <row r="16" spans="1:17" s="881" customFormat="1" ht="13.5" thickBot="1" x14ac:dyDescent="0.3">
      <c r="A16" s="882"/>
      <c r="B16" s="882"/>
      <c r="C16" s="424"/>
      <c r="D16" s="424"/>
      <c r="E16" s="424"/>
      <c r="F16" s="424"/>
      <c r="G16" s="893"/>
      <c r="H16" s="893"/>
      <c r="I16" s="893"/>
      <c r="J16" s="893"/>
      <c r="K16" s="893"/>
      <c r="L16" s="893"/>
      <c r="M16" s="893"/>
      <c r="N16" s="893"/>
    </row>
    <row r="17" spans="1:14" s="881" customFormat="1" ht="13.5" thickBot="1" x14ac:dyDescent="0.3">
      <c r="A17" s="882"/>
      <c r="B17" s="119" t="s">
        <v>52</v>
      </c>
      <c r="C17" s="77">
        <f t="shared" ref="C17:E17" si="1">+C18+C22+C28+C32+C29</f>
        <v>165.34944966237228</v>
      </c>
      <c r="D17" s="77">
        <f t="shared" si="1"/>
        <v>183.95116339279974</v>
      </c>
      <c r="E17" s="77">
        <f t="shared" si="1"/>
        <v>3512.4211565686878</v>
      </c>
      <c r="F17" s="77">
        <f t="shared" ref="F17:F34" si="2">+SUM(C17:E17)</f>
        <v>3861.7217696238599</v>
      </c>
      <c r="G17" s="893"/>
      <c r="I17" s="893"/>
      <c r="J17" s="893"/>
      <c r="K17" s="893"/>
      <c r="L17" s="893"/>
      <c r="M17" s="893"/>
      <c r="N17" s="893"/>
    </row>
    <row r="18" spans="1:14" s="881" customFormat="1" x14ac:dyDescent="0.25">
      <c r="A18" s="882"/>
      <c r="B18" s="428" t="s">
        <v>62</v>
      </c>
      <c r="C18" s="78">
        <f t="shared" ref="C18:E18" si="3">SUM(C19:C21)</f>
        <v>112.33282145000001</v>
      </c>
      <c r="D18" s="78">
        <f t="shared" si="3"/>
        <v>147.03127092599999</v>
      </c>
      <c r="E18" s="78">
        <f t="shared" si="3"/>
        <v>167.63849112511764</v>
      </c>
      <c r="F18" s="78">
        <f t="shared" si="2"/>
        <v>427.00258350111767</v>
      </c>
      <c r="G18" s="893"/>
      <c r="I18" s="893"/>
      <c r="J18" s="893"/>
      <c r="K18" s="893"/>
      <c r="L18" s="893"/>
      <c r="M18" s="893"/>
      <c r="N18" s="893"/>
    </row>
    <row r="19" spans="1:14" s="881" customFormat="1" x14ac:dyDescent="0.25">
      <c r="A19" s="882"/>
      <c r="B19" s="429" t="s">
        <v>63</v>
      </c>
      <c r="C19" s="886">
        <v>52.595951450000001</v>
      </c>
      <c r="D19" s="886">
        <v>17.608887679999999</v>
      </c>
      <c r="E19" s="886">
        <v>33.811258520000003</v>
      </c>
      <c r="F19" s="886">
        <f t="shared" si="2"/>
        <v>104.01609765000001</v>
      </c>
      <c r="G19" s="893"/>
      <c r="H19" s="893"/>
      <c r="I19" s="893"/>
      <c r="J19" s="893"/>
      <c r="K19" s="893"/>
      <c r="L19" s="893"/>
      <c r="M19" s="893"/>
      <c r="N19" s="893"/>
    </row>
    <row r="20" spans="1:14" s="881" customFormat="1" x14ac:dyDescent="0.25">
      <c r="A20" s="882"/>
      <c r="B20" s="430" t="s">
        <v>64</v>
      </c>
      <c r="C20" s="887">
        <v>44.529215740000005</v>
      </c>
      <c r="D20" s="887">
        <v>96.607597999999982</v>
      </c>
      <c r="E20" s="887">
        <v>43.446625130000001</v>
      </c>
      <c r="F20" s="887">
        <f t="shared" si="2"/>
        <v>184.58343886999998</v>
      </c>
      <c r="G20" s="893"/>
      <c r="H20" s="893"/>
      <c r="I20" s="893"/>
      <c r="J20" s="893"/>
      <c r="K20" s="893"/>
      <c r="L20" s="893"/>
      <c r="M20" s="893"/>
      <c r="N20" s="893"/>
    </row>
    <row r="21" spans="1:14" s="881" customFormat="1" x14ac:dyDescent="0.25">
      <c r="A21" s="882"/>
      <c r="B21" s="342" t="s">
        <v>65</v>
      </c>
      <c r="C21" s="79">
        <v>15.207654260000002</v>
      </c>
      <c r="D21" s="79">
        <v>32.814785246</v>
      </c>
      <c r="E21" s="79">
        <v>90.380607475117657</v>
      </c>
      <c r="F21" s="79">
        <f t="shared" si="2"/>
        <v>138.40304698111765</v>
      </c>
      <c r="G21" s="893"/>
      <c r="H21" s="893"/>
      <c r="I21" s="893"/>
      <c r="J21" s="893"/>
      <c r="K21" s="893"/>
      <c r="L21" s="893"/>
      <c r="M21" s="893"/>
      <c r="N21" s="893"/>
    </row>
    <row r="22" spans="1:14" s="881" customFormat="1" x14ac:dyDescent="0.25">
      <c r="A22" s="882"/>
      <c r="B22" s="328" t="s">
        <v>68</v>
      </c>
      <c r="C22" s="329">
        <f t="shared" ref="C22:E22" si="4">+C23+C26</f>
        <v>1.5802259050261933</v>
      </c>
      <c r="D22" s="329">
        <f t="shared" si="4"/>
        <v>22.08519037903686</v>
      </c>
      <c r="E22" s="329">
        <f t="shared" si="4"/>
        <v>1509.6940773467311</v>
      </c>
      <c r="F22" s="329">
        <f t="shared" si="2"/>
        <v>1533.3594936307941</v>
      </c>
      <c r="G22" s="893"/>
      <c r="H22" s="893"/>
      <c r="I22" s="893"/>
      <c r="J22" s="893"/>
      <c r="K22" s="893"/>
      <c r="L22" s="893"/>
      <c r="M22" s="893"/>
      <c r="N22" s="893"/>
    </row>
    <row r="23" spans="1:14" s="432" customFormat="1" x14ac:dyDescent="0.25">
      <c r="A23" s="882"/>
      <c r="B23" s="429" t="s">
        <v>71</v>
      </c>
      <c r="C23" s="879">
        <f t="shared" ref="C23:E23" si="5">+C24+C25</f>
        <v>0</v>
      </c>
      <c r="D23" s="879">
        <f t="shared" si="5"/>
        <v>0.19953996901870694</v>
      </c>
      <c r="E23" s="879">
        <f t="shared" si="5"/>
        <v>1509.6816540859863</v>
      </c>
      <c r="F23" s="879">
        <f t="shared" si="2"/>
        <v>1509.8811940550052</v>
      </c>
      <c r="G23" s="893"/>
      <c r="H23" s="893"/>
      <c r="I23" s="893"/>
      <c r="J23" s="893"/>
      <c r="K23" s="893"/>
      <c r="L23" s="893"/>
      <c r="M23" s="893"/>
      <c r="N23" s="893"/>
    </row>
    <row r="24" spans="1:14" s="432" customFormat="1" x14ac:dyDescent="0.25">
      <c r="A24" s="882"/>
      <c r="B24" s="431" t="s">
        <v>629</v>
      </c>
      <c r="C24" s="79">
        <v>0</v>
      </c>
      <c r="D24" s="79">
        <v>0</v>
      </c>
      <c r="E24" s="79">
        <v>1509.6816540859863</v>
      </c>
      <c r="F24" s="79">
        <f t="shared" si="2"/>
        <v>1509.6816540859863</v>
      </c>
      <c r="G24" s="893"/>
      <c r="H24" s="893"/>
      <c r="I24" s="893"/>
      <c r="J24" s="893"/>
      <c r="K24" s="893"/>
      <c r="L24" s="893"/>
      <c r="M24" s="893"/>
      <c r="N24" s="893"/>
    </row>
    <row r="25" spans="1:14" s="432" customFormat="1" x14ac:dyDescent="0.25">
      <c r="A25" s="882"/>
      <c r="B25" s="431" t="s">
        <v>98</v>
      </c>
      <c r="C25" s="79">
        <v>0</v>
      </c>
      <c r="D25" s="79">
        <v>0.19953996901870694</v>
      </c>
      <c r="E25" s="79">
        <v>0</v>
      </c>
      <c r="F25" s="79">
        <f t="shared" si="2"/>
        <v>0.19953996901870694</v>
      </c>
      <c r="G25" s="893"/>
      <c r="H25" s="893"/>
      <c r="I25" s="893"/>
      <c r="J25" s="893"/>
      <c r="K25" s="893"/>
      <c r="L25" s="893"/>
      <c r="M25" s="893"/>
      <c r="N25" s="893"/>
    </row>
    <row r="26" spans="1:14" s="881" customFormat="1" x14ac:dyDescent="0.25">
      <c r="A26" s="882"/>
      <c r="B26" s="430" t="s">
        <v>69</v>
      </c>
      <c r="C26" s="884">
        <f t="shared" ref="C26:E26" si="6">+C27</f>
        <v>1.5802259050261933</v>
      </c>
      <c r="D26" s="884">
        <f t="shared" si="6"/>
        <v>21.885650410018151</v>
      </c>
      <c r="E26" s="884">
        <f t="shared" si="6"/>
        <v>1.2423260744718941E-2</v>
      </c>
      <c r="F26" s="884">
        <f t="shared" si="2"/>
        <v>23.478299575789062</v>
      </c>
      <c r="G26" s="893"/>
      <c r="H26" s="893"/>
      <c r="I26" s="893"/>
      <c r="J26" s="893"/>
      <c r="K26" s="893"/>
      <c r="L26" s="893"/>
      <c r="M26" s="893"/>
      <c r="N26" s="893"/>
    </row>
    <row r="27" spans="1:14" s="881" customFormat="1" x14ac:dyDescent="0.25">
      <c r="A27" s="882"/>
      <c r="B27" s="433" t="s">
        <v>98</v>
      </c>
      <c r="C27" s="121">
        <v>1.5802259050261933</v>
      </c>
      <c r="D27" s="121">
        <v>21.885650410018151</v>
      </c>
      <c r="E27" s="121">
        <v>1.2423260744718941E-2</v>
      </c>
      <c r="F27" s="121">
        <f t="shared" si="2"/>
        <v>23.478299575789062</v>
      </c>
      <c r="G27" s="893"/>
      <c r="H27" s="893"/>
      <c r="I27" s="893"/>
      <c r="J27" s="893"/>
      <c r="K27" s="893"/>
      <c r="L27" s="893"/>
      <c r="M27" s="893"/>
      <c r="N27" s="893"/>
    </row>
    <row r="28" spans="1:14" s="882" customFormat="1" x14ac:dyDescent="0.25">
      <c r="B28" s="328" t="s">
        <v>70</v>
      </c>
      <c r="C28" s="1021">
        <v>19.96318857227881</v>
      </c>
      <c r="D28" s="1021">
        <v>7.7530972868800383</v>
      </c>
      <c r="E28" s="1021">
        <v>0.42075657</v>
      </c>
      <c r="F28" s="888">
        <f t="shared" si="2"/>
        <v>28.137042429158846</v>
      </c>
      <c r="G28" s="893"/>
      <c r="H28" s="893"/>
      <c r="I28" s="893"/>
      <c r="J28" s="893"/>
      <c r="K28" s="893"/>
      <c r="L28" s="893"/>
      <c r="M28" s="893"/>
      <c r="N28" s="893"/>
    </row>
    <row r="29" spans="1:14" s="432" customFormat="1" x14ac:dyDescent="0.25">
      <c r="A29" s="882"/>
      <c r="B29" s="315" t="s">
        <v>362</v>
      </c>
      <c r="C29" s="879">
        <f t="shared" ref="C29:E30" si="7">+C30</f>
        <v>0</v>
      </c>
      <c r="D29" s="879">
        <f t="shared" si="7"/>
        <v>0</v>
      </c>
      <c r="E29" s="879">
        <f t="shared" si="7"/>
        <v>1.2243234999999999</v>
      </c>
      <c r="F29" s="879">
        <f t="shared" si="2"/>
        <v>1.2243234999999999</v>
      </c>
      <c r="G29" s="893"/>
      <c r="H29" s="893"/>
      <c r="I29" s="893"/>
      <c r="J29" s="893"/>
      <c r="K29" s="893"/>
      <c r="L29" s="893"/>
      <c r="M29" s="893"/>
      <c r="N29" s="893"/>
    </row>
    <row r="30" spans="1:14" s="882" customFormat="1" x14ac:dyDescent="0.25">
      <c r="B30" s="429" t="s">
        <v>69</v>
      </c>
      <c r="C30" s="879">
        <f t="shared" si="7"/>
        <v>0</v>
      </c>
      <c r="D30" s="879">
        <f t="shared" si="7"/>
        <v>0</v>
      </c>
      <c r="E30" s="879">
        <f t="shared" si="7"/>
        <v>1.2243234999999999</v>
      </c>
      <c r="F30" s="879">
        <f t="shared" si="2"/>
        <v>1.2243234999999999</v>
      </c>
      <c r="G30" s="893"/>
      <c r="H30" s="893"/>
      <c r="I30" s="893"/>
      <c r="J30" s="893"/>
      <c r="K30" s="893"/>
      <c r="L30" s="893"/>
      <c r="M30" s="893"/>
      <c r="N30" s="893"/>
    </row>
    <row r="31" spans="1:14" s="882" customFormat="1" x14ac:dyDescent="0.25">
      <c r="B31" s="433" t="s">
        <v>737</v>
      </c>
      <c r="C31" s="346">
        <v>0</v>
      </c>
      <c r="D31" s="346">
        <v>0</v>
      </c>
      <c r="E31" s="346">
        <v>1.2243234999999999</v>
      </c>
      <c r="F31" s="346">
        <f t="shared" si="2"/>
        <v>1.2243234999999999</v>
      </c>
      <c r="G31" s="893"/>
      <c r="H31" s="893"/>
      <c r="I31" s="893"/>
      <c r="J31" s="893"/>
      <c r="K31" s="893"/>
      <c r="L31" s="893"/>
      <c r="M31" s="893"/>
      <c r="N31" s="893"/>
    </row>
    <row r="32" spans="1:14" s="432" customFormat="1" x14ac:dyDescent="0.25">
      <c r="A32" s="882"/>
      <c r="B32" s="315" t="s">
        <v>712</v>
      </c>
      <c r="C32" s="879">
        <f t="shared" ref="C32:E32" si="8">+C33+C34</f>
        <v>31.473213735067279</v>
      </c>
      <c r="D32" s="879">
        <f t="shared" si="8"/>
        <v>7.0816048008828352</v>
      </c>
      <c r="E32" s="879">
        <f t="shared" si="8"/>
        <v>1833.443508026839</v>
      </c>
      <c r="F32" s="879">
        <f t="shared" si="2"/>
        <v>1871.9983265627891</v>
      </c>
      <c r="G32" s="893"/>
      <c r="H32" s="893"/>
      <c r="I32" s="893"/>
      <c r="J32" s="893"/>
      <c r="K32" s="893"/>
      <c r="L32" s="893"/>
      <c r="M32" s="893"/>
      <c r="N32" s="893"/>
    </row>
    <row r="33" spans="1:14" s="881" customFormat="1" x14ac:dyDescent="0.25">
      <c r="A33" s="882"/>
      <c r="B33" s="315" t="s">
        <v>71</v>
      </c>
      <c r="C33" s="886">
        <v>25.36800648506728</v>
      </c>
      <c r="D33" s="886">
        <v>0.75005973088283562</v>
      </c>
      <c r="E33" s="886">
        <v>550.35542335057437</v>
      </c>
      <c r="F33" s="886">
        <f t="shared" si="2"/>
        <v>576.47348956652445</v>
      </c>
      <c r="G33" s="893"/>
      <c r="H33" s="893"/>
      <c r="I33" s="893"/>
      <c r="J33" s="893"/>
      <c r="K33" s="893"/>
      <c r="L33" s="893"/>
      <c r="M33" s="893"/>
      <c r="N33" s="893"/>
    </row>
    <row r="34" spans="1:14" s="881" customFormat="1" x14ac:dyDescent="0.25">
      <c r="A34" s="882"/>
      <c r="B34" s="317" t="s">
        <v>69</v>
      </c>
      <c r="C34" s="80">
        <v>6.1052072499999994</v>
      </c>
      <c r="D34" s="80">
        <v>6.3315450699999998</v>
      </c>
      <c r="E34" s="80">
        <v>1283.0880846762645</v>
      </c>
      <c r="F34" s="80">
        <f t="shared" si="2"/>
        <v>1295.5248369962646</v>
      </c>
      <c r="G34" s="893"/>
      <c r="H34" s="893"/>
      <c r="I34" s="893"/>
      <c r="J34" s="893"/>
      <c r="K34" s="893"/>
      <c r="L34" s="893"/>
      <c r="M34" s="893"/>
      <c r="N34" s="893"/>
    </row>
    <row r="35" spans="1:14" ht="13.5" thickBot="1" x14ac:dyDescent="0.3">
      <c r="B35" s="319"/>
      <c r="C35" s="890"/>
      <c r="D35" s="890"/>
      <c r="E35" s="890"/>
      <c r="F35" s="890"/>
      <c r="G35" s="893"/>
      <c r="H35" s="893"/>
      <c r="I35" s="893"/>
      <c r="J35" s="893"/>
      <c r="K35" s="893"/>
      <c r="L35" s="893"/>
      <c r="M35" s="893"/>
      <c r="N35" s="893"/>
    </row>
    <row r="36" spans="1:14" s="881" customFormat="1" ht="13.5" thickBot="1" x14ac:dyDescent="0.3">
      <c r="A36" s="882"/>
      <c r="B36" s="723" t="s">
        <v>236</v>
      </c>
      <c r="C36" s="77">
        <v>325.30357728913691</v>
      </c>
      <c r="D36" s="77">
        <v>3030.1279947489334</v>
      </c>
      <c r="E36" s="77">
        <v>681.98227765014769</v>
      </c>
      <c r="F36" s="120">
        <f>+SUM(C36:E36)</f>
        <v>4037.4138496882179</v>
      </c>
      <c r="G36" s="893"/>
      <c r="H36" s="893"/>
      <c r="I36" s="893"/>
      <c r="J36" s="893"/>
      <c r="K36" s="893"/>
      <c r="L36" s="893"/>
      <c r="M36" s="893"/>
      <c r="N36" s="893"/>
    </row>
    <row r="37" spans="1:14" ht="13.5" thickBot="1" x14ac:dyDescent="0.3">
      <c r="B37" s="421"/>
      <c r="C37" s="434"/>
      <c r="D37" s="434"/>
      <c r="E37" s="434"/>
      <c r="F37" s="434"/>
      <c r="G37" s="893"/>
      <c r="H37" s="893"/>
      <c r="I37" s="893"/>
      <c r="J37" s="893"/>
      <c r="K37" s="893"/>
      <c r="L37" s="893"/>
      <c r="M37" s="893"/>
      <c r="N37" s="893"/>
    </row>
    <row r="38" spans="1:14" s="881" customFormat="1" ht="13.5" thickBot="1" x14ac:dyDescent="0.3">
      <c r="A38" s="882"/>
      <c r="B38" s="119" t="s">
        <v>303</v>
      </c>
      <c r="C38" s="77">
        <f>SUM(C39:C45)+C48</f>
        <v>3171.0166498540466</v>
      </c>
      <c r="D38" s="77">
        <f>SUM(D39:D45)+D48</f>
        <v>3896.9997266577229</v>
      </c>
      <c r="E38" s="77">
        <f>SUM(E39:E45)+E48</f>
        <v>4439.2658609594137</v>
      </c>
      <c r="F38" s="77">
        <f t="shared" ref="F38:F57" si="9">+SUM(C38:E38)</f>
        <v>11507.282237471183</v>
      </c>
      <c r="G38" s="893"/>
      <c r="H38" s="893"/>
      <c r="I38" s="893"/>
      <c r="J38" s="893"/>
      <c r="K38" s="893"/>
      <c r="L38" s="893"/>
      <c r="M38" s="893"/>
      <c r="N38" s="893"/>
    </row>
    <row r="39" spans="1:14" s="881" customFormat="1" x14ac:dyDescent="0.25">
      <c r="A39" s="882"/>
      <c r="B39" s="891" t="s">
        <v>621</v>
      </c>
      <c r="C39" s="892">
        <v>0</v>
      </c>
      <c r="D39" s="892">
        <v>0</v>
      </c>
      <c r="E39" s="892">
        <v>465.04410615031185</v>
      </c>
      <c r="F39" s="892">
        <f t="shared" si="9"/>
        <v>465.04410615031185</v>
      </c>
      <c r="G39" s="893"/>
      <c r="H39" s="893"/>
      <c r="I39" s="893"/>
      <c r="J39" s="893"/>
      <c r="K39" s="893"/>
      <c r="L39" s="893"/>
      <c r="M39" s="893"/>
      <c r="N39" s="893"/>
    </row>
    <row r="40" spans="1:14" s="881" customFormat="1" x14ac:dyDescent="0.25">
      <c r="A40" s="882"/>
      <c r="B40" s="889" t="s">
        <v>370</v>
      </c>
      <c r="C40" s="892">
        <v>0</v>
      </c>
      <c r="D40" s="892">
        <v>0</v>
      </c>
      <c r="E40" s="892">
        <v>17.383787000000002</v>
      </c>
      <c r="F40" s="892">
        <f t="shared" si="9"/>
        <v>17.383787000000002</v>
      </c>
      <c r="G40" s="893"/>
      <c r="H40" s="893"/>
      <c r="I40" s="893"/>
      <c r="J40" s="893"/>
      <c r="K40" s="893"/>
      <c r="L40" s="893"/>
      <c r="M40" s="893"/>
      <c r="N40" s="893"/>
    </row>
    <row r="41" spans="1:14" s="881" customFormat="1" x14ac:dyDescent="0.25">
      <c r="A41" s="882"/>
      <c r="B41" s="889" t="s">
        <v>597</v>
      </c>
      <c r="C41" s="892">
        <v>3.9411099963242537</v>
      </c>
      <c r="D41" s="892">
        <v>3.9632053022645222</v>
      </c>
      <c r="E41" s="892">
        <v>3.9854244824417462</v>
      </c>
      <c r="F41" s="892">
        <f t="shared" si="9"/>
        <v>11.889739781030521</v>
      </c>
      <c r="G41" s="893"/>
      <c r="H41" s="893"/>
      <c r="I41" s="893"/>
      <c r="J41" s="893"/>
      <c r="K41" s="893"/>
      <c r="L41" s="893"/>
      <c r="M41" s="893"/>
      <c r="N41" s="893"/>
    </row>
    <row r="42" spans="1:14" s="881" customFormat="1" x14ac:dyDescent="0.25">
      <c r="A42" s="882"/>
      <c r="B42" s="889" t="s">
        <v>615</v>
      </c>
      <c r="C42" s="892">
        <v>0</v>
      </c>
      <c r="D42" s="892">
        <v>1941.8979403216279</v>
      </c>
      <c r="E42" s="892">
        <v>0</v>
      </c>
      <c r="F42" s="892">
        <f t="shared" si="9"/>
        <v>1941.8979403216279</v>
      </c>
      <c r="G42" s="893"/>
      <c r="H42" s="893"/>
      <c r="I42" s="893"/>
      <c r="J42" s="893"/>
      <c r="K42" s="893"/>
      <c r="L42" s="893"/>
      <c r="M42" s="893"/>
      <c r="N42" s="893"/>
    </row>
    <row r="43" spans="1:14" s="881" customFormat="1" x14ac:dyDescent="0.25">
      <c r="A43" s="882"/>
      <c r="B43" s="889" t="s">
        <v>701</v>
      </c>
      <c r="C43" s="892">
        <v>52.847070369999997</v>
      </c>
      <c r="D43" s="892">
        <v>52.847070373999998</v>
      </c>
      <c r="E43" s="892">
        <v>52.847070373999998</v>
      </c>
      <c r="F43" s="892">
        <f t="shared" si="9"/>
        <v>158.54121111799998</v>
      </c>
      <c r="G43" s="893"/>
      <c r="H43" s="893"/>
      <c r="I43" s="893"/>
      <c r="J43" s="893"/>
      <c r="K43" s="893"/>
      <c r="L43" s="893"/>
      <c r="M43" s="893"/>
      <c r="N43" s="893"/>
    </row>
    <row r="44" spans="1:14" x14ac:dyDescent="0.25">
      <c r="B44" s="889" t="s">
        <v>535</v>
      </c>
      <c r="C44" s="892">
        <v>0</v>
      </c>
      <c r="D44" s="892">
        <v>0</v>
      </c>
      <c r="E44" s="892">
        <v>243.89262499999998</v>
      </c>
      <c r="F44" s="892">
        <f t="shared" si="9"/>
        <v>243.89262499999998</v>
      </c>
      <c r="G44" s="893"/>
      <c r="H44" s="893"/>
      <c r="I44" s="893"/>
      <c r="J44" s="893"/>
      <c r="K44" s="893"/>
      <c r="L44" s="893"/>
      <c r="M44" s="893"/>
      <c r="N44" s="893"/>
    </row>
    <row r="45" spans="1:14" s="881" customFormat="1" x14ac:dyDescent="0.25">
      <c r="A45" s="882"/>
      <c r="B45" s="889" t="s">
        <v>217</v>
      </c>
      <c r="C45" s="892">
        <f t="shared" ref="C45:E45" si="10">+C46+C47</f>
        <v>3086.2326224085527</v>
      </c>
      <c r="D45" s="892">
        <f t="shared" si="10"/>
        <v>1894.2250594936665</v>
      </c>
      <c r="E45" s="892">
        <f t="shared" si="10"/>
        <v>3652.0463967864962</v>
      </c>
      <c r="F45" s="892">
        <f t="shared" si="9"/>
        <v>8632.5040786887148</v>
      </c>
      <c r="G45" s="893"/>
      <c r="H45" s="893"/>
      <c r="I45" s="893"/>
      <c r="J45" s="893"/>
      <c r="K45" s="893"/>
      <c r="L45" s="893"/>
      <c r="M45" s="893"/>
      <c r="N45" s="893"/>
    </row>
    <row r="46" spans="1:14" s="881" customFormat="1" x14ac:dyDescent="0.25">
      <c r="A46" s="882"/>
      <c r="B46" s="889" t="s">
        <v>71</v>
      </c>
      <c r="C46" s="892">
        <v>2274.7413234185528</v>
      </c>
      <c r="D46" s="892">
        <v>1894.2250594936665</v>
      </c>
      <c r="E46" s="892">
        <v>3652.0463967864962</v>
      </c>
      <c r="F46" s="892">
        <f t="shared" si="9"/>
        <v>7821.0127796987153</v>
      </c>
      <c r="G46" s="893"/>
      <c r="H46" s="893"/>
      <c r="I46" s="893"/>
      <c r="J46" s="893"/>
      <c r="K46" s="893"/>
      <c r="L46" s="893"/>
      <c r="M46" s="893"/>
      <c r="N46" s="893"/>
    </row>
    <row r="47" spans="1:14" s="881" customFormat="1" x14ac:dyDescent="0.25">
      <c r="A47" s="882"/>
      <c r="B47" s="319" t="s">
        <v>69</v>
      </c>
      <c r="C47" s="890">
        <v>811.49129899000013</v>
      </c>
      <c r="D47" s="890">
        <v>0</v>
      </c>
      <c r="E47" s="890">
        <v>0</v>
      </c>
      <c r="F47" s="892">
        <f t="shared" si="9"/>
        <v>811.49129899000013</v>
      </c>
      <c r="G47" s="893"/>
      <c r="H47" s="893"/>
      <c r="I47" s="893"/>
      <c r="J47" s="893"/>
      <c r="K47" s="893"/>
      <c r="L47" s="893"/>
      <c r="M47" s="893"/>
      <c r="N47" s="893"/>
    </row>
    <row r="48" spans="1:14" s="881" customFormat="1" x14ac:dyDescent="0.25">
      <c r="A48" s="882"/>
      <c r="B48" s="889" t="s">
        <v>336</v>
      </c>
      <c r="C48" s="892">
        <f t="shared" ref="C48:E48" si="11">+C49+C55</f>
        <v>27.99584707916916</v>
      </c>
      <c r="D48" s="892">
        <f t="shared" si="11"/>
        <v>4.0664511661643346</v>
      </c>
      <c r="E48" s="892">
        <f t="shared" si="11"/>
        <v>4.0664511661643346</v>
      </c>
      <c r="F48" s="892">
        <f t="shared" si="9"/>
        <v>36.128749411497829</v>
      </c>
      <c r="G48" s="893"/>
      <c r="H48" s="893"/>
      <c r="I48" s="893"/>
      <c r="J48" s="893"/>
      <c r="K48" s="893"/>
      <c r="L48" s="893"/>
      <c r="M48" s="893"/>
      <c r="N48" s="893"/>
    </row>
    <row r="49" spans="1:14" s="881" customFormat="1" x14ac:dyDescent="0.25">
      <c r="A49" s="882"/>
      <c r="B49" s="335" t="s">
        <v>79</v>
      </c>
      <c r="C49" s="336">
        <f t="shared" ref="C49:E49" si="12">+C50+C53</f>
        <v>14.925505929169157</v>
      </c>
      <c r="D49" s="336">
        <f t="shared" si="12"/>
        <v>4.0664511661643346</v>
      </c>
      <c r="E49" s="336">
        <f t="shared" si="12"/>
        <v>4.0664511661643346</v>
      </c>
      <c r="F49" s="336">
        <f t="shared" si="9"/>
        <v>23.058408261497824</v>
      </c>
      <c r="G49" s="893"/>
      <c r="H49" s="893"/>
      <c r="I49" s="893"/>
      <c r="J49" s="893"/>
      <c r="K49" s="893"/>
      <c r="L49" s="893"/>
      <c r="M49" s="893"/>
      <c r="N49" s="893"/>
    </row>
    <row r="50" spans="1:14" s="881" customFormat="1" x14ac:dyDescent="0.25">
      <c r="A50" s="882"/>
      <c r="B50" s="319" t="s">
        <v>81</v>
      </c>
      <c r="C50" s="885">
        <f t="shared" ref="C50:E50" si="13">+C51+C52</f>
        <v>5.026477368854092</v>
      </c>
      <c r="D50" s="885">
        <f t="shared" si="13"/>
        <v>4.0664511661643346</v>
      </c>
      <c r="E50" s="885">
        <f t="shared" si="13"/>
        <v>4.0664511661643346</v>
      </c>
      <c r="F50" s="880">
        <f t="shared" si="9"/>
        <v>13.159379701182761</v>
      </c>
      <c r="G50" s="893"/>
      <c r="H50" s="893"/>
      <c r="I50" s="893"/>
      <c r="J50" s="893"/>
      <c r="K50" s="893"/>
      <c r="L50" s="893"/>
      <c r="M50" s="893"/>
      <c r="N50" s="893"/>
    </row>
    <row r="51" spans="1:14" x14ac:dyDescent="0.25">
      <c r="A51" s="882"/>
      <c r="B51" s="319" t="s">
        <v>702</v>
      </c>
      <c r="C51" s="1022">
        <v>4.9001829255295508</v>
      </c>
      <c r="D51" s="1022">
        <v>4.0664511661643346</v>
      </c>
      <c r="E51" s="1022">
        <v>4.0664511661643346</v>
      </c>
      <c r="F51" s="880">
        <f t="shared" si="9"/>
        <v>13.03308525785822</v>
      </c>
      <c r="G51" s="893"/>
      <c r="H51" s="893"/>
      <c r="I51" s="893"/>
      <c r="J51" s="893"/>
      <c r="K51" s="893"/>
      <c r="L51" s="893"/>
      <c r="M51" s="893"/>
      <c r="N51" s="893"/>
    </row>
    <row r="52" spans="1:14" x14ac:dyDescent="0.25">
      <c r="A52" s="882"/>
      <c r="B52" s="319" t="s">
        <v>84</v>
      </c>
      <c r="C52" s="1022">
        <v>0.12629444332454123</v>
      </c>
      <c r="D52" s="1022">
        <v>0</v>
      </c>
      <c r="E52" s="1022">
        <v>0</v>
      </c>
      <c r="F52" s="880">
        <f t="shared" si="9"/>
        <v>0.12629444332454123</v>
      </c>
      <c r="G52" s="893"/>
      <c r="H52" s="893"/>
      <c r="I52" s="893"/>
      <c r="J52" s="893"/>
      <c r="K52" s="893"/>
      <c r="L52" s="893"/>
      <c r="M52" s="893"/>
      <c r="N52" s="893"/>
    </row>
    <row r="53" spans="1:14" s="881" customFormat="1" x14ac:dyDescent="0.25">
      <c r="A53" s="882"/>
      <c r="B53" s="334" t="s">
        <v>85</v>
      </c>
      <c r="C53" s="885">
        <f t="shared" ref="C53:E53" si="14">+C54</f>
        <v>9.899028560315065</v>
      </c>
      <c r="D53" s="885">
        <f t="shared" si="14"/>
        <v>0</v>
      </c>
      <c r="E53" s="885">
        <f t="shared" si="14"/>
        <v>0</v>
      </c>
      <c r="F53" s="880">
        <f t="shared" si="9"/>
        <v>9.899028560315065</v>
      </c>
      <c r="G53" s="893"/>
      <c r="H53" s="893"/>
      <c r="I53" s="893"/>
      <c r="J53" s="893"/>
      <c r="K53" s="893"/>
      <c r="L53" s="893"/>
      <c r="M53" s="893"/>
      <c r="N53" s="893"/>
    </row>
    <row r="54" spans="1:14" s="881" customFormat="1" x14ac:dyDescent="0.25">
      <c r="A54" s="882"/>
      <c r="B54" s="319" t="s">
        <v>702</v>
      </c>
      <c r="C54" s="1022">
        <v>9.899028560315065</v>
      </c>
      <c r="D54" s="1022">
        <v>0</v>
      </c>
      <c r="E54" s="1022">
        <v>0</v>
      </c>
      <c r="F54" s="880">
        <f t="shared" si="9"/>
        <v>9.899028560315065</v>
      </c>
      <c r="G54" s="893"/>
      <c r="H54" s="893"/>
      <c r="I54" s="893"/>
      <c r="J54" s="893"/>
      <c r="K54" s="893"/>
      <c r="L54" s="893"/>
      <c r="M54" s="893"/>
      <c r="N54" s="893"/>
    </row>
    <row r="55" spans="1:14" s="881" customFormat="1" x14ac:dyDescent="0.25">
      <c r="A55" s="882"/>
      <c r="B55" s="435" t="s">
        <v>103</v>
      </c>
      <c r="C55" s="336">
        <f t="shared" ref="C55:E55" si="15">+C56+C57</f>
        <v>13.070341150000001</v>
      </c>
      <c r="D55" s="336">
        <f t="shared" si="15"/>
        <v>0</v>
      </c>
      <c r="E55" s="336">
        <f t="shared" si="15"/>
        <v>0</v>
      </c>
      <c r="F55" s="336">
        <f t="shared" si="9"/>
        <v>13.070341150000001</v>
      </c>
      <c r="G55" s="893"/>
      <c r="H55" s="893"/>
      <c r="I55" s="893"/>
      <c r="J55" s="893"/>
      <c r="K55" s="893"/>
      <c r="L55" s="893"/>
      <c r="M55" s="893"/>
      <c r="N55" s="893"/>
    </row>
    <row r="56" spans="1:14" s="881" customFormat="1" x14ac:dyDescent="0.25">
      <c r="A56" s="882"/>
      <c r="B56" s="319" t="s">
        <v>702</v>
      </c>
      <c r="C56" s="1022">
        <v>3.0683630199999996</v>
      </c>
      <c r="D56" s="1022">
        <v>0</v>
      </c>
      <c r="E56" s="1022">
        <v>0</v>
      </c>
      <c r="F56" s="1022">
        <f t="shared" si="9"/>
        <v>3.0683630199999996</v>
      </c>
      <c r="G56" s="893"/>
      <c r="H56" s="893"/>
      <c r="I56" s="893"/>
      <c r="J56" s="893"/>
      <c r="K56" s="893"/>
      <c r="L56" s="893"/>
      <c r="M56" s="893"/>
      <c r="N56" s="893"/>
    </row>
    <row r="57" spans="1:14" s="881" customFormat="1" x14ac:dyDescent="0.25">
      <c r="A57" s="882"/>
      <c r="B57" s="340" t="s">
        <v>84</v>
      </c>
      <c r="C57" s="1023">
        <v>10.001978130000001</v>
      </c>
      <c r="D57" s="1023">
        <v>0</v>
      </c>
      <c r="E57" s="1023">
        <v>0</v>
      </c>
      <c r="F57" s="1023">
        <f t="shared" si="9"/>
        <v>10.001978130000001</v>
      </c>
      <c r="G57" s="893"/>
      <c r="H57" s="893"/>
      <c r="I57" s="893"/>
      <c r="J57" s="893"/>
      <c r="K57" s="893"/>
      <c r="L57" s="893"/>
      <c r="M57" s="893"/>
      <c r="N57" s="893"/>
    </row>
    <row r="58" spans="1:14" s="881" customFormat="1" x14ac:dyDescent="0.25">
      <c r="A58" s="882"/>
      <c r="B58" s="338"/>
      <c r="C58" s="82"/>
      <c r="D58" s="82"/>
      <c r="E58" s="82"/>
      <c r="F58" s="82"/>
      <c r="G58" s="893"/>
      <c r="H58" s="893"/>
      <c r="I58" s="893"/>
      <c r="J58" s="893"/>
      <c r="K58" s="893"/>
      <c r="L58" s="893"/>
      <c r="M58" s="893"/>
      <c r="N58" s="893"/>
    </row>
    <row r="59" spans="1:14" x14ac:dyDescent="0.25">
      <c r="A59" s="882"/>
      <c r="B59" s="311" t="s">
        <v>104</v>
      </c>
      <c r="C59" s="312">
        <f t="shared" ref="C59:E59" si="16">+C60+C61</f>
        <v>2697.1265934882504</v>
      </c>
      <c r="D59" s="312">
        <f t="shared" si="16"/>
        <v>6928.0773211065589</v>
      </c>
      <c r="E59" s="312">
        <f t="shared" si="16"/>
        <v>6920.0088040461233</v>
      </c>
      <c r="F59" s="312">
        <f>+SUM(C59:E59)</f>
        <v>16545.212718640934</v>
      </c>
      <c r="G59" s="893"/>
      <c r="H59" s="893"/>
      <c r="I59" s="893"/>
      <c r="J59" s="893"/>
      <c r="K59" s="893"/>
      <c r="L59" s="893"/>
      <c r="M59" s="893"/>
      <c r="N59" s="893"/>
    </row>
    <row r="60" spans="1:14" x14ac:dyDescent="0.25">
      <c r="A60" s="882"/>
      <c r="B60" s="889" t="s">
        <v>105</v>
      </c>
      <c r="C60" s="888">
        <v>477.84385723995086</v>
      </c>
      <c r="D60" s="888">
        <v>709.18747390236467</v>
      </c>
      <c r="E60" s="888">
        <v>1408.2544776605703</v>
      </c>
      <c r="F60" s="888">
        <f>+SUM(C60:E60)</f>
        <v>2595.2858088028861</v>
      </c>
      <c r="G60" s="893"/>
      <c r="H60" s="893"/>
      <c r="I60" s="893"/>
      <c r="J60" s="893"/>
      <c r="K60" s="893"/>
      <c r="L60" s="893"/>
      <c r="M60" s="893"/>
      <c r="N60" s="893"/>
    </row>
    <row r="61" spans="1:14" x14ac:dyDescent="0.25">
      <c r="A61" s="882"/>
      <c r="B61" s="889" t="s">
        <v>512</v>
      </c>
      <c r="C61" s="888">
        <v>2219.2827362482994</v>
      </c>
      <c r="D61" s="888">
        <v>6218.8898472041938</v>
      </c>
      <c r="E61" s="888">
        <v>5511.7543263855532</v>
      </c>
      <c r="F61" s="888">
        <f>+SUM(C61:E61)</f>
        <v>13949.926909838046</v>
      </c>
      <c r="G61" s="893"/>
      <c r="H61" s="893"/>
      <c r="I61" s="893"/>
      <c r="J61" s="893"/>
      <c r="K61" s="893"/>
      <c r="L61" s="893"/>
      <c r="M61" s="893"/>
      <c r="N61" s="893"/>
    </row>
    <row r="62" spans="1:14" x14ac:dyDescent="0.25">
      <c r="A62" s="882"/>
      <c r="B62" s="311" t="s">
        <v>106</v>
      </c>
      <c r="C62" s="116">
        <v>964.5430833173051</v>
      </c>
      <c r="D62" s="116">
        <v>183.0015636928982</v>
      </c>
      <c r="E62" s="116">
        <v>1713.6604911321274</v>
      </c>
      <c r="F62" s="116">
        <f>+SUM(C62:E62)</f>
        <v>2861.2051381423307</v>
      </c>
      <c r="G62" s="893"/>
      <c r="H62" s="893"/>
      <c r="I62" s="893"/>
      <c r="J62" s="893"/>
      <c r="K62" s="893"/>
      <c r="L62" s="893"/>
      <c r="M62" s="893"/>
      <c r="N62" s="893"/>
    </row>
    <row r="63" spans="1:14" x14ac:dyDescent="0.25">
      <c r="A63" s="882"/>
      <c r="C63" s="893"/>
      <c r="D63" s="893"/>
      <c r="E63" s="893"/>
      <c r="F63" s="893"/>
    </row>
    <row r="64" spans="1:14" x14ac:dyDescent="0.25">
      <c r="A64" s="882"/>
      <c r="B64" s="91" t="s">
        <v>337</v>
      </c>
      <c r="C64" s="434"/>
      <c r="D64" s="434"/>
      <c r="E64" s="434"/>
      <c r="F64" s="434"/>
    </row>
    <row r="65" spans="3:6" x14ac:dyDescent="0.25">
      <c r="C65" s="893"/>
      <c r="D65" s="893"/>
      <c r="E65" s="893"/>
      <c r="F65" s="893"/>
    </row>
    <row r="66" spans="3:6" x14ac:dyDescent="0.25">
      <c r="C66" s="893"/>
      <c r="D66" s="893"/>
      <c r="E66" s="893"/>
      <c r="F66" s="893"/>
    </row>
    <row r="67" spans="3:6" x14ac:dyDescent="0.25">
      <c r="C67" s="893"/>
      <c r="D67" s="893"/>
      <c r="E67" s="893"/>
      <c r="F67" s="893"/>
    </row>
    <row r="68" spans="3:6" x14ac:dyDescent="0.25">
      <c r="C68" s="893"/>
      <c r="D68" s="893"/>
      <c r="E68" s="893"/>
      <c r="F68" s="893"/>
    </row>
    <row r="69" spans="3:6" x14ac:dyDescent="0.25">
      <c r="C69" s="893"/>
      <c r="D69" s="893"/>
      <c r="E69" s="893"/>
      <c r="F69" s="893"/>
    </row>
    <row r="70" spans="3:6" x14ac:dyDescent="0.25">
      <c r="C70" s="893"/>
      <c r="D70" s="893"/>
      <c r="E70" s="893"/>
      <c r="F70" s="893"/>
    </row>
    <row r="71" spans="3:6" x14ac:dyDescent="0.25">
      <c r="C71" s="893"/>
      <c r="D71" s="893"/>
      <c r="E71" s="893"/>
      <c r="F71" s="893"/>
    </row>
    <row r="77" spans="3:6" x14ac:dyDescent="0.25">
      <c r="C77" s="893"/>
      <c r="D77" s="893"/>
      <c r="E77" s="893"/>
      <c r="F77" s="893"/>
    </row>
  </sheetData>
  <mergeCells count="1">
    <mergeCell ref="B11:F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2" orientation="portrait" r:id="rId1"/>
  <headerFooter scaleWithDoc="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N124"/>
  <sheetViews>
    <sheetView showGridLines="0" zoomScale="85" zoomScaleNormal="85" zoomScaleSheetLayoutView="85" workbookViewId="0"/>
  </sheetViews>
  <sheetFormatPr baseColWidth="10" defaultColWidth="11.453125" defaultRowHeight="13" x14ac:dyDescent="0.25"/>
  <cols>
    <col min="1" max="1" width="10.26953125" style="421" bestFit="1" customWidth="1"/>
    <col min="2" max="2" width="50.1796875" style="418" customWidth="1"/>
    <col min="3" max="6" width="16.26953125" style="418" customWidth="1"/>
    <col min="7" max="7" width="19.26953125" style="893" bestFit="1" customWidth="1"/>
    <col min="8" max="9" width="11.54296875" style="418" bestFit="1" customWidth="1"/>
    <col min="10" max="10" width="14.81640625" style="418" bestFit="1" customWidth="1"/>
    <col min="11" max="14" width="12.81640625" style="418" bestFit="1" customWidth="1"/>
    <col min="15" max="16384" width="11.453125" style="418"/>
  </cols>
  <sheetData>
    <row r="1" spans="1:14" ht="14.5" x14ac:dyDescent="0.25">
      <c r="A1" s="663" t="s">
        <v>216</v>
      </c>
      <c r="B1" s="671"/>
    </row>
    <row r="2" spans="1:14" ht="15" customHeight="1" x14ac:dyDescent="0.25">
      <c r="A2" s="626"/>
      <c r="B2" s="351" t="s">
        <v>733</v>
      </c>
      <c r="C2" s="893"/>
    </row>
    <row r="3" spans="1:14" ht="15" customHeight="1" x14ac:dyDescent="0.25">
      <c r="A3" s="626"/>
      <c r="B3" s="351" t="s">
        <v>300</v>
      </c>
      <c r="C3" s="893"/>
      <c r="D3" s="893"/>
      <c r="E3" s="893"/>
      <c r="F3" s="893"/>
    </row>
    <row r="4" spans="1:14" s="420" customFormat="1" x14ac:dyDescent="0.25">
      <c r="A4" s="382"/>
      <c r="B4" s="419"/>
      <c r="C4" s="893"/>
      <c r="D4" s="893"/>
      <c r="E4" s="893"/>
      <c r="F4" s="893"/>
      <c r="G4" s="716"/>
    </row>
    <row r="5" spans="1:14" s="420" customFormat="1" ht="13.5" thickBot="1" x14ac:dyDescent="0.3">
      <c r="A5" s="382"/>
      <c r="B5" s="419"/>
      <c r="C5" s="893"/>
      <c r="G5" s="716"/>
    </row>
    <row r="6" spans="1:14" s="92" customFormat="1" ht="22.5" customHeight="1" thickBot="1" x14ac:dyDescent="0.3">
      <c r="A6" s="882"/>
      <c r="B6" s="1382" t="s">
        <v>686</v>
      </c>
      <c r="C6" s="1383"/>
      <c r="D6" s="1383"/>
      <c r="E6" s="1383"/>
      <c r="F6" s="1384"/>
      <c r="G6" s="424"/>
    </row>
    <row r="7" spans="1:14" s="420" customFormat="1" x14ac:dyDescent="0.25">
      <c r="A7" s="382"/>
      <c r="B7" s="382"/>
      <c r="C7" s="893"/>
      <c r="G7" s="716"/>
    </row>
    <row r="8" spans="1:14" s="92" customFormat="1" ht="13.5" thickBot="1" x14ac:dyDescent="0.3">
      <c r="A8" s="882"/>
      <c r="B8" s="421" t="s">
        <v>880</v>
      </c>
      <c r="G8" s="424"/>
    </row>
    <row r="9" spans="1:14" s="92" customFormat="1" ht="14" thickTop="1" thickBot="1" x14ac:dyDescent="0.3">
      <c r="A9" s="882"/>
      <c r="B9" s="422"/>
      <c r="C9" s="422">
        <v>44105</v>
      </c>
      <c r="D9" s="422">
        <v>44136</v>
      </c>
      <c r="E9" s="422">
        <v>44166</v>
      </c>
      <c r="F9" s="423">
        <v>2020</v>
      </c>
      <c r="G9" s="424"/>
    </row>
    <row r="10" spans="1:14" s="92" customFormat="1" ht="14" thickTop="1" thickBot="1" x14ac:dyDescent="0.3">
      <c r="A10" s="882"/>
      <c r="B10" s="882"/>
      <c r="C10" s="424"/>
      <c r="D10" s="424"/>
      <c r="E10" s="424"/>
      <c r="F10" s="424"/>
      <c r="G10" s="424"/>
    </row>
    <row r="11" spans="1:14" s="92" customFormat="1" ht="13.5" thickBot="1" x14ac:dyDescent="0.3">
      <c r="A11" s="882"/>
      <c r="B11" s="1379" t="s">
        <v>653</v>
      </c>
      <c r="C11" s="1380"/>
      <c r="D11" s="1380"/>
      <c r="E11" s="1380"/>
      <c r="F11" s="1380"/>
      <c r="G11" s="424"/>
    </row>
    <row r="12" spans="1:14" s="881" customFormat="1" ht="13.5" thickBot="1" x14ac:dyDescent="0.3">
      <c r="A12" s="425"/>
      <c r="B12" s="426"/>
      <c r="C12" s="711"/>
      <c r="D12" s="711"/>
      <c r="E12" s="711"/>
      <c r="F12" s="711"/>
      <c r="G12" s="717"/>
    </row>
    <row r="13" spans="1:14" ht="15" thickBot="1" x14ac:dyDescent="0.3">
      <c r="B13" s="307" t="s">
        <v>59</v>
      </c>
      <c r="C13" s="308">
        <f t="shared" ref="C13:F13" si="0">+C14+C15</f>
        <v>457.15104963379486</v>
      </c>
      <c r="D13" s="308">
        <f t="shared" si="0"/>
        <v>866.81859285813186</v>
      </c>
      <c r="E13" s="308">
        <f t="shared" si="0"/>
        <v>526.42551496527858</v>
      </c>
      <c r="F13" s="308">
        <f t="shared" si="0"/>
        <v>1850.3951574572052</v>
      </c>
      <c r="H13" s="893"/>
      <c r="I13" s="893"/>
      <c r="J13" s="893"/>
      <c r="K13" s="893"/>
      <c r="L13" s="893"/>
      <c r="M13" s="893"/>
      <c r="N13" s="893"/>
    </row>
    <row r="14" spans="1:14" x14ac:dyDescent="0.25">
      <c r="A14" s="882"/>
      <c r="B14" s="427" t="s">
        <v>605</v>
      </c>
      <c r="C14" s="894">
        <v>55.291621404554974</v>
      </c>
      <c r="D14" s="894">
        <v>0</v>
      </c>
      <c r="E14" s="894">
        <v>214.95883216672138</v>
      </c>
      <c r="F14" s="894">
        <f>SUM(C14:E14)</f>
        <v>270.25045357127635</v>
      </c>
      <c r="H14" s="893"/>
      <c r="I14" s="893"/>
      <c r="J14" s="893"/>
      <c r="K14" s="893"/>
    </row>
    <row r="15" spans="1:14" x14ac:dyDescent="0.25">
      <c r="A15" s="882"/>
      <c r="B15" s="427" t="s">
        <v>606</v>
      </c>
      <c r="C15" s="894">
        <v>401.85942822923988</v>
      </c>
      <c r="D15" s="894">
        <v>866.81859285813186</v>
      </c>
      <c r="E15" s="894">
        <v>311.46668279855726</v>
      </c>
      <c r="F15" s="894">
        <f>SUM(C15:E15)</f>
        <v>1580.1447038859289</v>
      </c>
      <c r="H15" s="893"/>
      <c r="I15" s="893"/>
      <c r="J15" s="893"/>
      <c r="K15" s="893"/>
    </row>
    <row r="16" spans="1:14" s="881" customFormat="1" ht="13.5" thickBot="1" x14ac:dyDescent="0.3">
      <c r="A16" s="882"/>
      <c r="B16" s="882"/>
      <c r="C16" s="1207"/>
      <c r="D16" s="1207"/>
      <c r="E16" s="1207"/>
      <c r="F16" s="1207"/>
      <c r="G16" s="893"/>
      <c r="H16" s="893"/>
      <c r="I16" s="893"/>
      <c r="J16" s="893"/>
      <c r="K16" s="893"/>
    </row>
    <row r="17" spans="1:11" s="881" customFormat="1" ht="13.5" thickBot="1" x14ac:dyDescent="0.3">
      <c r="A17" s="882"/>
      <c r="B17" s="119" t="s">
        <v>52</v>
      </c>
      <c r="C17" s="77">
        <f>+C18+C23+C25+C30+C31</f>
        <v>74.682091654072451</v>
      </c>
      <c r="D17" s="77">
        <f t="shared" ref="D17:E17" si="1">+D18+D23+D25+D30+D31</f>
        <v>383.82517630449775</v>
      </c>
      <c r="E17" s="77">
        <f t="shared" si="1"/>
        <v>72.784771542962119</v>
      </c>
      <c r="F17" s="77">
        <f t="shared" ref="F17:F33" si="2">+SUM(C17:E17)</f>
        <v>531.29203950153237</v>
      </c>
      <c r="G17" s="893"/>
      <c r="H17" s="893"/>
      <c r="I17" s="893"/>
      <c r="J17" s="1011"/>
      <c r="K17" s="893"/>
    </row>
    <row r="18" spans="1:11" s="881" customFormat="1" x14ac:dyDescent="0.25">
      <c r="A18" s="882"/>
      <c r="B18" s="341" t="s">
        <v>62</v>
      </c>
      <c r="C18" s="78">
        <f t="shared" ref="C18:E18" si="3">SUM(C19:C22)</f>
        <v>37.490516225754504</v>
      </c>
      <c r="D18" s="78">
        <f t="shared" si="3"/>
        <v>377.37315386126124</v>
      </c>
      <c r="E18" s="78">
        <f t="shared" si="3"/>
        <v>35.738253070589707</v>
      </c>
      <c r="F18" s="78">
        <f t="shared" si="2"/>
        <v>450.60192315760548</v>
      </c>
      <c r="G18" s="893"/>
      <c r="H18" s="893"/>
      <c r="I18" s="893"/>
      <c r="J18" s="893"/>
      <c r="K18" s="893"/>
    </row>
    <row r="19" spans="1:11" s="881" customFormat="1" x14ac:dyDescent="0.25">
      <c r="A19" s="882"/>
      <c r="B19" s="315" t="s">
        <v>63</v>
      </c>
      <c r="C19" s="886">
        <v>14.498137049999999</v>
      </c>
      <c r="D19" s="886">
        <v>9.5944889899999986</v>
      </c>
      <c r="E19" s="886">
        <v>18.06660638</v>
      </c>
      <c r="F19" s="886">
        <f t="shared" si="2"/>
        <v>42.159232419999995</v>
      </c>
      <c r="G19" s="893"/>
      <c r="H19" s="893"/>
      <c r="I19" s="893"/>
      <c r="J19" s="893"/>
      <c r="K19" s="893"/>
    </row>
    <row r="20" spans="1:11" s="881" customFormat="1" x14ac:dyDescent="0.25">
      <c r="A20" s="882"/>
      <c r="B20" s="316" t="s">
        <v>64</v>
      </c>
      <c r="C20" s="884">
        <v>19.453902603750002</v>
      </c>
      <c r="D20" s="884">
        <v>57.740593690000011</v>
      </c>
      <c r="E20" s="884">
        <v>7.1083567099999989</v>
      </c>
      <c r="F20" s="884">
        <f t="shared" si="2"/>
        <v>84.302853003750002</v>
      </c>
      <c r="G20" s="893"/>
      <c r="H20" s="893"/>
      <c r="I20" s="893"/>
      <c r="J20" s="893"/>
      <c r="K20" s="893"/>
    </row>
    <row r="21" spans="1:11" s="881" customFormat="1" x14ac:dyDescent="0.25">
      <c r="A21" s="882"/>
      <c r="B21" s="342" t="s">
        <v>601</v>
      </c>
      <c r="C21" s="884">
        <v>0</v>
      </c>
      <c r="D21" s="884">
        <v>305.71110501126122</v>
      </c>
      <c r="E21" s="884">
        <v>0</v>
      </c>
      <c r="F21" s="884">
        <f t="shared" si="2"/>
        <v>305.71110501126122</v>
      </c>
      <c r="G21" s="893"/>
      <c r="H21" s="893"/>
      <c r="I21" s="893"/>
      <c r="J21" s="893"/>
      <c r="K21" s="893"/>
    </row>
    <row r="22" spans="1:11" s="432" customFormat="1" x14ac:dyDescent="0.25">
      <c r="A22" s="882"/>
      <c r="B22" s="342" t="s">
        <v>65</v>
      </c>
      <c r="C22" s="877">
        <v>3.5384765720045044</v>
      </c>
      <c r="D22" s="877">
        <v>4.3269661700000004</v>
      </c>
      <c r="E22" s="877">
        <v>10.563289980589705</v>
      </c>
      <c r="F22" s="877">
        <f t="shared" si="2"/>
        <v>18.428732722594209</v>
      </c>
      <c r="G22" s="893"/>
      <c r="H22" s="893"/>
      <c r="I22" s="893"/>
      <c r="J22" s="893"/>
      <c r="K22" s="893"/>
    </row>
    <row r="23" spans="1:11" s="432" customFormat="1" x14ac:dyDescent="0.25">
      <c r="A23" s="882"/>
      <c r="B23" s="889" t="s">
        <v>66</v>
      </c>
      <c r="C23" s="329">
        <f t="shared" ref="C23:E23" si="4">+C24</f>
        <v>2.5337042168516941</v>
      </c>
      <c r="D23" s="329">
        <f t="shared" si="4"/>
        <v>2.5962918337132539</v>
      </c>
      <c r="E23" s="329">
        <f t="shared" si="4"/>
        <v>2.5337042168516941</v>
      </c>
      <c r="F23" s="329">
        <f t="shared" si="2"/>
        <v>7.6637002674166421</v>
      </c>
      <c r="G23" s="893"/>
      <c r="H23" s="893"/>
      <c r="I23" s="893"/>
      <c r="J23" s="893"/>
      <c r="K23" s="893"/>
    </row>
    <row r="24" spans="1:11" s="881" customFormat="1" x14ac:dyDescent="0.25">
      <c r="A24" s="882"/>
      <c r="B24" s="315" t="s">
        <v>67</v>
      </c>
      <c r="C24" s="879">
        <v>2.5337042168516941</v>
      </c>
      <c r="D24" s="879">
        <v>2.5962918337132539</v>
      </c>
      <c r="E24" s="879">
        <v>2.5337042168516941</v>
      </c>
      <c r="F24" s="879">
        <f t="shared" si="2"/>
        <v>7.6637002674166421</v>
      </c>
      <c r="G24" s="893"/>
      <c r="H24" s="893"/>
      <c r="I24" s="893"/>
      <c r="J24" s="893"/>
      <c r="K24" s="893"/>
    </row>
    <row r="25" spans="1:11" s="432" customFormat="1" x14ac:dyDescent="0.25">
      <c r="A25" s="882"/>
      <c r="B25" s="889" t="s">
        <v>68</v>
      </c>
      <c r="C25" s="329">
        <f>+C26+C28</f>
        <v>0.34432142447469904</v>
      </c>
      <c r="D25" s="329">
        <f>+D26+D28</f>
        <v>1.6348572934202783</v>
      </c>
      <c r="E25" s="329">
        <f>+E26+E28</f>
        <v>2.7836422269960615E-3</v>
      </c>
      <c r="F25" s="329">
        <f t="shared" si="2"/>
        <v>1.9819623601219734</v>
      </c>
      <c r="G25" s="893"/>
      <c r="H25" s="893"/>
      <c r="I25" s="893"/>
      <c r="J25" s="893"/>
      <c r="K25" s="893"/>
    </row>
    <row r="26" spans="1:11" s="432" customFormat="1" x14ac:dyDescent="0.25">
      <c r="A26" s="882"/>
      <c r="B26" s="316" t="s">
        <v>71</v>
      </c>
      <c r="C26" s="884">
        <f t="shared" ref="C26:E26" si="5">+C27</f>
        <v>0</v>
      </c>
      <c r="D26" s="884">
        <f t="shared" si="5"/>
        <v>1.3831126222513949E-2</v>
      </c>
      <c r="E26" s="884">
        <f t="shared" si="5"/>
        <v>0</v>
      </c>
      <c r="F26" s="884">
        <f t="shared" si="2"/>
        <v>1.3831126222513949E-2</v>
      </c>
      <c r="G26" s="893"/>
      <c r="H26" s="893"/>
      <c r="I26" s="893"/>
      <c r="J26" s="893"/>
      <c r="K26" s="893"/>
    </row>
    <row r="27" spans="1:11" s="432" customFormat="1" x14ac:dyDescent="0.25">
      <c r="A27" s="882"/>
      <c r="B27" s="433" t="s">
        <v>98</v>
      </c>
      <c r="C27" s="878">
        <v>0</v>
      </c>
      <c r="D27" s="878">
        <v>1.3831126222513949E-2</v>
      </c>
      <c r="E27" s="878">
        <v>0</v>
      </c>
      <c r="F27" s="884">
        <f t="shared" si="2"/>
        <v>1.3831126222513949E-2</v>
      </c>
      <c r="G27" s="893"/>
      <c r="H27" s="893"/>
      <c r="I27" s="893"/>
      <c r="J27" s="893"/>
      <c r="K27" s="893"/>
    </row>
    <row r="28" spans="1:11" s="432" customFormat="1" x14ac:dyDescent="0.25">
      <c r="A28" s="882"/>
      <c r="B28" s="316" t="s">
        <v>69</v>
      </c>
      <c r="C28" s="884">
        <f t="shared" ref="C28:E28" si="6">+C29</f>
        <v>0.34432142447469904</v>
      </c>
      <c r="D28" s="884">
        <f t="shared" si="6"/>
        <v>1.6210261671977644</v>
      </c>
      <c r="E28" s="884">
        <f t="shared" si="6"/>
        <v>2.7836422269960615E-3</v>
      </c>
      <c r="F28" s="884">
        <f t="shared" si="2"/>
        <v>1.9681312338994594</v>
      </c>
      <c r="G28" s="893"/>
      <c r="H28" s="893"/>
      <c r="I28" s="893"/>
      <c r="J28" s="893"/>
      <c r="K28" s="893"/>
    </row>
    <row r="29" spans="1:11" s="432" customFormat="1" x14ac:dyDescent="0.25">
      <c r="A29" s="882"/>
      <c r="B29" s="433" t="s">
        <v>98</v>
      </c>
      <c r="C29" s="346">
        <v>0.34432142447469904</v>
      </c>
      <c r="D29" s="346">
        <v>1.6210261671977644</v>
      </c>
      <c r="E29" s="346">
        <v>2.7836422269960615E-3</v>
      </c>
      <c r="F29" s="346">
        <f t="shared" si="2"/>
        <v>1.9681312338994594</v>
      </c>
      <c r="G29" s="893"/>
      <c r="H29" s="893"/>
      <c r="I29" s="893"/>
      <c r="J29" s="893"/>
      <c r="K29" s="893"/>
    </row>
    <row r="30" spans="1:11" s="882" customFormat="1" x14ac:dyDescent="0.25">
      <c r="B30" s="889" t="s">
        <v>70</v>
      </c>
      <c r="C30" s="329">
        <v>1.0340091645333991</v>
      </c>
      <c r="D30" s="329">
        <v>0.7784751292010873</v>
      </c>
      <c r="E30" s="329">
        <v>32.018916723027893</v>
      </c>
      <c r="F30" s="329">
        <f t="shared" si="2"/>
        <v>33.831401016762378</v>
      </c>
      <c r="G30" s="893"/>
      <c r="H30" s="893"/>
      <c r="I30" s="893"/>
      <c r="J30" s="893"/>
      <c r="K30" s="893"/>
    </row>
    <row r="31" spans="1:11" s="881" customFormat="1" x14ac:dyDescent="0.25">
      <c r="A31" s="882"/>
      <c r="B31" s="889" t="s">
        <v>712</v>
      </c>
      <c r="C31" s="329">
        <f t="shared" ref="C31:E31" si="7">+C32+C33</f>
        <v>33.279540622458157</v>
      </c>
      <c r="D31" s="329">
        <f t="shared" si="7"/>
        <v>1.4423981869018707</v>
      </c>
      <c r="E31" s="329">
        <f t="shared" si="7"/>
        <v>2.4911138902658347</v>
      </c>
      <c r="F31" s="329">
        <f t="shared" si="2"/>
        <v>37.213052699625862</v>
      </c>
      <c r="G31" s="893"/>
      <c r="H31" s="893"/>
      <c r="I31" s="893"/>
      <c r="J31" s="893"/>
      <c r="K31" s="893"/>
    </row>
    <row r="32" spans="1:11" s="881" customFormat="1" x14ac:dyDescent="0.25">
      <c r="A32" s="882"/>
      <c r="B32" s="335" t="s">
        <v>71</v>
      </c>
      <c r="C32" s="346">
        <v>32.089870932458155</v>
      </c>
      <c r="D32" s="346">
        <v>0.40675271690187076</v>
      </c>
      <c r="E32" s="346">
        <v>0.39737697026583529</v>
      </c>
      <c r="F32" s="346">
        <f t="shared" si="2"/>
        <v>32.894000619625864</v>
      </c>
      <c r="G32" s="893"/>
      <c r="H32" s="893"/>
      <c r="I32" s="893"/>
      <c r="J32" s="893"/>
      <c r="K32" s="893"/>
    </row>
    <row r="33" spans="1:11" s="881" customFormat="1" x14ac:dyDescent="0.25">
      <c r="A33" s="882"/>
      <c r="B33" s="317" t="s">
        <v>69</v>
      </c>
      <c r="C33" s="318">
        <v>1.1896696900000001</v>
      </c>
      <c r="D33" s="318">
        <v>1.03564547</v>
      </c>
      <c r="E33" s="318">
        <v>2.0937369199999996</v>
      </c>
      <c r="F33" s="318">
        <f t="shared" si="2"/>
        <v>4.3190520799999996</v>
      </c>
      <c r="G33" s="893"/>
      <c r="H33" s="893"/>
      <c r="I33" s="893"/>
      <c r="J33" s="893"/>
      <c r="K33" s="893"/>
    </row>
    <row r="34" spans="1:11" s="881" customFormat="1" ht="13.5" thickBot="1" x14ac:dyDescent="0.3">
      <c r="A34" s="882"/>
      <c r="B34" s="319"/>
      <c r="C34" s="319"/>
      <c r="D34" s="319"/>
      <c r="E34" s="319"/>
      <c r="F34" s="890"/>
      <c r="G34" s="893"/>
      <c r="H34" s="893"/>
      <c r="I34" s="893"/>
      <c r="J34" s="893"/>
      <c r="K34" s="893"/>
    </row>
    <row r="35" spans="1:11" s="881" customFormat="1" ht="13.5" thickBot="1" x14ac:dyDescent="0.3">
      <c r="A35" s="882"/>
      <c r="B35" s="723" t="s">
        <v>303</v>
      </c>
      <c r="C35" s="77">
        <f>+C36+SUM(C43:C94)+C97</f>
        <v>382.46895797972257</v>
      </c>
      <c r="D35" s="77">
        <f>+D36+SUM(D43:D94)+D97</f>
        <v>482.99341655363429</v>
      </c>
      <c r="E35" s="77">
        <f>+E36+SUM(E43:E94)+E97</f>
        <v>453.64074342231658</v>
      </c>
      <c r="F35" s="77">
        <f>+F36+SUM(F43:F94)+F97</f>
        <v>1319.1031179556733</v>
      </c>
      <c r="G35" s="893"/>
      <c r="H35" s="893"/>
      <c r="I35" s="893"/>
      <c r="J35" s="893"/>
      <c r="K35" s="893"/>
    </row>
    <row r="36" spans="1:11" s="881" customFormat="1" x14ac:dyDescent="0.25">
      <c r="A36" s="882"/>
      <c r="B36" s="328" t="s">
        <v>74</v>
      </c>
      <c r="C36" s="1024">
        <f>+C37+C40</f>
        <v>0</v>
      </c>
      <c r="D36" s="1024">
        <f t="shared" ref="D36:F36" si="8">+D37+D40</f>
        <v>0</v>
      </c>
      <c r="E36" s="1024">
        <f t="shared" si="8"/>
        <v>83.779503332673215</v>
      </c>
      <c r="F36" s="1024">
        <f t="shared" si="8"/>
        <v>83.779503332673215</v>
      </c>
      <c r="G36" s="893"/>
      <c r="H36" s="893"/>
      <c r="I36" s="893"/>
      <c r="J36" s="893"/>
      <c r="K36" s="893"/>
    </row>
    <row r="37" spans="1:11" s="881" customFormat="1" x14ac:dyDescent="0.25">
      <c r="A37" s="882"/>
      <c r="B37" s="882" t="s">
        <v>23</v>
      </c>
      <c r="C37" s="1025">
        <f t="shared" ref="C37:E37" si="9">+C38+C39</f>
        <v>0</v>
      </c>
      <c r="D37" s="1025">
        <f t="shared" si="9"/>
        <v>0</v>
      </c>
      <c r="E37" s="1025">
        <f t="shared" si="9"/>
        <v>81.76240253238872</v>
      </c>
      <c r="F37" s="880">
        <f t="shared" ref="F37:F68" si="10">+SUM(C37:E37)</f>
        <v>81.76240253238872</v>
      </c>
      <c r="G37" s="893"/>
      <c r="H37" s="893"/>
      <c r="I37" s="893"/>
      <c r="J37" s="893"/>
      <c r="K37" s="893"/>
    </row>
    <row r="38" spans="1:11" s="881" customFormat="1" x14ac:dyDescent="0.25">
      <c r="A38" s="882"/>
      <c r="B38" s="325" t="s">
        <v>237</v>
      </c>
      <c r="C38" s="1025">
        <v>0</v>
      </c>
      <c r="D38" s="1025">
        <v>0</v>
      </c>
      <c r="E38" s="880">
        <v>80.79123207452831</v>
      </c>
      <c r="F38" s="880">
        <f t="shared" si="10"/>
        <v>80.79123207452831</v>
      </c>
      <c r="G38" s="893"/>
      <c r="H38" s="893"/>
      <c r="I38" s="893"/>
      <c r="J38" s="893"/>
      <c r="K38" s="893"/>
    </row>
    <row r="39" spans="1:11" s="881" customFormat="1" x14ac:dyDescent="0.25">
      <c r="A39" s="882"/>
      <c r="B39" s="325" t="s">
        <v>238</v>
      </c>
      <c r="C39" s="1025">
        <v>0</v>
      </c>
      <c r="D39" s="1025">
        <v>0</v>
      </c>
      <c r="E39" s="880">
        <v>0.97117045786041101</v>
      </c>
      <c r="F39" s="880">
        <f t="shared" si="10"/>
        <v>0.97117045786041101</v>
      </c>
      <c r="G39" s="893"/>
      <c r="H39" s="893"/>
      <c r="I39" s="893"/>
      <c r="J39" s="893"/>
      <c r="K39" s="893"/>
    </row>
    <row r="40" spans="1:11" s="881" customFormat="1" x14ac:dyDescent="0.25">
      <c r="A40" s="882"/>
      <c r="B40" s="421" t="s">
        <v>25</v>
      </c>
      <c r="C40" s="1025">
        <f t="shared" ref="C40:E40" si="11">+C41+C42</f>
        <v>0</v>
      </c>
      <c r="D40" s="1025">
        <f t="shared" si="11"/>
        <v>0</v>
      </c>
      <c r="E40" s="1025">
        <f t="shared" si="11"/>
        <v>2.0171008002844948</v>
      </c>
      <c r="F40" s="880">
        <f t="shared" si="10"/>
        <v>2.0171008002844948</v>
      </c>
      <c r="G40" s="893"/>
      <c r="H40" s="893"/>
      <c r="I40" s="893"/>
      <c r="J40" s="893"/>
      <c r="K40" s="893"/>
    </row>
    <row r="41" spans="1:11" s="881" customFormat="1" x14ac:dyDescent="0.25">
      <c r="A41" s="882"/>
      <c r="B41" s="330" t="s">
        <v>237</v>
      </c>
      <c r="C41" s="1025">
        <v>0</v>
      </c>
      <c r="D41" s="1025">
        <v>0</v>
      </c>
      <c r="E41" s="880">
        <v>1.3917309027027027</v>
      </c>
      <c r="F41" s="880">
        <f t="shared" si="10"/>
        <v>1.3917309027027027</v>
      </c>
      <c r="G41" s="893"/>
      <c r="H41" s="893"/>
      <c r="I41" s="893"/>
      <c r="J41" s="893"/>
      <c r="K41" s="893"/>
    </row>
    <row r="42" spans="1:11" s="881" customFormat="1" x14ac:dyDescent="0.25">
      <c r="A42" s="882"/>
      <c r="B42" s="330" t="s">
        <v>238</v>
      </c>
      <c r="C42" s="1025">
        <v>0</v>
      </c>
      <c r="D42" s="1025">
        <v>0</v>
      </c>
      <c r="E42" s="880">
        <v>0.62536989758179229</v>
      </c>
      <c r="F42" s="880">
        <f t="shared" si="10"/>
        <v>0.62536989758179229</v>
      </c>
      <c r="G42" s="893"/>
      <c r="H42" s="893"/>
      <c r="I42" s="893"/>
      <c r="J42" s="893"/>
      <c r="K42" s="893"/>
    </row>
    <row r="43" spans="1:11" s="881" customFormat="1" x14ac:dyDescent="0.25">
      <c r="A43" s="882"/>
      <c r="B43" s="891" t="s">
        <v>26</v>
      </c>
      <c r="C43" s="892">
        <v>0</v>
      </c>
      <c r="D43" s="892">
        <v>0</v>
      </c>
      <c r="E43" s="883">
        <v>112.56800365041074</v>
      </c>
      <c r="F43" s="883">
        <f t="shared" si="10"/>
        <v>112.56800365041074</v>
      </c>
      <c r="G43" s="893"/>
      <c r="H43" s="893"/>
      <c r="I43" s="893"/>
      <c r="J43" s="893"/>
      <c r="K43" s="893"/>
    </row>
    <row r="44" spans="1:11" s="881" customFormat="1" hidden="1" x14ac:dyDescent="0.25">
      <c r="A44" s="882"/>
      <c r="B44" s="891" t="s">
        <v>881</v>
      </c>
      <c r="C44" s="892">
        <v>0</v>
      </c>
      <c r="D44" s="892">
        <v>0</v>
      </c>
      <c r="E44" s="883">
        <v>0</v>
      </c>
      <c r="F44" s="883">
        <f t="shared" si="10"/>
        <v>0</v>
      </c>
      <c r="G44" s="893"/>
      <c r="H44" s="893"/>
      <c r="I44" s="893"/>
      <c r="J44" s="893"/>
      <c r="K44" s="893"/>
    </row>
    <row r="45" spans="1:11" s="881" customFormat="1" hidden="1" x14ac:dyDescent="0.25">
      <c r="A45" s="882"/>
      <c r="B45" s="889" t="s">
        <v>882</v>
      </c>
      <c r="C45" s="892">
        <v>0</v>
      </c>
      <c r="D45" s="892">
        <v>0</v>
      </c>
      <c r="E45" s="883">
        <v>0</v>
      </c>
      <c r="F45" s="883">
        <f t="shared" si="10"/>
        <v>0</v>
      </c>
      <c r="G45" s="893"/>
      <c r="H45" s="893"/>
      <c r="I45" s="893"/>
      <c r="J45" s="893"/>
      <c r="K45" s="893"/>
    </row>
    <row r="46" spans="1:11" s="881" customFormat="1" hidden="1" x14ac:dyDescent="0.25">
      <c r="A46" s="882"/>
      <c r="B46" s="889" t="s">
        <v>883</v>
      </c>
      <c r="C46" s="892">
        <v>0</v>
      </c>
      <c r="D46" s="892">
        <v>0</v>
      </c>
      <c r="E46" s="883">
        <v>0</v>
      </c>
      <c r="F46" s="883">
        <f t="shared" si="10"/>
        <v>0</v>
      </c>
      <c r="G46" s="893"/>
      <c r="H46" s="893"/>
      <c r="I46" s="893"/>
      <c r="J46" s="893"/>
      <c r="K46" s="893"/>
    </row>
    <row r="47" spans="1:11" s="881" customFormat="1" hidden="1" x14ac:dyDescent="0.25">
      <c r="A47" s="882"/>
      <c r="B47" s="889" t="s">
        <v>884</v>
      </c>
      <c r="C47" s="892">
        <v>0</v>
      </c>
      <c r="D47" s="892">
        <v>0</v>
      </c>
      <c r="E47" s="883">
        <v>0</v>
      </c>
      <c r="F47" s="883">
        <f t="shared" si="10"/>
        <v>0</v>
      </c>
      <c r="G47" s="893"/>
      <c r="H47" s="893"/>
      <c r="I47" s="893"/>
      <c r="J47" s="893"/>
      <c r="K47" s="893"/>
    </row>
    <row r="48" spans="1:11" s="881" customFormat="1" hidden="1" x14ac:dyDescent="0.25">
      <c r="A48" s="882"/>
      <c r="B48" s="889" t="s">
        <v>885</v>
      </c>
      <c r="C48" s="892">
        <v>0</v>
      </c>
      <c r="D48" s="892">
        <v>0</v>
      </c>
      <c r="E48" s="883">
        <v>0</v>
      </c>
      <c r="F48" s="883">
        <f t="shared" si="10"/>
        <v>0</v>
      </c>
      <c r="G48" s="893"/>
      <c r="H48" s="893"/>
      <c r="I48" s="893"/>
      <c r="J48" s="893"/>
      <c r="K48" s="893"/>
    </row>
    <row r="49" spans="1:11" s="881" customFormat="1" hidden="1" x14ac:dyDescent="0.25">
      <c r="A49" s="882"/>
      <c r="B49" s="891" t="s">
        <v>886</v>
      </c>
      <c r="C49" s="892">
        <v>0</v>
      </c>
      <c r="D49" s="892">
        <v>0</v>
      </c>
      <c r="E49" s="883">
        <v>0</v>
      </c>
      <c r="F49" s="883">
        <f t="shared" si="10"/>
        <v>0</v>
      </c>
      <c r="G49" s="893"/>
      <c r="H49" s="893"/>
      <c r="I49" s="893"/>
      <c r="J49" s="893"/>
      <c r="K49" s="893"/>
    </row>
    <row r="50" spans="1:11" s="881" customFormat="1" hidden="1" x14ac:dyDescent="0.25">
      <c r="A50" s="882"/>
      <c r="B50" s="889" t="s">
        <v>887</v>
      </c>
      <c r="C50" s="892">
        <v>0</v>
      </c>
      <c r="D50" s="892">
        <v>0</v>
      </c>
      <c r="E50" s="883">
        <v>0</v>
      </c>
      <c r="F50" s="883">
        <f t="shared" si="10"/>
        <v>0</v>
      </c>
      <c r="G50" s="893"/>
      <c r="H50" s="893"/>
      <c r="I50" s="893"/>
      <c r="J50" s="893"/>
      <c r="K50" s="893"/>
    </row>
    <row r="51" spans="1:11" s="881" customFormat="1" hidden="1" x14ac:dyDescent="0.25">
      <c r="A51" s="882"/>
      <c r="B51" s="891" t="s">
        <v>888</v>
      </c>
      <c r="C51" s="892">
        <v>0</v>
      </c>
      <c r="D51" s="892">
        <v>0</v>
      </c>
      <c r="E51" s="883">
        <v>0</v>
      </c>
      <c r="F51" s="883">
        <f t="shared" si="10"/>
        <v>0</v>
      </c>
      <c r="G51" s="893"/>
      <c r="H51" s="893"/>
      <c r="I51" s="893"/>
      <c r="J51" s="893"/>
      <c r="K51" s="893"/>
    </row>
    <row r="52" spans="1:11" s="881" customFormat="1" hidden="1" x14ac:dyDescent="0.25">
      <c r="A52" s="882"/>
      <c r="B52" s="891" t="s">
        <v>889</v>
      </c>
      <c r="C52" s="892">
        <v>0</v>
      </c>
      <c r="D52" s="892">
        <v>0</v>
      </c>
      <c r="E52" s="883">
        <v>0</v>
      </c>
      <c r="F52" s="883">
        <f t="shared" si="10"/>
        <v>0</v>
      </c>
      <c r="G52" s="893"/>
      <c r="H52" s="893"/>
      <c r="I52" s="893"/>
      <c r="J52" s="893"/>
      <c r="K52" s="893"/>
    </row>
    <row r="53" spans="1:11" s="881" customFormat="1" hidden="1" x14ac:dyDescent="0.25">
      <c r="A53" s="882"/>
      <c r="B53" s="889" t="s">
        <v>890</v>
      </c>
      <c r="C53" s="892">
        <v>0</v>
      </c>
      <c r="D53" s="892">
        <v>0</v>
      </c>
      <c r="E53" s="883">
        <v>0</v>
      </c>
      <c r="F53" s="883">
        <f t="shared" si="10"/>
        <v>0</v>
      </c>
      <c r="G53" s="893"/>
      <c r="H53" s="893"/>
      <c r="I53" s="893"/>
      <c r="J53" s="893"/>
      <c r="K53" s="893"/>
    </row>
    <row r="54" spans="1:11" s="881" customFormat="1" hidden="1" x14ac:dyDescent="0.25">
      <c r="A54" s="882"/>
      <c r="B54" s="891" t="s">
        <v>891</v>
      </c>
      <c r="C54" s="892">
        <v>0</v>
      </c>
      <c r="D54" s="892">
        <v>0</v>
      </c>
      <c r="E54" s="883">
        <v>0</v>
      </c>
      <c r="F54" s="883">
        <f t="shared" si="10"/>
        <v>0</v>
      </c>
      <c r="G54" s="893"/>
      <c r="H54" s="893"/>
      <c r="I54" s="893"/>
      <c r="J54" s="893"/>
      <c r="K54" s="893"/>
    </row>
    <row r="55" spans="1:11" s="881" customFormat="1" hidden="1" x14ac:dyDescent="0.25">
      <c r="A55" s="882"/>
      <c r="B55" s="889" t="s">
        <v>892</v>
      </c>
      <c r="C55" s="892">
        <v>0</v>
      </c>
      <c r="D55" s="892">
        <v>0</v>
      </c>
      <c r="E55" s="883">
        <v>0</v>
      </c>
      <c r="F55" s="883">
        <f t="shared" si="10"/>
        <v>0</v>
      </c>
      <c r="G55" s="893"/>
      <c r="H55" s="893"/>
      <c r="I55" s="893"/>
      <c r="J55" s="893"/>
      <c r="K55" s="893"/>
    </row>
    <row r="56" spans="1:11" s="881" customFormat="1" hidden="1" x14ac:dyDescent="0.25">
      <c r="A56" s="882"/>
      <c r="B56" s="891" t="s">
        <v>893</v>
      </c>
      <c r="C56" s="892">
        <v>0</v>
      </c>
      <c r="D56" s="892">
        <v>0</v>
      </c>
      <c r="E56" s="883">
        <v>0</v>
      </c>
      <c r="F56" s="883">
        <f t="shared" si="10"/>
        <v>0</v>
      </c>
      <c r="G56" s="893"/>
      <c r="H56" s="893"/>
      <c r="I56" s="893"/>
      <c r="J56" s="893"/>
      <c r="K56" s="893"/>
    </row>
    <row r="57" spans="1:11" s="881" customFormat="1" hidden="1" x14ac:dyDescent="0.25">
      <c r="A57" s="882"/>
      <c r="B57" s="891" t="s">
        <v>894</v>
      </c>
      <c r="C57" s="892">
        <v>0</v>
      </c>
      <c r="D57" s="892">
        <v>0</v>
      </c>
      <c r="E57" s="883">
        <v>0</v>
      </c>
      <c r="F57" s="883">
        <f t="shared" si="10"/>
        <v>0</v>
      </c>
      <c r="G57" s="893"/>
      <c r="H57" s="893"/>
      <c r="I57" s="893"/>
      <c r="J57" s="893"/>
      <c r="K57" s="893"/>
    </row>
    <row r="58" spans="1:11" s="881" customFormat="1" hidden="1" x14ac:dyDescent="0.25">
      <c r="A58" s="882"/>
      <c r="B58" s="891" t="s">
        <v>895</v>
      </c>
      <c r="C58" s="892">
        <v>0</v>
      </c>
      <c r="D58" s="892">
        <v>0</v>
      </c>
      <c r="E58" s="883">
        <v>0</v>
      </c>
      <c r="F58" s="883">
        <f t="shared" si="10"/>
        <v>0</v>
      </c>
      <c r="G58" s="893"/>
      <c r="H58" s="893"/>
      <c r="I58" s="893"/>
      <c r="J58" s="893"/>
      <c r="K58" s="893"/>
    </row>
    <row r="59" spans="1:11" s="881" customFormat="1" hidden="1" x14ac:dyDescent="0.25">
      <c r="A59" s="882"/>
      <c r="B59" s="891" t="s">
        <v>896</v>
      </c>
      <c r="C59" s="892">
        <v>0</v>
      </c>
      <c r="D59" s="892">
        <v>0</v>
      </c>
      <c r="E59" s="883">
        <v>0</v>
      </c>
      <c r="F59" s="883">
        <f t="shared" si="10"/>
        <v>0</v>
      </c>
      <c r="G59" s="893"/>
      <c r="H59" s="893"/>
      <c r="I59" s="893"/>
      <c r="J59" s="893"/>
      <c r="K59" s="893"/>
    </row>
    <row r="60" spans="1:11" s="881" customFormat="1" hidden="1" x14ac:dyDescent="0.25">
      <c r="A60" s="882"/>
      <c r="B60" s="891" t="s">
        <v>897</v>
      </c>
      <c r="C60" s="892">
        <v>0</v>
      </c>
      <c r="D60" s="892">
        <v>0</v>
      </c>
      <c r="E60" s="883">
        <v>0</v>
      </c>
      <c r="F60" s="883">
        <f t="shared" si="10"/>
        <v>0</v>
      </c>
      <c r="G60" s="893"/>
      <c r="H60" s="893"/>
      <c r="I60" s="893"/>
      <c r="J60" s="893"/>
      <c r="K60" s="893"/>
    </row>
    <row r="61" spans="1:11" s="881" customFormat="1" x14ac:dyDescent="0.25">
      <c r="A61" s="882"/>
      <c r="B61" s="891" t="s">
        <v>370</v>
      </c>
      <c r="C61" s="892">
        <v>0</v>
      </c>
      <c r="D61" s="892">
        <v>0</v>
      </c>
      <c r="E61" s="883">
        <v>1.39070296</v>
      </c>
      <c r="F61" s="883">
        <f t="shared" si="10"/>
        <v>1.39070296</v>
      </c>
      <c r="G61" s="893"/>
      <c r="H61" s="893"/>
      <c r="I61" s="893"/>
      <c r="J61" s="893"/>
      <c r="K61" s="893"/>
    </row>
    <row r="62" spans="1:11" s="881" customFormat="1" x14ac:dyDescent="0.25">
      <c r="A62" s="882"/>
      <c r="B62" s="891" t="s">
        <v>621</v>
      </c>
      <c r="C62" s="892">
        <v>0</v>
      </c>
      <c r="D62" s="892">
        <v>0</v>
      </c>
      <c r="E62" s="883">
        <v>37.796837956153595</v>
      </c>
      <c r="F62" s="883">
        <f t="shared" si="10"/>
        <v>37.796837956153595</v>
      </c>
      <c r="G62" s="893"/>
      <c r="H62" s="893"/>
      <c r="I62" s="893"/>
      <c r="J62" s="893"/>
      <c r="K62" s="893"/>
    </row>
    <row r="63" spans="1:11" s="881" customFormat="1" x14ac:dyDescent="0.25">
      <c r="A63" s="882"/>
      <c r="B63" s="889" t="s">
        <v>630</v>
      </c>
      <c r="C63" s="892">
        <v>0</v>
      </c>
      <c r="D63" s="892">
        <v>41.827524999803089</v>
      </c>
      <c r="E63" s="883">
        <v>0</v>
      </c>
      <c r="F63" s="883">
        <f t="shared" si="10"/>
        <v>41.827524999803089</v>
      </c>
      <c r="G63" s="893"/>
      <c r="H63" s="893"/>
      <c r="I63" s="893"/>
      <c r="J63" s="893"/>
      <c r="K63" s="893"/>
    </row>
    <row r="64" spans="1:11" s="881" customFormat="1" x14ac:dyDescent="0.25">
      <c r="A64" s="882"/>
      <c r="B64" s="891" t="s">
        <v>508</v>
      </c>
      <c r="C64" s="892">
        <v>57.206816610436498</v>
      </c>
      <c r="D64" s="892">
        <v>0</v>
      </c>
      <c r="E64" s="883">
        <v>0</v>
      </c>
      <c r="F64" s="883">
        <f t="shared" si="10"/>
        <v>57.206816610436498</v>
      </c>
      <c r="G64" s="893"/>
      <c r="H64" s="893"/>
      <c r="I64" s="893"/>
      <c r="J64" s="893"/>
      <c r="K64" s="893"/>
    </row>
    <row r="65" spans="1:11" s="881" customFormat="1" hidden="1" x14ac:dyDescent="0.25">
      <c r="A65" s="882"/>
      <c r="B65" s="889" t="s">
        <v>477</v>
      </c>
      <c r="C65" s="892">
        <v>0</v>
      </c>
      <c r="D65" s="892">
        <v>0</v>
      </c>
      <c r="E65" s="883">
        <v>0</v>
      </c>
      <c r="F65" s="883">
        <f t="shared" si="10"/>
        <v>0</v>
      </c>
      <c r="G65" s="893"/>
      <c r="H65" s="893"/>
      <c r="I65" s="893"/>
      <c r="J65" s="893"/>
      <c r="K65" s="893"/>
    </row>
    <row r="66" spans="1:11" s="881" customFormat="1" hidden="1" x14ac:dyDescent="0.25">
      <c r="A66" s="882"/>
      <c r="B66" s="889" t="s">
        <v>410</v>
      </c>
      <c r="C66" s="892">
        <v>0</v>
      </c>
      <c r="D66" s="892">
        <v>0</v>
      </c>
      <c r="E66" s="883">
        <v>0</v>
      </c>
      <c r="F66" s="883">
        <f t="shared" si="10"/>
        <v>0</v>
      </c>
      <c r="G66" s="893"/>
      <c r="H66" s="893"/>
      <c r="I66" s="893"/>
      <c r="J66" s="893"/>
      <c r="K66" s="893"/>
    </row>
    <row r="67" spans="1:11" s="881" customFormat="1" hidden="1" x14ac:dyDescent="0.25">
      <c r="A67" s="882"/>
      <c r="B67" s="891" t="s">
        <v>578</v>
      </c>
      <c r="C67" s="892">
        <v>0</v>
      </c>
      <c r="D67" s="892">
        <v>0</v>
      </c>
      <c r="E67" s="883">
        <v>0</v>
      </c>
      <c r="F67" s="883">
        <f t="shared" si="10"/>
        <v>0</v>
      </c>
      <c r="G67" s="893"/>
      <c r="H67" s="893"/>
      <c r="I67" s="893"/>
      <c r="J67" s="893"/>
      <c r="K67" s="893"/>
    </row>
    <row r="68" spans="1:11" s="881" customFormat="1" hidden="1" x14ac:dyDescent="0.25">
      <c r="A68" s="882"/>
      <c r="B68" s="891" t="s">
        <v>510</v>
      </c>
      <c r="C68" s="892">
        <v>0</v>
      </c>
      <c r="D68" s="892">
        <v>0</v>
      </c>
      <c r="E68" s="883">
        <v>0</v>
      </c>
      <c r="F68" s="883">
        <f t="shared" si="10"/>
        <v>0</v>
      </c>
      <c r="G68" s="893"/>
      <c r="H68" s="893"/>
      <c r="I68" s="893"/>
      <c r="J68" s="893"/>
      <c r="K68" s="893"/>
    </row>
    <row r="69" spans="1:11" s="881" customFormat="1" hidden="1" x14ac:dyDescent="0.25">
      <c r="A69" s="882"/>
      <c r="B69" s="891" t="s">
        <v>478</v>
      </c>
      <c r="C69" s="892">
        <v>0</v>
      </c>
      <c r="D69" s="892">
        <v>0</v>
      </c>
      <c r="E69" s="883">
        <v>0</v>
      </c>
      <c r="F69" s="883">
        <f t="shared" ref="F69:F100" si="12">+SUM(C69:E69)</f>
        <v>0</v>
      </c>
      <c r="G69" s="893"/>
      <c r="H69" s="893"/>
      <c r="I69" s="893"/>
      <c r="J69" s="893"/>
      <c r="K69" s="893"/>
    </row>
    <row r="70" spans="1:11" s="881" customFormat="1" x14ac:dyDescent="0.25">
      <c r="A70" s="882"/>
      <c r="B70" s="891" t="s">
        <v>597</v>
      </c>
      <c r="C70" s="892">
        <v>2.9168256813915332</v>
      </c>
      <c r="D70" s="892">
        <v>2.8947303737446672</v>
      </c>
      <c r="E70" s="883">
        <v>2.8725111915982939</v>
      </c>
      <c r="F70" s="883">
        <f t="shared" si="12"/>
        <v>8.6840672467344948</v>
      </c>
      <c r="G70" s="893"/>
      <c r="H70" s="893"/>
      <c r="I70" s="893"/>
      <c r="J70" s="893"/>
      <c r="K70" s="893"/>
    </row>
    <row r="71" spans="1:11" s="881" customFormat="1" hidden="1" x14ac:dyDescent="0.25">
      <c r="A71" s="882"/>
      <c r="B71" s="889" t="s">
        <v>511</v>
      </c>
      <c r="C71" s="892">
        <v>0</v>
      </c>
      <c r="D71" s="892">
        <v>0</v>
      </c>
      <c r="E71" s="883">
        <v>0</v>
      </c>
      <c r="F71" s="883">
        <f t="shared" si="12"/>
        <v>0</v>
      </c>
      <c r="G71" s="893"/>
      <c r="H71" s="893"/>
      <c r="I71" s="893"/>
      <c r="J71" s="893"/>
      <c r="K71" s="893"/>
    </row>
    <row r="72" spans="1:11" s="881" customFormat="1" x14ac:dyDescent="0.25">
      <c r="A72" s="882"/>
      <c r="B72" s="889" t="s">
        <v>799</v>
      </c>
      <c r="C72" s="892">
        <v>14.31043342385264</v>
      </c>
      <c r="D72" s="892">
        <v>0</v>
      </c>
      <c r="E72" s="883">
        <v>0</v>
      </c>
      <c r="F72" s="883">
        <f t="shared" si="12"/>
        <v>14.31043342385264</v>
      </c>
      <c r="G72" s="893"/>
      <c r="H72" s="893"/>
      <c r="I72" s="893"/>
      <c r="J72" s="893"/>
      <c r="K72" s="893"/>
    </row>
    <row r="73" spans="1:11" s="881" customFormat="1" hidden="1" x14ac:dyDescent="0.25">
      <c r="A73" s="882"/>
      <c r="B73" s="889" t="s">
        <v>411</v>
      </c>
      <c r="C73" s="892">
        <v>0</v>
      </c>
      <c r="D73" s="892">
        <v>0</v>
      </c>
      <c r="E73" s="883">
        <v>0</v>
      </c>
      <c r="F73" s="883">
        <f t="shared" si="12"/>
        <v>0</v>
      </c>
      <c r="G73" s="893"/>
      <c r="H73" s="893"/>
      <c r="I73" s="893"/>
      <c r="J73" s="893"/>
      <c r="K73" s="893"/>
    </row>
    <row r="74" spans="1:11" s="881" customFormat="1" hidden="1" x14ac:dyDescent="0.25">
      <c r="A74" s="882"/>
      <c r="B74" s="889" t="s">
        <v>751</v>
      </c>
      <c r="C74" s="892">
        <v>0</v>
      </c>
      <c r="D74" s="892">
        <v>0</v>
      </c>
      <c r="E74" s="883">
        <v>0</v>
      </c>
      <c r="F74" s="883">
        <f t="shared" si="12"/>
        <v>0</v>
      </c>
      <c r="G74" s="893"/>
      <c r="H74" s="893"/>
      <c r="I74" s="893"/>
      <c r="J74" s="893"/>
      <c r="K74" s="893"/>
    </row>
    <row r="75" spans="1:11" s="881" customFormat="1" hidden="1" x14ac:dyDescent="0.25">
      <c r="A75" s="882"/>
      <c r="B75" s="889" t="s">
        <v>748</v>
      </c>
      <c r="C75" s="892">
        <v>0</v>
      </c>
      <c r="D75" s="892">
        <v>0</v>
      </c>
      <c r="E75" s="883">
        <v>0</v>
      </c>
      <c r="F75" s="883">
        <f t="shared" si="12"/>
        <v>0</v>
      </c>
      <c r="G75" s="893"/>
      <c r="H75" s="893"/>
      <c r="I75" s="893"/>
      <c r="J75" s="893"/>
      <c r="K75" s="893"/>
    </row>
    <row r="76" spans="1:11" s="881" customFormat="1" hidden="1" x14ac:dyDescent="0.25">
      <c r="A76" s="882"/>
      <c r="B76" s="889" t="s">
        <v>800</v>
      </c>
      <c r="C76" s="892">
        <v>0</v>
      </c>
      <c r="D76" s="892">
        <v>0</v>
      </c>
      <c r="E76" s="883">
        <v>0</v>
      </c>
      <c r="F76" s="883">
        <f t="shared" si="12"/>
        <v>0</v>
      </c>
      <c r="G76" s="893"/>
      <c r="H76" s="893"/>
      <c r="I76" s="893"/>
      <c r="J76" s="893"/>
      <c r="K76" s="893"/>
    </row>
    <row r="77" spans="1:11" x14ac:dyDescent="0.25">
      <c r="B77" s="889" t="s">
        <v>623</v>
      </c>
      <c r="C77" s="892">
        <v>0</v>
      </c>
      <c r="D77" s="892">
        <v>37.237199801827884</v>
      </c>
      <c r="E77" s="883">
        <v>0</v>
      </c>
      <c r="F77" s="883">
        <f t="shared" si="12"/>
        <v>37.237199801827884</v>
      </c>
      <c r="H77" s="893"/>
      <c r="I77" s="893"/>
      <c r="J77" s="893"/>
      <c r="K77" s="893"/>
    </row>
    <row r="78" spans="1:11" s="881" customFormat="1" hidden="1" x14ac:dyDescent="0.25">
      <c r="A78" s="882"/>
      <c r="B78" s="889" t="s">
        <v>572</v>
      </c>
      <c r="C78" s="892">
        <v>0</v>
      </c>
      <c r="D78" s="892">
        <v>0</v>
      </c>
      <c r="E78" s="883">
        <v>0</v>
      </c>
      <c r="F78" s="883">
        <f t="shared" si="12"/>
        <v>0</v>
      </c>
      <c r="G78" s="893"/>
      <c r="H78" s="893"/>
      <c r="I78" s="893"/>
      <c r="J78" s="893"/>
      <c r="K78" s="893"/>
    </row>
    <row r="79" spans="1:11" s="881" customFormat="1" hidden="1" x14ac:dyDescent="0.25">
      <c r="A79" s="882"/>
      <c r="B79" s="889" t="s">
        <v>749</v>
      </c>
      <c r="C79" s="892">
        <v>0</v>
      </c>
      <c r="D79" s="892">
        <v>0</v>
      </c>
      <c r="E79" s="883">
        <v>0</v>
      </c>
      <c r="F79" s="883">
        <f t="shared" si="12"/>
        <v>0</v>
      </c>
      <c r="G79" s="893"/>
      <c r="H79" s="893"/>
      <c r="I79" s="893"/>
      <c r="J79" s="893"/>
      <c r="K79" s="893"/>
    </row>
    <row r="80" spans="1:11" s="881" customFormat="1" hidden="1" x14ac:dyDescent="0.25">
      <c r="A80" s="882"/>
      <c r="B80" s="889" t="s">
        <v>750</v>
      </c>
      <c r="C80" s="892">
        <v>0</v>
      </c>
      <c r="D80" s="892">
        <v>0</v>
      </c>
      <c r="E80" s="883">
        <v>0</v>
      </c>
      <c r="F80" s="883">
        <f t="shared" si="12"/>
        <v>0</v>
      </c>
      <c r="G80" s="893"/>
      <c r="H80" s="893"/>
      <c r="I80" s="893"/>
      <c r="J80" s="893"/>
      <c r="K80" s="893"/>
    </row>
    <row r="81" spans="1:11" s="881" customFormat="1" x14ac:dyDescent="0.25">
      <c r="A81" s="882"/>
      <c r="B81" s="889" t="s">
        <v>602</v>
      </c>
      <c r="C81" s="892">
        <v>19.348254916087448</v>
      </c>
      <c r="D81" s="892">
        <v>0</v>
      </c>
      <c r="E81" s="883">
        <v>0</v>
      </c>
      <c r="F81" s="883">
        <f t="shared" si="12"/>
        <v>19.348254916087448</v>
      </c>
      <c r="G81" s="893"/>
      <c r="H81" s="893"/>
      <c r="I81" s="893"/>
      <c r="J81" s="893"/>
      <c r="K81" s="893"/>
    </row>
    <row r="82" spans="1:11" s="881" customFormat="1" hidden="1" x14ac:dyDescent="0.25">
      <c r="A82" s="882"/>
      <c r="B82" s="889" t="s">
        <v>898</v>
      </c>
      <c r="C82" s="892">
        <v>0</v>
      </c>
      <c r="D82" s="892">
        <v>0</v>
      </c>
      <c r="E82" s="883">
        <v>0</v>
      </c>
      <c r="F82" s="883">
        <f t="shared" si="12"/>
        <v>0</v>
      </c>
      <c r="G82" s="893"/>
      <c r="H82" s="893"/>
      <c r="I82" s="893"/>
      <c r="J82" s="893"/>
      <c r="K82" s="893"/>
    </row>
    <row r="83" spans="1:11" hidden="1" x14ac:dyDescent="0.25">
      <c r="B83" s="889" t="s">
        <v>899</v>
      </c>
      <c r="C83" s="892">
        <v>0</v>
      </c>
      <c r="D83" s="892">
        <v>0</v>
      </c>
      <c r="E83" s="883">
        <v>0</v>
      </c>
      <c r="F83" s="883">
        <f t="shared" si="12"/>
        <v>0</v>
      </c>
      <c r="H83" s="893"/>
      <c r="I83" s="893"/>
      <c r="J83" s="893"/>
      <c r="K83" s="893"/>
    </row>
    <row r="84" spans="1:11" s="881" customFormat="1" hidden="1" x14ac:dyDescent="0.25">
      <c r="A84" s="882"/>
      <c r="B84" s="889" t="s">
        <v>900</v>
      </c>
      <c r="C84" s="892">
        <v>0</v>
      </c>
      <c r="D84" s="892">
        <v>0</v>
      </c>
      <c r="E84" s="883">
        <v>0</v>
      </c>
      <c r="F84" s="883">
        <f t="shared" si="12"/>
        <v>0</v>
      </c>
      <c r="G84" s="893"/>
      <c r="H84" s="893"/>
      <c r="I84" s="893"/>
      <c r="J84" s="893"/>
      <c r="K84" s="893"/>
    </row>
    <row r="85" spans="1:11" s="881" customFormat="1" x14ac:dyDescent="0.25">
      <c r="A85" s="882"/>
      <c r="B85" s="889" t="s">
        <v>615</v>
      </c>
      <c r="C85" s="892">
        <v>0</v>
      </c>
      <c r="D85" s="892">
        <v>252.44673224181162</v>
      </c>
      <c r="E85" s="883">
        <v>0</v>
      </c>
      <c r="F85" s="883">
        <f t="shared" si="12"/>
        <v>252.44673224181162</v>
      </c>
      <c r="G85" s="893"/>
      <c r="H85" s="893"/>
      <c r="I85" s="893"/>
      <c r="J85" s="893"/>
      <c r="K85" s="893"/>
    </row>
    <row r="86" spans="1:11" s="881" customFormat="1" hidden="1" x14ac:dyDescent="0.25">
      <c r="A86" s="882"/>
      <c r="B86" s="889" t="s">
        <v>756</v>
      </c>
      <c r="C86" s="892">
        <v>0</v>
      </c>
      <c r="D86" s="892">
        <v>0</v>
      </c>
      <c r="E86" s="883">
        <v>0</v>
      </c>
      <c r="F86" s="883">
        <f t="shared" si="12"/>
        <v>0</v>
      </c>
      <c r="G86" s="893"/>
      <c r="H86" s="893"/>
      <c r="I86" s="893"/>
      <c r="J86" s="893"/>
      <c r="K86" s="893"/>
    </row>
    <row r="87" spans="1:11" s="881" customFormat="1" x14ac:dyDescent="0.25">
      <c r="A87" s="882"/>
      <c r="B87" s="889" t="s">
        <v>755</v>
      </c>
      <c r="C87" s="892">
        <v>0</v>
      </c>
      <c r="D87" s="892">
        <v>55.887326989169679</v>
      </c>
      <c r="E87" s="883">
        <v>0</v>
      </c>
      <c r="F87" s="883">
        <f t="shared" si="12"/>
        <v>55.887326989169679</v>
      </c>
      <c r="G87" s="893"/>
      <c r="H87" s="893"/>
      <c r="I87" s="893"/>
      <c r="J87" s="893"/>
      <c r="K87" s="893"/>
    </row>
    <row r="88" spans="1:11" s="881" customFormat="1" x14ac:dyDescent="0.25">
      <c r="A88" s="882"/>
      <c r="B88" s="889" t="s">
        <v>490</v>
      </c>
      <c r="C88" s="892">
        <v>74.663603533705299</v>
      </c>
      <c r="D88" s="892">
        <v>0</v>
      </c>
      <c r="E88" s="883">
        <v>0</v>
      </c>
      <c r="F88" s="883">
        <f t="shared" si="12"/>
        <v>74.663603533705299</v>
      </c>
      <c r="G88" s="893"/>
      <c r="H88" s="893"/>
      <c r="I88" s="893"/>
      <c r="J88" s="893"/>
      <c r="K88" s="893"/>
    </row>
    <row r="89" spans="1:11" s="881" customFormat="1" x14ac:dyDescent="0.25">
      <c r="A89" s="882"/>
      <c r="B89" s="889" t="s">
        <v>806</v>
      </c>
      <c r="C89" s="892">
        <v>0</v>
      </c>
      <c r="D89" s="892">
        <v>92.418772563176901</v>
      </c>
      <c r="E89" s="883">
        <v>0</v>
      </c>
      <c r="F89" s="883">
        <f t="shared" si="12"/>
        <v>92.418772563176901</v>
      </c>
      <c r="G89" s="893"/>
      <c r="H89" s="893"/>
      <c r="I89" s="893"/>
      <c r="J89" s="893"/>
      <c r="K89" s="893"/>
    </row>
    <row r="90" spans="1:11" s="881" customFormat="1" x14ac:dyDescent="0.25">
      <c r="A90" s="882"/>
      <c r="B90" s="889" t="s">
        <v>489</v>
      </c>
      <c r="C90" s="892">
        <v>67.371555556022315</v>
      </c>
      <c r="D90" s="892">
        <v>0</v>
      </c>
      <c r="E90" s="883">
        <v>0</v>
      </c>
      <c r="F90" s="883">
        <f t="shared" si="12"/>
        <v>67.371555556022315</v>
      </c>
      <c r="G90" s="893"/>
      <c r="H90" s="893"/>
      <c r="I90" s="893"/>
      <c r="J90" s="893"/>
      <c r="K90" s="893"/>
    </row>
    <row r="91" spans="1:11" s="881" customFormat="1" x14ac:dyDescent="0.25">
      <c r="A91" s="882"/>
      <c r="B91" s="889" t="s">
        <v>488</v>
      </c>
      <c r="C91" s="892">
        <v>98.249462617000347</v>
      </c>
      <c r="D91" s="892">
        <v>0</v>
      </c>
      <c r="E91" s="883">
        <v>0</v>
      </c>
      <c r="F91" s="883">
        <f t="shared" si="12"/>
        <v>98.249462617000347</v>
      </c>
      <c r="G91" s="893"/>
      <c r="H91" s="893"/>
      <c r="I91" s="893"/>
      <c r="J91" s="893"/>
      <c r="K91" s="893"/>
    </row>
    <row r="92" spans="1:11" s="881" customFormat="1" hidden="1" x14ac:dyDescent="0.25">
      <c r="A92" s="882"/>
      <c r="B92" s="889" t="s">
        <v>754</v>
      </c>
      <c r="C92" s="892">
        <v>0</v>
      </c>
      <c r="D92" s="892">
        <v>0</v>
      </c>
      <c r="E92" s="883">
        <v>0</v>
      </c>
      <c r="F92" s="883">
        <f t="shared" si="12"/>
        <v>0</v>
      </c>
      <c r="G92" s="893"/>
      <c r="H92" s="893"/>
      <c r="I92" s="893"/>
      <c r="J92" s="893"/>
      <c r="K92" s="893"/>
    </row>
    <row r="93" spans="1:11" s="881" customFormat="1" hidden="1" x14ac:dyDescent="0.25">
      <c r="A93" s="882"/>
      <c r="B93" s="889" t="s">
        <v>78</v>
      </c>
      <c r="C93" s="892">
        <v>0</v>
      </c>
      <c r="D93" s="892">
        <v>0</v>
      </c>
      <c r="E93" s="883">
        <v>0</v>
      </c>
      <c r="F93" s="883">
        <f t="shared" si="12"/>
        <v>0</v>
      </c>
      <c r="G93" s="893"/>
      <c r="H93" s="893"/>
      <c r="I93" s="893"/>
      <c r="J93" s="893"/>
      <c r="K93" s="893"/>
    </row>
    <row r="94" spans="1:11" s="881" customFormat="1" x14ac:dyDescent="0.25">
      <c r="A94" s="882"/>
      <c r="B94" s="889" t="s">
        <v>217</v>
      </c>
      <c r="C94" s="892">
        <f>+C95+C96</f>
        <v>40.98118798070233</v>
      </c>
      <c r="D94" s="892">
        <f t="shared" ref="D94:E94" si="13">+D95+D96</f>
        <v>0</v>
      </c>
      <c r="E94" s="892">
        <f t="shared" si="13"/>
        <v>214.95883216672138</v>
      </c>
      <c r="F94" s="892">
        <f t="shared" si="12"/>
        <v>255.9400201474237</v>
      </c>
      <c r="G94" s="893"/>
      <c r="H94" s="893"/>
      <c r="I94" s="893"/>
      <c r="J94" s="893"/>
      <c r="K94" s="893"/>
    </row>
    <row r="95" spans="1:11" s="881" customFormat="1" x14ac:dyDescent="0.25">
      <c r="A95" s="882"/>
      <c r="B95" s="316" t="s">
        <v>71</v>
      </c>
      <c r="C95" s="884">
        <v>40.98118798070233</v>
      </c>
      <c r="D95" s="884">
        <v>0</v>
      </c>
      <c r="E95" s="884">
        <v>214.95883216672138</v>
      </c>
      <c r="F95" s="884">
        <f t="shared" si="12"/>
        <v>255.9400201474237</v>
      </c>
      <c r="G95" s="893"/>
      <c r="H95" s="893"/>
      <c r="I95" s="893"/>
      <c r="J95" s="893"/>
      <c r="K95" s="893"/>
    </row>
    <row r="96" spans="1:11" s="881" customFormat="1" x14ac:dyDescent="0.25">
      <c r="A96" s="882"/>
      <c r="B96" s="319" t="s">
        <v>69</v>
      </c>
      <c r="C96" s="878">
        <v>0</v>
      </c>
      <c r="D96" s="878">
        <v>0</v>
      </c>
      <c r="E96" s="878">
        <v>0</v>
      </c>
      <c r="F96" s="884">
        <f t="shared" si="12"/>
        <v>0</v>
      </c>
      <c r="G96" s="893"/>
      <c r="H96" s="893"/>
      <c r="I96" s="893"/>
      <c r="J96" s="893"/>
      <c r="K96" s="893"/>
    </row>
    <row r="97" spans="1:11" s="881" customFormat="1" x14ac:dyDescent="0.25">
      <c r="A97" s="882"/>
      <c r="B97" s="889" t="s">
        <v>336</v>
      </c>
      <c r="C97" s="892">
        <f t="shared" ref="C97:E97" si="14">+C98+C103</f>
        <v>7.4208176605241425</v>
      </c>
      <c r="D97" s="892">
        <f t="shared" si="14"/>
        <v>0.28112958410043315</v>
      </c>
      <c r="E97" s="892">
        <f t="shared" si="14"/>
        <v>0.27435216475934632</v>
      </c>
      <c r="F97" s="892">
        <f t="shared" si="12"/>
        <v>7.9762994093839215</v>
      </c>
      <c r="G97" s="893"/>
      <c r="H97" s="893"/>
      <c r="I97" s="893"/>
      <c r="J97" s="893"/>
      <c r="K97" s="893"/>
    </row>
    <row r="98" spans="1:11" s="881" customFormat="1" x14ac:dyDescent="0.25">
      <c r="A98" s="882"/>
      <c r="B98" s="315" t="s">
        <v>71</v>
      </c>
      <c r="C98" s="333">
        <f t="shared" ref="C98:E98" si="15">+C99+C101</f>
        <v>7.4208176605241425</v>
      </c>
      <c r="D98" s="333">
        <f t="shared" si="15"/>
        <v>0.28112958410043315</v>
      </c>
      <c r="E98" s="333">
        <f t="shared" si="15"/>
        <v>0.27435216475934632</v>
      </c>
      <c r="F98" s="333">
        <f t="shared" si="12"/>
        <v>7.9762994093839215</v>
      </c>
      <c r="G98" s="893"/>
      <c r="H98" s="893"/>
      <c r="I98" s="893"/>
      <c r="J98" s="893"/>
      <c r="K98" s="893"/>
    </row>
    <row r="99" spans="1:11" s="881" customFormat="1" x14ac:dyDescent="0.25">
      <c r="A99" s="882"/>
      <c r="B99" s="970" t="s">
        <v>608</v>
      </c>
      <c r="C99" s="1150">
        <f t="shared" ref="C99:E99" si="16">+C100</f>
        <v>0.28791838280835585</v>
      </c>
      <c r="D99" s="1150">
        <f t="shared" si="16"/>
        <v>0.28112958410043315</v>
      </c>
      <c r="E99" s="1150">
        <f t="shared" si="16"/>
        <v>0.27435216475934632</v>
      </c>
      <c r="F99" s="1150">
        <f t="shared" si="12"/>
        <v>0.84340013166813532</v>
      </c>
      <c r="G99" s="893"/>
      <c r="H99" s="893"/>
      <c r="I99" s="893"/>
      <c r="J99" s="893"/>
      <c r="K99" s="893"/>
    </row>
    <row r="100" spans="1:11" s="881" customFormat="1" x14ac:dyDescent="0.25">
      <c r="A100" s="882"/>
      <c r="B100" s="712" t="s">
        <v>704</v>
      </c>
      <c r="C100" s="885">
        <v>0.28791838280835585</v>
      </c>
      <c r="D100" s="885">
        <v>0.28112958410043315</v>
      </c>
      <c r="E100" s="885">
        <v>0.27435216475934632</v>
      </c>
      <c r="F100" s="885">
        <f t="shared" si="12"/>
        <v>0.84340013166813532</v>
      </c>
      <c r="G100" s="893"/>
      <c r="H100" s="893"/>
      <c r="I100" s="893"/>
      <c r="J100" s="893"/>
      <c r="K100" s="893"/>
    </row>
    <row r="101" spans="1:11" s="881" customFormat="1" x14ac:dyDescent="0.25">
      <c r="A101" s="421"/>
      <c r="B101" s="713" t="s">
        <v>609</v>
      </c>
      <c r="C101" s="885">
        <f t="shared" ref="C101:E101" si="17">+C102</f>
        <v>7.1328992777157865</v>
      </c>
      <c r="D101" s="885">
        <f t="shared" si="17"/>
        <v>0</v>
      </c>
      <c r="E101" s="885">
        <f t="shared" si="17"/>
        <v>0</v>
      </c>
      <c r="F101" s="885">
        <f t="shared" ref="F101:F104" si="18">+SUM(C101:E101)</f>
        <v>7.1328992777157865</v>
      </c>
      <c r="G101" s="893"/>
      <c r="H101" s="893"/>
      <c r="I101" s="893"/>
      <c r="J101" s="893"/>
      <c r="K101" s="893"/>
    </row>
    <row r="102" spans="1:11" x14ac:dyDescent="0.25">
      <c r="A102" s="418"/>
      <c r="B102" s="340" t="s">
        <v>704</v>
      </c>
      <c r="C102" s="1151">
        <v>7.1328992777157865</v>
      </c>
      <c r="D102" s="1151">
        <v>0</v>
      </c>
      <c r="E102" s="1151">
        <v>0</v>
      </c>
      <c r="F102" s="1151">
        <f t="shared" si="18"/>
        <v>7.1328992777157865</v>
      </c>
      <c r="H102" s="893"/>
      <c r="I102" s="893"/>
      <c r="J102" s="893"/>
      <c r="K102" s="893"/>
    </row>
    <row r="103" spans="1:11" x14ac:dyDescent="0.25">
      <c r="A103" s="418"/>
      <c r="B103" s="315" t="s">
        <v>69</v>
      </c>
      <c r="C103" s="333">
        <f t="shared" ref="C103:E103" si="19">+C104</f>
        <v>0</v>
      </c>
      <c r="D103" s="333">
        <f t="shared" si="19"/>
        <v>0</v>
      </c>
      <c r="E103" s="333">
        <f t="shared" si="19"/>
        <v>0</v>
      </c>
      <c r="F103" s="333">
        <f t="shared" si="18"/>
        <v>0</v>
      </c>
      <c r="H103" s="893"/>
      <c r="I103" s="893"/>
      <c r="J103" s="893"/>
      <c r="K103" s="893"/>
    </row>
    <row r="104" spans="1:11" x14ac:dyDescent="0.25">
      <c r="A104" s="418"/>
      <c r="B104" s="340" t="s">
        <v>842</v>
      </c>
      <c r="C104" s="1151">
        <v>0</v>
      </c>
      <c r="D104" s="1151">
        <v>0</v>
      </c>
      <c r="E104" s="1151">
        <v>0</v>
      </c>
      <c r="F104" s="1151">
        <f t="shared" si="18"/>
        <v>0</v>
      </c>
      <c r="H104" s="893"/>
      <c r="I104" s="893"/>
      <c r="J104" s="893"/>
      <c r="K104" s="893"/>
    </row>
    <row r="105" spans="1:11" x14ac:dyDescent="0.25">
      <c r="B105" s="338"/>
      <c r="C105" s="82"/>
      <c r="D105" s="82"/>
      <c r="E105" s="82"/>
      <c r="F105" s="82"/>
      <c r="H105" s="893"/>
      <c r="I105" s="893"/>
      <c r="J105" s="893"/>
      <c r="K105" s="893"/>
    </row>
    <row r="106" spans="1:11" x14ac:dyDescent="0.25">
      <c r="B106" s="311" t="s">
        <v>104</v>
      </c>
      <c r="C106" s="312">
        <f t="shared" ref="C106:E106" si="20">+C107+C108</f>
        <v>417.09253312903252</v>
      </c>
      <c r="D106" s="312">
        <f t="shared" si="20"/>
        <v>486.0102922304718</v>
      </c>
      <c r="E106" s="312">
        <f t="shared" si="20"/>
        <v>453.16402084914967</v>
      </c>
      <c r="F106" s="116">
        <f>+SUM(C106:E106)</f>
        <v>1356.266846208654</v>
      </c>
    </row>
    <row r="107" spans="1:11" x14ac:dyDescent="0.25">
      <c r="B107" s="889" t="s">
        <v>105</v>
      </c>
      <c r="C107" s="892">
        <v>36.480310939600137</v>
      </c>
      <c r="D107" s="892">
        <v>40.11462121964157</v>
      </c>
      <c r="E107" s="892">
        <v>197.1384625644105</v>
      </c>
      <c r="F107" s="116">
        <f>+SUM(C107:E107)</f>
        <v>273.73339472365222</v>
      </c>
    </row>
    <row r="108" spans="1:11" x14ac:dyDescent="0.25">
      <c r="B108" s="889" t="s">
        <v>512</v>
      </c>
      <c r="C108" s="892">
        <v>380.61222218943237</v>
      </c>
      <c r="D108" s="892">
        <v>445.89567101083026</v>
      </c>
      <c r="E108" s="892">
        <v>256.02555828473913</v>
      </c>
      <c r="F108" s="116">
        <f>+SUM(C108:E108)</f>
        <v>1082.5334514850017</v>
      </c>
    </row>
    <row r="109" spans="1:11" x14ac:dyDescent="0.25">
      <c r="B109" s="311" t="s">
        <v>106</v>
      </c>
      <c r="C109" s="312">
        <v>40.058516504762622</v>
      </c>
      <c r="D109" s="312">
        <v>380.80830062766006</v>
      </c>
      <c r="E109" s="312">
        <v>73.261494116129086</v>
      </c>
      <c r="F109" s="116">
        <f>+SUM(C109:E109)</f>
        <v>494.12831124855177</v>
      </c>
    </row>
    <row r="111" spans="1:11" x14ac:dyDescent="0.25">
      <c r="B111" s="92" t="s">
        <v>337</v>
      </c>
      <c r="C111" s="893"/>
      <c r="D111" s="893"/>
      <c r="E111" s="893"/>
      <c r="F111" s="893"/>
    </row>
    <row r="112" spans="1:11" x14ac:dyDescent="0.25">
      <c r="C112" s="893"/>
      <c r="D112" s="893"/>
      <c r="E112" s="893"/>
      <c r="F112" s="893"/>
    </row>
    <row r="113" spans="3:6" x14ac:dyDescent="0.25">
      <c r="C113" s="893"/>
      <c r="D113" s="893"/>
      <c r="E113" s="893"/>
      <c r="F113" s="893"/>
    </row>
    <row r="114" spans="3:6" x14ac:dyDescent="0.25">
      <c r="C114" s="893"/>
      <c r="D114" s="893"/>
      <c r="E114" s="893"/>
      <c r="F114" s="893"/>
    </row>
    <row r="115" spans="3:6" x14ac:dyDescent="0.25">
      <c r="C115" s="893"/>
      <c r="D115" s="893"/>
      <c r="E115" s="893"/>
      <c r="F115" s="893"/>
    </row>
    <row r="116" spans="3:6" x14ac:dyDescent="0.25">
      <c r="C116" s="893"/>
      <c r="D116" s="893"/>
      <c r="E116" s="893"/>
      <c r="F116" s="893"/>
    </row>
    <row r="121" spans="3:6" x14ac:dyDescent="0.25">
      <c r="C121" s="893"/>
      <c r="D121" s="893"/>
      <c r="E121" s="893"/>
      <c r="F121" s="893"/>
    </row>
    <row r="122" spans="3:6" x14ac:dyDescent="0.25">
      <c r="C122" s="893"/>
      <c r="D122" s="893"/>
      <c r="E122" s="893"/>
      <c r="F122" s="893"/>
    </row>
    <row r="123" spans="3:6" x14ac:dyDescent="0.25">
      <c r="C123" s="893"/>
      <c r="D123" s="893"/>
      <c r="E123" s="893"/>
      <c r="F123" s="893"/>
    </row>
    <row r="124" spans="3:6" x14ac:dyDescent="0.25">
      <c r="C124" s="893"/>
      <c r="D124" s="893"/>
      <c r="E124" s="893"/>
      <c r="F124" s="893"/>
    </row>
  </sheetData>
  <mergeCells count="2">
    <mergeCell ref="B6:F6"/>
    <mergeCell ref="B11:F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AB115"/>
  <sheetViews>
    <sheetView showGridLines="0" zoomScale="85" zoomScaleNormal="85" zoomScaleSheetLayoutView="80" workbookViewId="0"/>
  </sheetViews>
  <sheetFormatPr baseColWidth="10" defaultColWidth="11.453125" defaultRowHeight="13" x14ac:dyDescent="0.3"/>
  <cols>
    <col min="1" max="1" width="10.26953125" style="1" bestFit="1" customWidth="1"/>
    <col min="2" max="2" width="32.1796875" style="110" customWidth="1"/>
    <col min="3" max="4" width="11.81640625" style="70" customWidth="1"/>
    <col min="5" max="5" width="11.54296875" style="70" customWidth="1"/>
    <col min="6" max="6" width="11.81640625" style="70" customWidth="1"/>
    <col min="7" max="8" width="11.54296875" style="70" customWidth="1"/>
    <col min="9" max="9" width="11.81640625" style="70" customWidth="1"/>
    <col min="10" max="14" width="11.54296875" style="70" customWidth="1"/>
    <col min="15" max="15" width="9.54296875" style="70" customWidth="1"/>
    <col min="16" max="16" width="16.453125" style="110" bestFit="1" customWidth="1"/>
    <col min="17" max="24" width="11.453125" style="110" customWidth="1"/>
    <col min="25" max="16384" width="11.453125" style="110"/>
  </cols>
  <sheetData>
    <row r="1" spans="1:28" ht="14.5" x14ac:dyDescent="0.35">
      <c r="A1" s="667" t="s">
        <v>216</v>
      </c>
      <c r="B1" s="670"/>
      <c r="C1" s="75"/>
      <c r="D1" s="75"/>
      <c r="E1" s="75"/>
      <c r="F1" s="75"/>
      <c r="G1" s="75"/>
      <c r="H1" s="75"/>
      <c r="I1" s="75"/>
      <c r="J1" s="75"/>
      <c r="K1" s="75"/>
      <c r="L1" s="75"/>
      <c r="M1" s="75"/>
      <c r="N1" s="75"/>
      <c r="O1" s="75"/>
    </row>
    <row r="2" spans="1:28" ht="15" customHeight="1" x14ac:dyDescent="0.35">
      <c r="A2" s="42"/>
      <c r="B2" s="351" t="s">
        <v>733</v>
      </c>
      <c r="C2" s="3"/>
      <c r="D2" s="3"/>
      <c r="E2" s="3"/>
      <c r="F2" s="3"/>
      <c r="G2" s="3"/>
      <c r="H2" s="3"/>
      <c r="I2" s="3"/>
      <c r="J2" s="3"/>
      <c r="K2" s="3"/>
      <c r="L2" s="3"/>
      <c r="M2" s="3"/>
      <c r="N2" s="3"/>
      <c r="O2" s="83"/>
    </row>
    <row r="3" spans="1:28" ht="15" customHeight="1" x14ac:dyDescent="0.35">
      <c r="A3" s="42"/>
      <c r="B3" s="351" t="s">
        <v>300</v>
      </c>
      <c r="C3" s="1095"/>
      <c r="D3" s="1095"/>
      <c r="E3" s="1095"/>
      <c r="F3" s="1095"/>
      <c r="G3" s="1095"/>
      <c r="H3" s="1095"/>
      <c r="I3" s="1095"/>
      <c r="J3" s="1095"/>
      <c r="K3" s="1095"/>
      <c r="L3" s="1095"/>
      <c r="M3" s="1095"/>
      <c r="N3" s="1095"/>
      <c r="O3" s="1095"/>
    </row>
    <row r="4" spans="1:28" s="84" customFormat="1" ht="14.5" x14ac:dyDescent="0.35">
      <c r="A4" s="5"/>
      <c r="B4" s="83"/>
      <c r="C4" s="1095"/>
      <c r="D4" s="1095"/>
      <c r="E4" s="1095"/>
      <c r="F4" s="1095"/>
      <c r="G4" s="1095"/>
      <c r="H4" s="1095"/>
      <c r="I4" s="1095"/>
      <c r="J4" s="1095"/>
      <c r="K4" s="1095"/>
      <c r="L4" s="1095"/>
      <c r="M4" s="1095"/>
      <c r="N4" s="1095"/>
      <c r="O4" s="1095"/>
      <c r="P4" s="110"/>
      <c r="Q4" s="110"/>
      <c r="R4" s="110"/>
      <c r="S4" s="110"/>
      <c r="T4" s="110"/>
      <c r="U4" s="110"/>
      <c r="V4" s="110"/>
      <c r="W4" s="110"/>
      <c r="X4" s="110"/>
      <c r="Y4" s="110"/>
    </row>
    <row r="5" spans="1:28" s="84" customFormat="1" ht="13.5" thickBot="1" x14ac:dyDescent="0.35">
      <c r="A5" s="5"/>
      <c r="B5" s="83"/>
      <c r="C5" s="83"/>
      <c r="D5" s="83"/>
      <c r="E5" s="83"/>
      <c r="F5" s="83"/>
      <c r="G5" s="83"/>
      <c r="H5" s="83"/>
      <c r="I5" s="83"/>
      <c r="J5" s="83"/>
      <c r="K5" s="83"/>
      <c r="L5" s="83"/>
      <c r="M5" s="83"/>
      <c r="N5" s="83"/>
      <c r="O5" s="83"/>
      <c r="P5" s="110"/>
      <c r="Q5" s="110"/>
      <c r="R5" s="110"/>
      <c r="S5" s="110"/>
      <c r="T5" s="110"/>
      <c r="U5" s="110"/>
      <c r="V5" s="110"/>
      <c r="W5" s="110"/>
      <c r="X5" s="110"/>
      <c r="Y5" s="110"/>
    </row>
    <row r="6" spans="1:28" s="84" customFormat="1" ht="22.5" customHeight="1" thickBot="1" x14ac:dyDescent="0.35">
      <c r="A6" s="5"/>
      <c r="B6" s="1382" t="s">
        <v>685</v>
      </c>
      <c r="C6" s="1383"/>
      <c r="D6" s="1383"/>
      <c r="E6" s="1383"/>
      <c r="F6" s="1383"/>
      <c r="G6" s="1383"/>
      <c r="H6" s="1383"/>
      <c r="I6" s="1383"/>
      <c r="J6" s="1383"/>
      <c r="K6" s="1383"/>
      <c r="L6" s="1383"/>
      <c r="M6" s="1383"/>
      <c r="N6" s="1383"/>
      <c r="O6" s="1384"/>
      <c r="P6" s="110"/>
      <c r="Q6" s="110"/>
      <c r="R6" s="110"/>
      <c r="S6" s="110"/>
      <c r="T6" s="110"/>
      <c r="U6" s="110"/>
      <c r="V6" s="110"/>
      <c r="W6" s="110"/>
      <c r="X6" s="110"/>
      <c r="Y6" s="110"/>
    </row>
    <row r="7" spans="1:28" s="84" customFormat="1" x14ac:dyDescent="0.3">
      <c r="A7" s="5"/>
      <c r="B7" s="5"/>
      <c r="C7" s="5"/>
      <c r="D7" s="5"/>
      <c r="E7" s="5"/>
      <c r="F7" s="5"/>
      <c r="G7" s="5"/>
      <c r="H7" s="5"/>
      <c r="I7" s="5"/>
      <c r="J7" s="5"/>
      <c r="K7" s="5"/>
      <c r="L7" s="5"/>
      <c r="M7" s="5"/>
      <c r="N7" s="5"/>
      <c r="O7" s="5"/>
      <c r="P7" s="110"/>
      <c r="Q7" s="110"/>
      <c r="R7" s="110"/>
      <c r="S7" s="110"/>
      <c r="T7" s="110"/>
      <c r="U7" s="110"/>
      <c r="V7" s="110"/>
      <c r="W7" s="110"/>
      <c r="X7" s="110"/>
      <c r="Y7" s="110"/>
    </row>
    <row r="8" spans="1:28" s="84" customFormat="1" ht="13.5" thickBot="1" x14ac:dyDescent="0.35">
      <c r="A8" s="5"/>
      <c r="B8" s="421" t="s">
        <v>880</v>
      </c>
      <c r="C8" s="5"/>
      <c r="D8" s="5"/>
      <c r="E8" s="5"/>
      <c r="F8" s="5"/>
      <c r="G8" s="5"/>
      <c r="H8" s="5"/>
      <c r="I8" s="5"/>
      <c r="J8" s="5"/>
      <c r="K8" s="5"/>
      <c r="L8" s="5"/>
      <c r="M8" s="5"/>
      <c r="N8" s="5"/>
      <c r="O8" s="74"/>
      <c r="P8" s="110"/>
      <c r="Q8" s="110"/>
      <c r="R8" s="110"/>
      <c r="S8" s="110"/>
      <c r="T8" s="110"/>
      <c r="U8" s="110"/>
      <c r="V8" s="110"/>
      <c r="W8" s="110"/>
      <c r="X8" s="110"/>
      <c r="Y8" s="110"/>
    </row>
    <row r="9" spans="1:28" s="84" customFormat="1" ht="14" thickTop="1" thickBot="1" x14ac:dyDescent="0.35">
      <c r="A9" s="5"/>
      <c r="B9" s="111"/>
      <c r="C9" s="422">
        <v>44197</v>
      </c>
      <c r="D9" s="422">
        <v>44228</v>
      </c>
      <c r="E9" s="422">
        <v>44256</v>
      </c>
      <c r="F9" s="422">
        <v>44287</v>
      </c>
      <c r="G9" s="422">
        <v>44317</v>
      </c>
      <c r="H9" s="422">
        <v>44348</v>
      </c>
      <c r="I9" s="422">
        <v>44378</v>
      </c>
      <c r="J9" s="422">
        <v>44409</v>
      </c>
      <c r="K9" s="422">
        <v>44440</v>
      </c>
      <c r="L9" s="422">
        <v>44470</v>
      </c>
      <c r="M9" s="422">
        <v>44501</v>
      </c>
      <c r="N9" s="422">
        <v>44531</v>
      </c>
      <c r="O9" s="423">
        <v>2021</v>
      </c>
      <c r="P9" s="110"/>
      <c r="Q9" s="110"/>
      <c r="R9" s="110"/>
      <c r="S9" s="110"/>
      <c r="T9" s="110"/>
      <c r="U9" s="110"/>
      <c r="V9" s="110"/>
      <c r="W9" s="110"/>
      <c r="X9" s="110"/>
      <c r="Y9" s="110"/>
    </row>
    <row r="10" spans="1:28" s="84" customFormat="1" ht="14" thickTop="1" thickBot="1" x14ac:dyDescent="0.35">
      <c r="A10" s="5"/>
      <c r="B10" s="5"/>
      <c r="C10" s="5"/>
      <c r="D10" s="5"/>
      <c r="E10" s="5"/>
      <c r="F10" s="88"/>
      <c r="G10" s="88"/>
      <c r="H10" s="88"/>
      <c r="I10" s="88"/>
      <c r="J10" s="88"/>
      <c r="K10" s="88"/>
      <c r="L10" s="88"/>
      <c r="M10" s="88"/>
      <c r="N10" s="88"/>
      <c r="O10" s="88"/>
      <c r="P10" s="110"/>
      <c r="Q10" s="110"/>
      <c r="R10" s="110"/>
      <c r="S10" s="110"/>
      <c r="T10" s="110"/>
      <c r="U10" s="110"/>
      <c r="V10" s="110"/>
      <c r="W10" s="110"/>
      <c r="X10" s="110"/>
      <c r="Y10" s="110"/>
      <c r="Z10" s="110"/>
      <c r="AA10" s="110"/>
      <c r="AB10" s="110"/>
    </row>
    <row r="11" spans="1:28" s="84" customFormat="1" ht="13.5" thickBot="1" x14ac:dyDescent="0.35">
      <c r="A11" s="5"/>
      <c r="B11" s="1379" t="s">
        <v>653</v>
      </c>
      <c r="C11" s="1380"/>
      <c r="D11" s="1380"/>
      <c r="E11" s="1380"/>
      <c r="F11" s="1380"/>
      <c r="G11" s="1380"/>
      <c r="H11" s="1380"/>
      <c r="I11" s="1380"/>
      <c r="J11" s="1380"/>
      <c r="K11" s="1380"/>
      <c r="L11" s="1380"/>
      <c r="M11" s="1380"/>
      <c r="N11" s="1380"/>
      <c r="O11" s="1381"/>
      <c r="P11" s="110"/>
      <c r="Q11" s="110"/>
      <c r="R11" s="110"/>
      <c r="S11" s="110"/>
      <c r="T11" s="110"/>
      <c r="U11" s="110"/>
      <c r="V11" s="110"/>
      <c r="W11" s="110"/>
      <c r="X11" s="110"/>
      <c r="Y11" s="110"/>
      <c r="Z11" s="110"/>
      <c r="AA11" s="110"/>
      <c r="AB11" s="110"/>
    </row>
    <row r="12" spans="1:28" s="881" customFormat="1" ht="13.5" thickBot="1" x14ac:dyDescent="0.35">
      <c r="A12" s="112"/>
      <c r="B12" s="113"/>
      <c r="C12" s="88"/>
      <c r="D12" s="88"/>
      <c r="E12" s="88"/>
      <c r="F12" s="88"/>
      <c r="G12" s="88"/>
      <c r="H12" s="88"/>
      <c r="I12" s="88"/>
      <c r="J12" s="88"/>
      <c r="K12" s="88"/>
      <c r="L12" s="88"/>
      <c r="M12" s="88"/>
      <c r="N12" s="88"/>
      <c r="O12" s="88"/>
      <c r="P12" s="110"/>
      <c r="Q12" s="110"/>
      <c r="R12" s="110"/>
      <c r="S12" s="110"/>
      <c r="T12" s="110"/>
      <c r="U12" s="110"/>
      <c r="V12" s="110"/>
      <c r="W12" s="110"/>
      <c r="X12" s="110"/>
      <c r="Y12" s="110"/>
    </row>
    <row r="13" spans="1:28" ht="15" thickBot="1" x14ac:dyDescent="0.35">
      <c r="B13" s="307" t="s">
        <v>59</v>
      </c>
      <c r="C13" s="308">
        <f t="shared" ref="C13:O13" si="0">+C14+C15</f>
        <v>10240.253339486997</v>
      </c>
      <c r="D13" s="308">
        <f t="shared" si="0"/>
        <v>3875.5577304644835</v>
      </c>
      <c r="E13" s="308">
        <f t="shared" si="0"/>
        <v>3609.6774153717065</v>
      </c>
      <c r="F13" s="308">
        <f t="shared" si="0"/>
        <v>4289.7564535451156</v>
      </c>
      <c r="G13" s="308">
        <f t="shared" si="0"/>
        <v>2725.8553099413521</v>
      </c>
      <c r="H13" s="308">
        <f t="shared" si="0"/>
        <v>4577.6880004954937</v>
      </c>
      <c r="I13" s="308">
        <f t="shared" si="0"/>
        <v>4928.0376690136463</v>
      </c>
      <c r="J13" s="308">
        <f t="shared" si="0"/>
        <v>4950.6811448080462</v>
      </c>
      <c r="K13" s="308">
        <f t="shared" si="0"/>
        <v>5635.5459423689981</v>
      </c>
      <c r="L13" s="308">
        <f t="shared" si="0"/>
        <v>1189.9130577861374</v>
      </c>
      <c r="M13" s="308">
        <f t="shared" si="0"/>
        <v>519.81259422186781</v>
      </c>
      <c r="N13" s="308">
        <f t="shared" si="0"/>
        <v>2444.6214972149182</v>
      </c>
      <c r="O13" s="308">
        <f t="shared" si="0"/>
        <v>48987.400154718758</v>
      </c>
      <c r="P13" s="85"/>
      <c r="Q13" s="85"/>
      <c r="R13" s="85"/>
      <c r="S13" s="85"/>
      <c r="T13" s="85"/>
      <c r="U13" s="85"/>
      <c r="V13" s="85"/>
      <c r="W13" s="85"/>
      <c r="X13" s="85"/>
    </row>
    <row r="14" spans="1:28" x14ac:dyDescent="0.3">
      <c r="A14" s="5"/>
      <c r="B14" s="427" t="s">
        <v>60</v>
      </c>
      <c r="C14" s="118">
        <v>2329.8967132655071</v>
      </c>
      <c r="D14" s="118">
        <v>3131.4768206137842</v>
      </c>
      <c r="E14" s="894">
        <v>1152.6716331234002</v>
      </c>
      <c r="F14" s="894">
        <v>4012.0100691139733</v>
      </c>
      <c r="G14" s="894">
        <v>297.34164752215298</v>
      </c>
      <c r="H14" s="118">
        <v>534.29602888086652</v>
      </c>
      <c r="I14" s="118">
        <v>1759.1073186741057</v>
      </c>
      <c r="J14" s="118">
        <v>0</v>
      </c>
      <c r="K14" s="118">
        <v>365.99934361667215</v>
      </c>
      <c r="L14" s="118">
        <v>0</v>
      </c>
      <c r="M14" s="118">
        <v>0</v>
      </c>
      <c r="N14" s="118">
        <v>0</v>
      </c>
      <c r="O14" s="118">
        <f>SUM(C14:N14)</f>
        <v>13582.79957481046</v>
      </c>
      <c r="P14" s="85"/>
      <c r="Q14" s="85"/>
      <c r="R14" s="85"/>
      <c r="S14" s="85"/>
      <c r="T14" s="85"/>
      <c r="U14" s="85"/>
      <c r="V14" s="85"/>
      <c r="W14" s="85"/>
      <c r="X14" s="85"/>
    </row>
    <row r="15" spans="1:28" x14ac:dyDescent="0.3">
      <c r="A15" s="5"/>
      <c r="B15" s="427" t="s">
        <v>61</v>
      </c>
      <c r="C15" s="118">
        <v>7910.356626221489</v>
      </c>
      <c r="D15" s="118">
        <v>744.08090985069919</v>
      </c>
      <c r="E15" s="894">
        <v>2457.0057822483063</v>
      </c>
      <c r="F15" s="894">
        <v>277.74638443114196</v>
      </c>
      <c r="G15" s="894">
        <v>2428.5136624191991</v>
      </c>
      <c r="H15" s="118">
        <v>4043.391971614627</v>
      </c>
      <c r="I15" s="118">
        <v>3168.9303503395408</v>
      </c>
      <c r="J15" s="118">
        <v>4950.6811448080462</v>
      </c>
      <c r="K15" s="118">
        <v>5269.5465987523257</v>
      </c>
      <c r="L15" s="118">
        <v>1189.9130577861374</v>
      </c>
      <c r="M15" s="118">
        <v>519.81259422186781</v>
      </c>
      <c r="N15" s="118">
        <v>2444.6214972149182</v>
      </c>
      <c r="O15" s="118">
        <f>SUM(C15:N15)</f>
        <v>35404.6005799083</v>
      </c>
      <c r="P15" s="85"/>
      <c r="Q15" s="85"/>
      <c r="R15" s="85"/>
      <c r="S15" s="85"/>
      <c r="T15" s="85"/>
      <c r="U15" s="85"/>
      <c r="V15" s="85"/>
      <c r="W15" s="85"/>
      <c r="X15" s="85"/>
    </row>
    <row r="16" spans="1:28" s="881" customFormat="1" ht="13.5" thickBot="1" x14ac:dyDescent="0.35">
      <c r="A16" s="5"/>
      <c r="B16" s="5"/>
      <c r="C16" s="424"/>
      <c r="D16" s="1207"/>
      <c r="E16" s="1207"/>
      <c r="F16" s="1207"/>
      <c r="G16" s="1207"/>
      <c r="H16" s="1207"/>
      <c r="I16" s="1207"/>
      <c r="J16" s="1207"/>
      <c r="K16" s="1207"/>
      <c r="L16" s="1207"/>
      <c r="M16" s="1207"/>
      <c r="N16" s="1207"/>
      <c r="O16" s="1207"/>
      <c r="P16" s="85"/>
      <c r="Q16" s="85"/>
      <c r="R16" s="85"/>
      <c r="S16" s="85"/>
      <c r="T16" s="85"/>
      <c r="U16" s="85"/>
      <c r="V16" s="85"/>
      <c r="W16" s="85"/>
      <c r="X16" s="85"/>
      <c r="Y16" s="110"/>
    </row>
    <row r="17" spans="1:28" s="70" customFormat="1" ht="13.5" thickBot="1" x14ac:dyDescent="0.35">
      <c r="A17" s="5"/>
      <c r="B17" s="119" t="s">
        <v>52</v>
      </c>
      <c r="C17" s="77">
        <f t="shared" ref="C17:N17" si="1">+C18+C23+C25+C26+C29</f>
        <v>269.97096194066233</v>
      </c>
      <c r="D17" s="77">
        <f t="shared" si="1"/>
        <v>157.8419755593701</v>
      </c>
      <c r="E17" s="77">
        <f t="shared" si="1"/>
        <v>274.74535481112815</v>
      </c>
      <c r="F17" s="77">
        <f t="shared" si="1"/>
        <v>142.77096931749549</v>
      </c>
      <c r="G17" s="77">
        <f t="shared" si="1"/>
        <v>2367.5011961331197</v>
      </c>
      <c r="H17" s="77">
        <f t="shared" si="1"/>
        <v>175.33322353504516</v>
      </c>
      <c r="I17" s="77">
        <f t="shared" si="1"/>
        <v>288.38397629304973</v>
      </c>
      <c r="J17" s="77">
        <f t="shared" si="1"/>
        <v>144.84639716849733</v>
      </c>
      <c r="K17" s="77">
        <f t="shared" si="1"/>
        <v>2142.8934395277429</v>
      </c>
      <c r="L17" s="77">
        <f t="shared" si="1"/>
        <v>116.25309189315969</v>
      </c>
      <c r="M17" s="77">
        <f t="shared" si="1"/>
        <v>187.25400619662898</v>
      </c>
      <c r="N17" s="77">
        <f t="shared" si="1"/>
        <v>2017.0813262712049</v>
      </c>
      <c r="O17" s="120">
        <f>+SUM(C17:N17)</f>
        <v>8284.8759186471052</v>
      </c>
      <c r="P17" s="85"/>
      <c r="Q17" s="85"/>
      <c r="R17" s="85"/>
      <c r="S17" s="85"/>
      <c r="T17" s="85"/>
      <c r="U17" s="85"/>
      <c r="V17" s="85"/>
      <c r="W17" s="85"/>
      <c r="X17" s="85"/>
      <c r="Y17" s="85"/>
      <c r="Z17" s="85"/>
      <c r="AA17" s="85"/>
      <c r="AB17" s="85"/>
    </row>
    <row r="18" spans="1:28" s="70" customFormat="1" x14ac:dyDescent="0.3">
      <c r="A18" s="5"/>
      <c r="B18" s="341" t="s">
        <v>62</v>
      </c>
      <c r="C18" s="78">
        <f t="shared" ref="C18:O18" si="2">SUM(C19:C22)</f>
        <v>113.23334094000001</v>
      </c>
      <c r="D18" s="78">
        <f t="shared" si="2"/>
        <v>145.992048152</v>
      </c>
      <c r="E18" s="78">
        <f t="shared" si="2"/>
        <v>258.61907514100005</v>
      </c>
      <c r="F18" s="78">
        <f t="shared" si="2"/>
        <v>113.01947192999999</v>
      </c>
      <c r="G18" s="78">
        <f t="shared" si="2"/>
        <v>149.34673803599998</v>
      </c>
      <c r="H18" s="78">
        <f t="shared" si="2"/>
        <v>152.36071328511764</v>
      </c>
      <c r="I18" s="78">
        <f t="shared" si="2"/>
        <v>131.58784886699999</v>
      </c>
      <c r="J18" s="78">
        <f t="shared" si="2"/>
        <v>132.65871472200001</v>
      </c>
      <c r="K18" s="78">
        <f t="shared" si="2"/>
        <v>2126.2485948882072</v>
      </c>
      <c r="L18" s="78">
        <f t="shared" si="2"/>
        <v>104.35117079</v>
      </c>
      <c r="M18" s="78">
        <f t="shared" si="2"/>
        <v>149.521313736</v>
      </c>
      <c r="N18" s="78">
        <f t="shared" si="2"/>
        <v>2003.2620230113248</v>
      </c>
      <c r="O18" s="78">
        <f t="shared" si="2"/>
        <v>5580.2010534986503</v>
      </c>
      <c r="P18" s="85"/>
      <c r="Q18" s="85"/>
      <c r="R18" s="85"/>
      <c r="S18" s="85"/>
      <c r="T18" s="85"/>
      <c r="U18" s="85"/>
      <c r="V18" s="85"/>
      <c r="W18" s="85"/>
      <c r="X18" s="85"/>
      <c r="Y18" s="85"/>
      <c r="Z18" s="85"/>
      <c r="AA18" s="85"/>
      <c r="AB18" s="85"/>
    </row>
    <row r="19" spans="1:28" s="70" customFormat="1" x14ac:dyDescent="0.3">
      <c r="A19" s="5"/>
      <c r="B19" s="315" t="s">
        <v>63</v>
      </c>
      <c r="C19" s="886">
        <v>30.57680148</v>
      </c>
      <c r="D19" s="886">
        <v>2.82987872</v>
      </c>
      <c r="E19" s="886">
        <v>73.020716556000011</v>
      </c>
      <c r="F19" s="886">
        <v>46.902379789999998</v>
      </c>
      <c r="G19" s="886">
        <v>17.625357869999998</v>
      </c>
      <c r="H19" s="886">
        <v>33.811258520000003</v>
      </c>
      <c r="I19" s="886">
        <v>30.568778803999997</v>
      </c>
      <c r="J19" s="886">
        <v>2.82987872</v>
      </c>
      <c r="K19" s="886">
        <v>73.017266696000021</v>
      </c>
      <c r="L19" s="886">
        <v>35.270822609999996</v>
      </c>
      <c r="M19" s="886">
        <v>13.480841739999999</v>
      </c>
      <c r="N19" s="886">
        <v>33.811258520000003</v>
      </c>
      <c r="O19" s="886">
        <f>SUM(C19:N19)</f>
        <v>393.74524002600003</v>
      </c>
      <c r="P19" s="85"/>
      <c r="Q19" s="85"/>
      <c r="R19" s="85"/>
      <c r="S19" s="85"/>
      <c r="T19" s="85"/>
      <c r="U19" s="85"/>
      <c r="V19" s="85"/>
      <c r="W19" s="85"/>
      <c r="X19" s="85"/>
      <c r="Y19" s="110"/>
    </row>
    <row r="20" spans="1:28" s="70" customFormat="1" x14ac:dyDescent="0.3">
      <c r="A20" s="5"/>
      <c r="B20" s="316" t="s">
        <v>64</v>
      </c>
      <c r="C20" s="884">
        <v>54.360558760000004</v>
      </c>
      <c r="D20" s="884">
        <v>46.954662941999999</v>
      </c>
      <c r="E20" s="884">
        <v>142.10091588500003</v>
      </c>
      <c r="F20" s="884">
        <v>50.21450986</v>
      </c>
      <c r="G20" s="884">
        <v>98.874928249999982</v>
      </c>
      <c r="H20" s="884">
        <v>43.446625030000007</v>
      </c>
      <c r="I20" s="884">
        <v>54.360558699999999</v>
      </c>
      <c r="J20" s="884">
        <v>33.621329512000003</v>
      </c>
      <c r="K20" s="884">
        <v>142.10091578500001</v>
      </c>
      <c r="L20" s="887">
        <v>52.989589979999998</v>
      </c>
      <c r="M20" s="884">
        <v>103.19401993999999</v>
      </c>
      <c r="N20" s="884">
        <v>26.737114550000005</v>
      </c>
      <c r="O20" s="887">
        <f>SUM(C20:N20)</f>
        <v>848.95572919400001</v>
      </c>
      <c r="P20" s="85"/>
      <c r="Q20" s="85"/>
      <c r="R20" s="85"/>
      <c r="S20" s="85"/>
      <c r="T20" s="85"/>
      <c r="U20" s="85"/>
      <c r="V20" s="85"/>
      <c r="W20" s="85"/>
      <c r="X20" s="85"/>
      <c r="Y20" s="110"/>
    </row>
    <row r="21" spans="1:28" s="70" customFormat="1" x14ac:dyDescent="0.3">
      <c r="A21" s="5"/>
      <c r="B21" s="316" t="s">
        <v>601</v>
      </c>
      <c r="C21" s="877">
        <v>0</v>
      </c>
      <c r="D21" s="877">
        <v>0</v>
      </c>
      <c r="E21" s="877">
        <v>0</v>
      </c>
      <c r="F21" s="877">
        <v>0</v>
      </c>
      <c r="G21" s="877">
        <v>0</v>
      </c>
      <c r="H21" s="877">
        <v>0</v>
      </c>
      <c r="I21" s="877">
        <v>0</v>
      </c>
      <c r="J21" s="877">
        <v>0</v>
      </c>
      <c r="K21" s="877">
        <v>1867.5587697072071</v>
      </c>
      <c r="L21" s="79">
        <v>0</v>
      </c>
      <c r="M21" s="877">
        <v>0</v>
      </c>
      <c r="N21" s="877">
        <v>1867.5587697072071</v>
      </c>
      <c r="O21" s="887">
        <f>SUM(C21:N21)</f>
        <v>3735.1175394144143</v>
      </c>
      <c r="P21" s="85"/>
      <c r="Q21" s="85"/>
      <c r="R21" s="85"/>
      <c r="S21" s="85"/>
      <c r="T21" s="85"/>
      <c r="U21" s="85"/>
      <c r="V21" s="85"/>
      <c r="W21" s="85"/>
      <c r="X21" s="85"/>
      <c r="Y21" s="110"/>
    </row>
    <row r="22" spans="1:28" s="70" customFormat="1" x14ac:dyDescent="0.3">
      <c r="A22" s="5"/>
      <c r="B22" s="342" t="s">
        <v>65</v>
      </c>
      <c r="C22" s="877">
        <v>28.295980700000001</v>
      </c>
      <c r="D22" s="877">
        <v>96.207506490000014</v>
      </c>
      <c r="E22" s="877">
        <v>43.497442700000001</v>
      </c>
      <c r="F22" s="877">
        <v>15.902582280000003</v>
      </c>
      <c r="G22" s="877">
        <v>32.846451915999999</v>
      </c>
      <c r="H22" s="877">
        <v>75.102829735117652</v>
      </c>
      <c r="I22" s="877">
        <v>46.658511362999995</v>
      </c>
      <c r="J22" s="877">
        <v>96.207506490000014</v>
      </c>
      <c r="K22" s="877">
        <v>43.571642699999998</v>
      </c>
      <c r="L22" s="79">
        <v>16.090758200000003</v>
      </c>
      <c r="M22" s="877">
        <v>32.846452055999997</v>
      </c>
      <c r="N22" s="877">
        <v>75.154880234117655</v>
      </c>
      <c r="O22" s="79">
        <f>SUM(C22:N22)</f>
        <v>602.38254486423523</v>
      </c>
      <c r="P22" s="85"/>
      <c r="Q22" s="85"/>
      <c r="R22" s="85"/>
      <c r="S22" s="85"/>
      <c r="T22" s="85"/>
      <c r="U22" s="85"/>
      <c r="V22" s="85"/>
      <c r="W22" s="85"/>
      <c r="X22" s="85"/>
      <c r="Y22" s="110"/>
    </row>
    <row r="23" spans="1:28" s="70" customFormat="1" x14ac:dyDescent="0.3">
      <c r="A23" s="5"/>
      <c r="B23" s="889" t="s">
        <v>68</v>
      </c>
      <c r="C23" s="329">
        <f>+C24</f>
        <v>1.5090791266059462</v>
      </c>
      <c r="D23" s="329">
        <f t="shared" ref="D23:N23" si="3">+D24</f>
        <v>0.87158561821348368</v>
      </c>
      <c r="E23" s="329">
        <f t="shared" si="3"/>
        <v>1.2747382205513785E-2</v>
      </c>
      <c r="F23" s="329">
        <f t="shared" si="3"/>
        <v>1.5805963159642527</v>
      </c>
      <c r="G23" s="329">
        <f t="shared" si="3"/>
        <v>21.886140432084034</v>
      </c>
      <c r="H23" s="329">
        <f t="shared" si="3"/>
        <v>1.2802491099176512E-2</v>
      </c>
      <c r="I23" s="329">
        <f t="shared" si="3"/>
        <v>1.5095702852489823</v>
      </c>
      <c r="J23" s="329">
        <f t="shared" si="3"/>
        <v>0.87203159514509854</v>
      </c>
      <c r="K23" s="329">
        <f t="shared" si="3"/>
        <v>1.3028234586466165E-2</v>
      </c>
      <c r="L23" s="329">
        <f t="shared" si="3"/>
        <v>1.5810885737945426</v>
      </c>
      <c r="M23" s="329">
        <f t="shared" si="3"/>
        <v>21.886541535363659</v>
      </c>
      <c r="N23" s="329">
        <f t="shared" si="3"/>
        <v>1.3295906988900824E-2</v>
      </c>
      <c r="O23" s="79">
        <f>SUM(C23:N23)</f>
        <v>51.748507497300054</v>
      </c>
      <c r="P23" s="85"/>
      <c r="Q23" s="85"/>
      <c r="R23" s="85"/>
      <c r="S23" s="85"/>
      <c r="T23" s="85"/>
      <c r="U23" s="85"/>
      <c r="V23" s="85"/>
      <c r="W23" s="85"/>
      <c r="X23" s="85"/>
      <c r="Y23" s="110"/>
    </row>
    <row r="24" spans="1:28" s="70" customFormat="1" x14ac:dyDescent="0.3">
      <c r="A24" s="5"/>
      <c r="B24" s="316" t="s">
        <v>69</v>
      </c>
      <c r="C24" s="884">
        <v>1.5090791266059462</v>
      </c>
      <c r="D24" s="884">
        <v>0.87158561821348368</v>
      </c>
      <c r="E24" s="884">
        <v>1.2747382205513785E-2</v>
      </c>
      <c r="F24" s="884">
        <v>1.5805963159642527</v>
      </c>
      <c r="G24" s="884">
        <v>21.886140432084034</v>
      </c>
      <c r="H24" s="884">
        <v>1.2802491099176512E-2</v>
      </c>
      <c r="I24" s="884">
        <v>1.5095702852489823</v>
      </c>
      <c r="J24" s="884">
        <v>0.87203159514509854</v>
      </c>
      <c r="K24" s="884">
        <v>1.3028234586466165E-2</v>
      </c>
      <c r="L24" s="884">
        <v>1.5810885737945426</v>
      </c>
      <c r="M24" s="884">
        <v>21.886541535363659</v>
      </c>
      <c r="N24" s="884">
        <v>1.3295906988900824E-2</v>
      </c>
      <c r="O24" s="887">
        <f t="shared" ref="O24:O26" si="4">SUM(C24:N24)</f>
        <v>51.748507497300054</v>
      </c>
      <c r="P24" s="85"/>
      <c r="Q24" s="85"/>
      <c r="R24" s="85"/>
      <c r="S24" s="85"/>
      <c r="T24" s="85"/>
      <c r="U24" s="85"/>
      <c r="V24" s="85"/>
      <c r="W24" s="85"/>
      <c r="X24" s="85"/>
      <c r="Y24" s="110"/>
    </row>
    <row r="25" spans="1:28" s="5" customFormat="1" x14ac:dyDescent="0.3">
      <c r="B25" s="889" t="s">
        <v>70</v>
      </c>
      <c r="C25" s="329">
        <v>150.75623623999996</v>
      </c>
      <c r="D25" s="329">
        <v>1.2798230233064692E-2</v>
      </c>
      <c r="E25" s="329">
        <v>0.12129997000000001</v>
      </c>
      <c r="F25" s="329">
        <v>20.368511609181372</v>
      </c>
      <c r="G25" s="329">
        <v>2188.3988769997127</v>
      </c>
      <c r="H25" s="329">
        <v>0.42075657</v>
      </c>
      <c r="I25" s="329">
        <v>150.75623619999999</v>
      </c>
      <c r="J25" s="329">
        <v>1.2798230233064692E-2</v>
      </c>
      <c r="K25" s="329">
        <v>0.12129997000000001</v>
      </c>
      <c r="L25" s="329">
        <v>2.2942479291813704</v>
      </c>
      <c r="M25" s="329">
        <v>7.7530972868800383</v>
      </c>
      <c r="N25" s="329">
        <v>0.42075657</v>
      </c>
      <c r="O25" s="888">
        <f t="shared" si="4"/>
        <v>2521.436915805421</v>
      </c>
      <c r="P25" s="85"/>
      <c r="Q25" s="85"/>
      <c r="R25" s="85"/>
      <c r="S25" s="85"/>
      <c r="T25" s="85"/>
      <c r="U25" s="85"/>
      <c r="V25" s="85"/>
      <c r="W25" s="85"/>
      <c r="X25" s="85"/>
      <c r="Y25" s="110"/>
    </row>
    <row r="26" spans="1:28" s="5" customFormat="1" x14ac:dyDescent="0.3">
      <c r="B26" s="889" t="s">
        <v>362</v>
      </c>
      <c r="C26" s="329">
        <f>+C27</f>
        <v>0</v>
      </c>
      <c r="D26" s="329">
        <f t="shared" ref="D26:N27" si="5">+D27</f>
        <v>0</v>
      </c>
      <c r="E26" s="329">
        <f t="shared" si="5"/>
        <v>0</v>
      </c>
      <c r="F26" s="329">
        <f t="shared" si="5"/>
        <v>0</v>
      </c>
      <c r="G26" s="329">
        <f t="shared" si="5"/>
        <v>0</v>
      </c>
      <c r="H26" s="329">
        <f t="shared" si="5"/>
        <v>1.1811965099999999</v>
      </c>
      <c r="I26" s="329">
        <f t="shared" si="5"/>
        <v>0</v>
      </c>
      <c r="J26" s="329">
        <f t="shared" si="5"/>
        <v>0</v>
      </c>
      <c r="K26" s="329">
        <f t="shared" si="5"/>
        <v>0</v>
      </c>
      <c r="L26" s="329">
        <f t="shared" si="5"/>
        <v>0</v>
      </c>
      <c r="M26" s="329">
        <f t="shared" si="5"/>
        <v>0</v>
      </c>
      <c r="N26" s="329">
        <f t="shared" si="5"/>
        <v>0</v>
      </c>
      <c r="O26" s="888">
        <f t="shared" si="4"/>
        <v>1.1811965099999999</v>
      </c>
      <c r="P26" s="85"/>
      <c r="Q26" s="85"/>
      <c r="R26" s="85"/>
      <c r="S26" s="85"/>
      <c r="T26" s="85"/>
      <c r="U26" s="85"/>
      <c r="V26" s="85"/>
      <c r="W26" s="85"/>
      <c r="X26" s="85"/>
      <c r="Y26" s="110"/>
    </row>
    <row r="27" spans="1:28" s="5" customFormat="1" x14ac:dyDescent="0.3">
      <c r="B27" s="342" t="s">
        <v>69</v>
      </c>
      <c r="C27" s="877">
        <f>+C28</f>
        <v>0</v>
      </c>
      <c r="D27" s="877">
        <f t="shared" si="5"/>
        <v>0</v>
      </c>
      <c r="E27" s="877">
        <f t="shared" si="5"/>
        <v>0</v>
      </c>
      <c r="F27" s="877">
        <f t="shared" si="5"/>
        <v>0</v>
      </c>
      <c r="G27" s="877">
        <f t="shared" si="5"/>
        <v>0</v>
      </c>
      <c r="H27" s="877">
        <f t="shared" si="5"/>
        <v>1.1811965099999999</v>
      </c>
      <c r="I27" s="877">
        <f t="shared" si="5"/>
        <v>0</v>
      </c>
      <c r="J27" s="877">
        <f t="shared" si="5"/>
        <v>0</v>
      </c>
      <c r="K27" s="877">
        <f t="shared" si="5"/>
        <v>0</v>
      </c>
      <c r="L27" s="877">
        <f t="shared" si="5"/>
        <v>0</v>
      </c>
      <c r="M27" s="877">
        <f t="shared" si="5"/>
        <v>0</v>
      </c>
      <c r="N27" s="877">
        <f t="shared" si="5"/>
        <v>0</v>
      </c>
      <c r="O27" s="79">
        <f>+O28</f>
        <v>1.1811965099999999</v>
      </c>
      <c r="P27" s="85"/>
      <c r="Q27" s="85"/>
      <c r="R27" s="85"/>
      <c r="S27" s="85"/>
      <c r="T27" s="85"/>
      <c r="U27" s="85"/>
      <c r="V27" s="85"/>
      <c r="W27" s="85"/>
      <c r="X27" s="85"/>
      <c r="Y27" s="110"/>
    </row>
    <row r="28" spans="1:28" s="114" customFormat="1" x14ac:dyDescent="0.3">
      <c r="A28" s="5"/>
      <c r="B28" s="316" t="s">
        <v>730</v>
      </c>
      <c r="C28" s="884">
        <v>0</v>
      </c>
      <c r="D28" s="884">
        <v>0</v>
      </c>
      <c r="E28" s="884">
        <v>0</v>
      </c>
      <c r="F28" s="884">
        <v>0</v>
      </c>
      <c r="G28" s="884">
        <v>0</v>
      </c>
      <c r="H28" s="884">
        <v>1.1811965099999999</v>
      </c>
      <c r="I28" s="884">
        <v>0</v>
      </c>
      <c r="J28" s="884">
        <v>0</v>
      </c>
      <c r="K28" s="884">
        <v>0</v>
      </c>
      <c r="L28" s="884">
        <v>0</v>
      </c>
      <c r="M28" s="884">
        <v>0</v>
      </c>
      <c r="N28" s="884">
        <v>0</v>
      </c>
      <c r="O28" s="887">
        <f>SUM(C28:N28)</f>
        <v>1.1811965099999999</v>
      </c>
      <c r="P28" s="85"/>
      <c r="Q28" s="85"/>
      <c r="R28" s="85"/>
      <c r="S28" s="85"/>
      <c r="T28" s="85"/>
      <c r="U28" s="85"/>
      <c r="V28" s="85"/>
      <c r="W28" s="85"/>
      <c r="X28" s="85"/>
      <c r="Y28" s="110"/>
    </row>
    <row r="29" spans="1:28" s="114" customFormat="1" x14ac:dyDescent="0.3">
      <c r="A29" s="5"/>
      <c r="B29" s="315" t="s">
        <v>712</v>
      </c>
      <c r="C29" s="879">
        <f t="shared" ref="C29:O29" si="6">+C30+C31</f>
        <v>4.4723056340564487</v>
      </c>
      <c r="D29" s="879">
        <f t="shared" si="6"/>
        <v>10.965543558923532</v>
      </c>
      <c r="E29" s="879">
        <f t="shared" si="6"/>
        <v>15.992232317922547</v>
      </c>
      <c r="F29" s="879">
        <f t="shared" si="6"/>
        <v>7.8023894623498515</v>
      </c>
      <c r="G29" s="879">
        <f t="shared" si="6"/>
        <v>7.8694406653232685</v>
      </c>
      <c r="H29" s="879">
        <f t="shared" si="6"/>
        <v>21.357754678828353</v>
      </c>
      <c r="I29" s="879">
        <f t="shared" si="6"/>
        <v>4.5303209408007881</v>
      </c>
      <c r="J29" s="879">
        <f t="shared" si="6"/>
        <v>11.302852621119133</v>
      </c>
      <c r="K29" s="879">
        <f t="shared" si="6"/>
        <v>16.510516434949132</v>
      </c>
      <c r="L29" s="879">
        <f t="shared" si="6"/>
        <v>8.0265846001837868</v>
      </c>
      <c r="M29" s="879">
        <f t="shared" si="6"/>
        <v>8.093053638385296</v>
      </c>
      <c r="N29" s="879">
        <f t="shared" si="6"/>
        <v>13.385250782891369</v>
      </c>
      <c r="O29" s="886">
        <f t="shared" si="6"/>
        <v>130.30824533573349</v>
      </c>
      <c r="P29" s="85"/>
      <c r="Q29" s="85"/>
      <c r="R29" s="85"/>
      <c r="S29" s="85"/>
      <c r="T29" s="85"/>
      <c r="U29" s="85"/>
      <c r="V29" s="85"/>
      <c r="W29" s="85"/>
      <c r="X29" s="85"/>
      <c r="Y29" s="110"/>
    </row>
    <row r="30" spans="1:28" s="70" customFormat="1" x14ac:dyDescent="0.3">
      <c r="A30" s="5"/>
      <c r="B30" s="315" t="s">
        <v>71</v>
      </c>
      <c r="C30" s="879">
        <v>0.77874612405644905</v>
      </c>
      <c r="D30" s="879">
        <v>0.79357623892353146</v>
      </c>
      <c r="E30" s="879">
        <v>0.81589438792254676</v>
      </c>
      <c r="F30" s="879">
        <v>0.82381772234985229</v>
      </c>
      <c r="G30" s="879">
        <v>0.84176774532326881</v>
      </c>
      <c r="H30" s="879">
        <v>0.85535730882835581</v>
      </c>
      <c r="I30" s="879">
        <v>0.8738254808007877</v>
      </c>
      <c r="J30" s="879">
        <v>0.88818397111913372</v>
      </c>
      <c r="K30" s="879">
        <v>0.90506436494913034</v>
      </c>
      <c r="L30" s="879">
        <v>0.92426552018378727</v>
      </c>
      <c r="M30" s="879">
        <v>0.93980435838529708</v>
      </c>
      <c r="N30" s="879">
        <v>0.95951577289136858</v>
      </c>
      <c r="O30" s="886">
        <f>SUM(C30:N30)</f>
        <v>10.399818995733508</v>
      </c>
      <c r="P30" s="85"/>
      <c r="Q30" s="85"/>
      <c r="R30" s="85"/>
      <c r="S30" s="85"/>
      <c r="T30" s="85"/>
      <c r="U30" s="85"/>
      <c r="V30" s="85"/>
      <c r="W30" s="85"/>
      <c r="X30" s="85"/>
      <c r="Y30" s="110"/>
    </row>
    <row r="31" spans="1:28" s="70" customFormat="1" x14ac:dyDescent="0.3">
      <c r="A31" s="5"/>
      <c r="B31" s="317" t="s">
        <v>69</v>
      </c>
      <c r="C31" s="318">
        <v>3.69355951</v>
      </c>
      <c r="D31" s="318">
        <v>10.17196732</v>
      </c>
      <c r="E31" s="318">
        <v>15.176337929999999</v>
      </c>
      <c r="F31" s="318">
        <v>6.9785717399999996</v>
      </c>
      <c r="G31" s="318">
        <v>7.0276729199999997</v>
      </c>
      <c r="H31" s="318">
        <v>20.502397369999997</v>
      </c>
      <c r="I31" s="318">
        <v>3.6564954600000004</v>
      </c>
      <c r="J31" s="318">
        <v>10.414668649999999</v>
      </c>
      <c r="K31" s="318">
        <v>15.60545207</v>
      </c>
      <c r="L31" s="318">
        <v>7.10231908</v>
      </c>
      <c r="M31" s="318">
        <v>7.1532492799999998</v>
      </c>
      <c r="N31" s="318">
        <v>12.42573501</v>
      </c>
      <c r="O31" s="80">
        <f>SUM(C31:N31)</f>
        <v>119.90842633999999</v>
      </c>
      <c r="P31" s="85"/>
      <c r="Q31" s="85"/>
      <c r="R31" s="85"/>
      <c r="S31" s="85"/>
      <c r="T31" s="85"/>
      <c r="U31" s="85"/>
      <c r="V31" s="85"/>
      <c r="W31" s="85"/>
      <c r="X31" s="85"/>
      <c r="Y31" s="110"/>
    </row>
    <row r="32" spans="1:28" s="70" customFormat="1" ht="13.5" thickBot="1" x14ac:dyDescent="0.35">
      <c r="A32" s="5"/>
      <c r="B32" s="319"/>
      <c r="C32" s="319"/>
      <c r="D32" s="319"/>
      <c r="E32" s="319"/>
      <c r="F32" s="890"/>
      <c r="G32" s="890"/>
      <c r="H32" s="890"/>
      <c r="I32" s="890"/>
      <c r="J32" s="890"/>
      <c r="K32" s="890"/>
      <c r="L32" s="890"/>
      <c r="M32" s="890"/>
      <c r="N32" s="890"/>
      <c r="O32" s="890"/>
      <c r="P32" s="85"/>
      <c r="Q32" s="85"/>
      <c r="R32" s="85"/>
      <c r="S32" s="85"/>
      <c r="T32" s="85"/>
      <c r="U32" s="85"/>
      <c r="V32" s="85"/>
      <c r="W32" s="85"/>
      <c r="X32" s="85"/>
      <c r="Y32" s="110"/>
    </row>
    <row r="33" spans="1:25" s="881" customFormat="1" ht="13.5" thickBot="1" x14ac:dyDescent="0.35">
      <c r="A33" s="5"/>
      <c r="B33" s="723" t="s">
        <v>236</v>
      </c>
      <c r="C33" s="77">
        <v>305.8746307843781</v>
      </c>
      <c r="D33" s="77">
        <v>571.05349524122096</v>
      </c>
      <c r="E33" s="77">
        <v>945.19199212340004</v>
      </c>
      <c r="F33" s="77">
        <v>1350.8368887430261</v>
      </c>
      <c r="G33" s="77">
        <v>297.34164752215298</v>
      </c>
      <c r="H33" s="77">
        <v>4341.3193304890056</v>
      </c>
      <c r="I33" s="77">
        <v>1785.3626517886446</v>
      </c>
      <c r="J33" s="77">
        <v>1214.3091565474238</v>
      </c>
      <c r="K33" s="77">
        <v>1731.2766655726944</v>
      </c>
      <c r="L33" s="77">
        <v>177.87988185100099</v>
      </c>
      <c r="M33" s="77">
        <v>324.25336396455532</v>
      </c>
      <c r="N33" s="77">
        <v>0</v>
      </c>
      <c r="O33" s="120">
        <f>SUM(C33:N33)</f>
        <v>13044.699704627501</v>
      </c>
      <c r="P33" s="85"/>
      <c r="Q33" s="85"/>
      <c r="R33" s="85"/>
      <c r="S33" s="85"/>
      <c r="T33" s="85"/>
      <c r="U33" s="85"/>
      <c r="V33" s="85"/>
      <c r="W33" s="85"/>
      <c r="X33" s="85"/>
      <c r="Y33" s="110"/>
    </row>
    <row r="34" spans="1:25" s="70" customFormat="1" ht="13.5" thickBot="1" x14ac:dyDescent="0.35">
      <c r="A34" s="1"/>
      <c r="B34" s="319"/>
      <c r="C34" s="497"/>
      <c r="D34" s="497"/>
      <c r="E34" s="497"/>
      <c r="F34" s="497"/>
      <c r="G34" s="497"/>
      <c r="H34" s="497"/>
      <c r="I34" s="497"/>
      <c r="J34" s="497"/>
      <c r="K34" s="497"/>
      <c r="L34" s="497"/>
      <c r="M34" s="497"/>
      <c r="N34" s="497"/>
      <c r="O34" s="497"/>
      <c r="P34" s="85"/>
      <c r="Q34" s="85"/>
      <c r="R34" s="85"/>
      <c r="S34" s="85"/>
      <c r="T34" s="85"/>
      <c r="U34" s="85"/>
      <c r="V34" s="85"/>
      <c r="W34" s="85"/>
      <c r="X34" s="85"/>
      <c r="Y34" s="110"/>
    </row>
    <row r="35" spans="1:25" s="70" customFormat="1" ht="13.5" thickBot="1" x14ac:dyDescent="0.35">
      <c r="A35" s="1"/>
      <c r="B35" s="119" t="s">
        <v>303</v>
      </c>
      <c r="C35" s="77">
        <f t="shared" ref="C35:N35" si="7">+SUM(C36:C51)+C54</f>
        <v>9664.4077467619572</v>
      </c>
      <c r="D35" s="77">
        <f t="shared" si="7"/>
        <v>3146.6622596638927</v>
      </c>
      <c r="E35" s="77">
        <f t="shared" si="7"/>
        <v>2389.7400684371778</v>
      </c>
      <c r="F35" s="77">
        <f t="shared" si="7"/>
        <v>2796.1485954845939</v>
      </c>
      <c r="G35" s="77">
        <f t="shared" si="7"/>
        <v>61.012466286078343</v>
      </c>
      <c r="H35" s="77">
        <f t="shared" si="7"/>
        <v>61.035446471440999</v>
      </c>
      <c r="I35" s="77">
        <f t="shared" si="7"/>
        <v>2854.2910409319516</v>
      </c>
      <c r="J35" s="77">
        <f t="shared" si="7"/>
        <v>3591.5255910921232</v>
      </c>
      <c r="K35" s="77">
        <f t="shared" si="7"/>
        <v>1761.37583726856</v>
      </c>
      <c r="L35" s="77">
        <f t="shared" si="7"/>
        <v>895.78008404197669</v>
      </c>
      <c r="M35" s="77">
        <f t="shared" si="7"/>
        <v>8.3052240606835355</v>
      </c>
      <c r="N35" s="77">
        <f t="shared" si="7"/>
        <v>427.54017094371261</v>
      </c>
      <c r="O35" s="77">
        <f>SUM(C35:N35)</f>
        <v>27657.824531444152</v>
      </c>
      <c r="P35" s="85"/>
      <c r="Q35" s="85"/>
      <c r="R35" s="85"/>
      <c r="S35" s="85"/>
      <c r="T35" s="85"/>
      <c r="U35" s="85"/>
      <c r="V35" s="85"/>
      <c r="W35" s="85"/>
      <c r="X35" s="85"/>
      <c r="Y35" s="110"/>
    </row>
    <row r="36" spans="1:25" s="70" customFormat="1" x14ac:dyDescent="0.3">
      <c r="A36" s="1"/>
      <c r="B36" s="891" t="s">
        <v>624</v>
      </c>
      <c r="C36" s="329">
        <v>0</v>
      </c>
      <c r="D36" s="329">
        <v>0</v>
      </c>
      <c r="E36" s="329">
        <v>0</v>
      </c>
      <c r="F36" s="329">
        <v>0</v>
      </c>
      <c r="G36" s="329">
        <v>0</v>
      </c>
      <c r="H36" s="329">
        <v>0</v>
      </c>
      <c r="I36" s="329">
        <v>0</v>
      </c>
      <c r="J36" s="329">
        <v>0</v>
      </c>
      <c r="K36" s="329">
        <v>0</v>
      </c>
      <c r="L36" s="329">
        <v>0</v>
      </c>
      <c r="M36" s="329">
        <v>0</v>
      </c>
      <c r="N36" s="329">
        <v>5.5642149999999999</v>
      </c>
      <c r="O36" s="888">
        <f t="shared" ref="O36:O65" si="8">SUM(C36:N36)</f>
        <v>5.5642149999999999</v>
      </c>
      <c r="P36" s="85"/>
      <c r="Q36" s="85"/>
      <c r="R36" s="85"/>
      <c r="S36" s="85"/>
      <c r="T36" s="85"/>
      <c r="U36" s="85"/>
      <c r="V36" s="85"/>
      <c r="W36" s="85"/>
      <c r="X36" s="85"/>
      <c r="Y36" s="110"/>
    </row>
    <row r="37" spans="1:25" s="70" customFormat="1" x14ac:dyDescent="0.3">
      <c r="A37" s="1"/>
      <c r="B37" s="891" t="s">
        <v>630</v>
      </c>
      <c r="C37" s="329">
        <v>0</v>
      </c>
      <c r="D37" s="329">
        <v>525.10666229077788</v>
      </c>
      <c r="E37" s="329">
        <v>0</v>
      </c>
      <c r="F37" s="329">
        <v>0</v>
      </c>
      <c r="G37" s="329">
        <v>0</v>
      </c>
      <c r="H37" s="329">
        <v>0</v>
      </c>
      <c r="I37" s="329">
        <v>0</v>
      </c>
      <c r="J37" s="329">
        <v>0</v>
      </c>
      <c r="K37" s="329">
        <v>0</v>
      </c>
      <c r="L37" s="329">
        <v>0</v>
      </c>
      <c r="M37" s="329">
        <v>0</v>
      </c>
      <c r="N37" s="329">
        <v>0</v>
      </c>
      <c r="O37" s="888">
        <f t="shared" si="8"/>
        <v>525.10666229077788</v>
      </c>
      <c r="P37" s="85"/>
      <c r="Q37" s="85"/>
      <c r="R37" s="85"/>
      <c r="S37" s="85"/>
      <c r="T37" s="85"/>
      <c r="U37" s="85"/>
      <c r="V37" s="85"/>
      <c r="W37" s="85"/>
      <c r="X37" s="85"/>
      <c r="Y37" s="110"/>
    </row>
    <row r="38" spans="1:25" s="70" customFormat="1" x14ac:dyDescent="0.3">
      <c r="A38" s="1"/>
      <c r="B38" s="891" t="s">
        <v>578</v>
      </c>
      <c r="C38" s="329">
        <v>0</v>
      </c>
      <c r="D38" s="329">
        <v>0</v>
      </c>
      <c r="E38" s="329">
        <v>0</v>
      </c>
      <c r="F38" s="329">
        <v>0</v>
      </c>
      <c r="G38" s="329">
        <v>0</v>
      </c>
      <c r="H38" s="329">
        <v>0</v>
      </c>
      <c r="I38" s="329">
        <v>0</v>
      </c>
      <c r="J38" s="329">
        <v>0</v>
      </c>
      <c r="K38" s="329">
        <v>0</v>
      </c>
      <c r="L38" s="329">
        <v>0</v>
      </c>
      <c r="M38" s="329">
        <v>0</v>
      </c>
      <c r="N38" s="329">
        <v>22.55964852</v>
      </c>
      <c r="O38" s="888">
        <f t="shared" si="8"/>
        <v>22.55964852</v>
      </c>
      <c r="P38" s="85"/>
      <c r="Q38" s="85"/>
      <c r="R38" s="85"/>
      <c r="S38" s="85"/>
      <c r="T38" s="85"/>
      <c r="U38" s="85"/>
      <c r="V38" s="85"/>
      <c r="W38" s="85"/>
      <c r="X38" s="85"/>
      <c r="Y38" s="110"/>
    </row>
    <row r="39" spans="1:25" s="70" customFormat="1" x14ac:dyDescent="0.3">
      <c r="A39" s="1"/>
      <c r="B39" s="891" t="s">
        <v>597</v>
      </c>
      <c r="C39" s="329">
        <v>4.0077682315720384</v>
      </c>
      <c r="D39" s="329">
        <v>4.2187504603872661</v>
      </c>
      <c r="E39" s="329">
        <v>3.9604208970134556</v>
      </c>
      <c r="F39" s="329">
        <v>4.0760926777814248</v>
      </c>
      <c r="G39" s="329">
        <v>4.0989447459140136</v>
      </c>
      <c r="H39" s="329">
        <v>4.1219249312766655</v>
      </c>
      <c r="I39" s="329">
        <v>4.1450339518214641</v>
      </c>
      <c r="J39" s="329">
        <v>4.1682725300951757</v>
      </c>
      <c r="K39" s="329">
        <v>4.1916413923203155</v>
      </c>
      <c r="L39" s="329">
        <v>4.2151412689202505</v>
      </c>
      <c r="M39" s="329">
        <v>4.2387728945192</v>
      </c>
      <c r="N39" s="329">
        <v>4.2625370075484081</v>
      </c>
      <c r="O39" s="888">
        <f t="shared" si="8"/>
        <v>49.705300989169679</v>
      </c>
      <c r="P39" s="85"/>
      <c r="Q39" s="85"/>
      <c r="R39" s="85"/>
      <c r="S39" s="85"/>
      <c r="T39" s="85"/>
      <c r="U39" s="85"/>
      <c r="V39" s="85"/>
      <c r="W39" s="85"/>
      <c r="X39" s="85"/>
      <c r="Y39" s="110"/>
    </row>
    <row r="40" spans="1:25" s="70" customFormat="1" x14ac:dyDescent="0.3">
      <c r="A40" s="1"/>
      <c r="B40" s="891" t="s">
        <v>755</v>
      </c>
      <c r="C40" s="329">
        <v>0</v>
      </c>
      <c r="D40" s="329">
        <v>0</v>
      </c>
      <c r="E40" s="329">
        <v>0</v>
      </c>
      <c r="F40" s="329">
        <v>0</v>
      </c>
      <c r="G40" s="329">
        <v>0</v>
      </c>
      <c r="H40" s="329">
        <v>0</v>
      </c>
      <c r="I40" s="329">
        <v>0</v>
      </c>
      <c r="J40" s="329">
        <v>724.47685826058421</v>
      </c>
      <c r="K40" s="329">
        <v>0</v>
      </c>
      <c r="L40" s="329">
        <v>0</v>
      </c>
      <c r="M40" s="329">
        <v>0</v>
      </c>
      <c r="N40" s="329">
        <v>0</v>
      </c>
      <c r="O40" s="888">
        <f t="shared" si="8"/>
        <v>724.47685826058421</v>
      </c>
      <c r="P40" s="85"/>
      <c r="Q40" s="85"/>
      <c r="R40" s="85"/>
      <c r="S40" s="85"/>
      <c r="T40" s="85"/>
      <c r="U40" s="85"/>
      <c r="V40" s="85"/>
      <c r="W40" s="85"/>
      <c r="X40" s="85"/>
      <c r="Y40" s="110"/>
    </row>
    <row r="41" spans="1:25" x14ac:dyDescent="0.3">
      <c r="B41" s="891" t="s">
        <v>571</v>
      </c>
      <c r="C41" s="329">
        <v>0</v>
      </c>
      <c r="D41" s="329">
        <v>0</v>
      </c>
      <c r="E41" s="329">
        <v>0</v>
      </c>
      <c r="F41" s="329">
        <v>0</v>
      </c>
      <c r="G41" s="329">
        <v>0</v>
      </c>
      <c r="H41" s="329">
        <v>0</v>
      </c>
      <c r="I41" s="329">
        <v>0</v>
      </c>
      <c r="J41" s="329">
        <v>0</v>
      </c>
      <c r="K41" s="329">
        <v>1753.1177447100754</v>
      </c>
      <c r="L41" s="329">
        <v>0</v>
      </c>
      <c r="M41" s="329">
        <v>0</v>
      </c>
      <c r="N41" s="329">
        <v>0</v>
      </c>
      <c r="O41" s="888">
        <f t="shared" si="8"/>
        <v>1753.1177447100754</v>
      </c>
      <c r="P41" s="85"/>
      <c r="Q41" s="85"/>
      <c r="R41" s="85"/>
      <c r="S41" s="85"/>
      <c r="T41" s="85"/>
      <c r="U41" s="85"/>
      <c r="V41" s="85"/>
      <c r="W41" s="85"/>
      <c r="X41" s="85"/>
    </row>
    <row r="42" spans="1:25" s="70" customFormat="1" x14ac:dyDescent="0.3">
      <c r="A42" s="1"/>
      <c r="B42" s="891" t="s">
        <v>799</v>
      </c>
      <c r="C42" s="329">
        <v>0</v>
      </c>
      <c r="D42" s="329">
        <v>0</v>
      </c>
      <c r="E42" s="329">
        <v>0</v>
      </c>
      <c r="F42" s="329">
        <v>2601.8969863709472</v>
      </c>
      <c r="G42" s="329">
        <v>0</v>
      </c>
      <c r="H42" s="329">
        <v>0</v>
      </c>
      <c r="I42" s="329">
        <v>0</v>
      </c>
      <c r="J42" s="329">
        <v>0</v>
      </c>
      <c r="K42" s="329">
        <v>0</v>
      </c>
      <c r="L42" s="329">
        <v>0</v>
      </c>
      <c r="M42" s="329">
        <v>0</v>
      </c>
      <c r="N42" s="329">
        <v>0</v>
      </c>
      <c r="O42" s="888">
        <f t="shared" si="8"/>
        <v>2601.8969863709472</v>
      </c>
      <c r="P42" s="85"/>
      <c r="Q42" s="85"/>
      <c r="R42" s="85"/>
      <c r="S42" s="85"/>
      <c r="T42" s="85"/>
      <c r="U42" s="85"/>
      <c r="V42" s="85"/>
      <c r="W42" s="85"/>
      <c r="X42" s="85"/>
      <c r="Y42" s="110"/>
    </row>
    <row r="43" spans="1:25" s="70" customFormat="1" x14ac:dyDescent="0.3">
      <c r="A43" s="1"/>
      <c r="B43" s="891" t="s">
        <v>411</v>
      </c>
      <c r="C43" s="329">
        <v>0</v>
      </c>
      <c r="D43" s="329">
        <v>0</v>
      </c>
      <c r="E43" s="329">
        <v>0</v>
      </c>
      <c r="F43" s="329">
        <v>0</v>
      </c>
      <c r="G43" s="329">
        <v>0</v>
      </c>
      <c r="H43" s="329">
        <v>0</v>
      </c>
      <c r="I43" s="329">
        <v>2789.8628869182648</v>
      </c>
      <c r="J43" s="329">
        <v>0</v>
      </c>
      <c r="K43" s="329">
        <v>0</v>
      </c>
      <c r="L43" s="329">
        <v>0</v>
      </c>
      <c r="M43" s="329">
        <v>0</v>
      </c>
      <c r="N43" s="329">
        <v>0</v>
      </c>
      <c r="O43" s="888">
        <f t="shared" si="8"/>
        <v>2789.8628869182648</v>
      </c>
      <c r="P43" s="85"/>
      <c r="Q43" s="85"/>
      <c r="R43" s="85"/>
      <c r="S43" s="85"/>
      <c r="T43" s="85"/>
      <c r="U43" s="85"/>
      <c r="V43" s="85"/>
      <c r="W43" s="85"/>
      <c r="X43" s="85"/>
      <c r="Y43" s="110"/>
    </row>
    <row r="44" spans="1:25" s="70" customFormat="1" x14ac:dyDescent="0.3">
      <c r="A44" s="1"/>
      <c r="B44" s="891" t="s">
        <v>756</v>
      </c>
      <c r="C44" s="329">
        <v>0</v>
      </c>
      <c r="D44" s="329">
        <v>0</v>
      </c>
      <c r="E44" s="329">
        <v>0</v>
      </c>
      <c r="F44" s="329">
        <v>0</v>
      </c>
      <c r="G44" s="329">
        <v>0</v>
      </c>
      <c r="H44" s="329">
        <v>0</v>
      </c>
      <c r="I44" s="329">
        <v>0</v>
      </c>
      <c r="J44" s="329">
        <v>1.5485905743354118</v>
      </c>
      <c r="K44" s="329">
        <v>0</v>
      </c>
      <c r="L44" s="329">
        <v>0</v>
      </c>
      <c r="M44" s="329">
        <v>0</v>
      </c>
      <c r="N44" s="329">
        <v>0</v>
      </c>
      <c r="O44" s="888">
        <f t="shared" si="8"/>
        <v>1.5485905743354118</v>
      </c>
      <c r="P44" s="85"/>
      <c r="Q44" s="85"/>
      <c r="R44" s="85"/>
      <c r="S44" s="85"/>
      <c r="T44" s="85"/>
      <c r="U44" s="85"/>
      <c r="V44" s="85"/>
      <c r="W44" s="85"/>
      <c r="X44" s="85"/>
      <c r="Y44" s="110"/>
    </row>
    <row r="45" spans="1:25" s="70" customFormat="1" x14ac:dyDescent="0.3">
      <c r="A45" s="1"/>
      <c r="B45" s="891" t="s">
        <v>751</v>
      </c>
      <c r="C45" s="329">
        <v>0</v>
      </c>
      <c r="D45" s="329">
        <v>0</v>
      </c>
      <c r="E45" s="329">
        <v>0</v>
      </c>
      <c r="F45" s="329">
        <v>0</v>
      </c>
      <c r="G45" s="329">
        <v>0</v>
      </c>
      <c r="H45" s="329">
        <v>0</v>
      </c>
      <c r="I45" s="329">
        <v>0</v>
      </c>
      <c r="J45" s="329">
        <v>2857.265418560944</v>
      </c>
      <c r="K45" s="329">
        <v>0</v>
      </c>
      <c r="L45" s="329">
        <v>0</v>
      </c>
      <c r="M45" s="329">
        <v>0</v>
      </c>
      <c r="N45" s="329">
        <v>0</v>
      </c>
      <c r="O45" s="888">
        <f t="shared" si="8"/>
        <v>2857.265418560944</v>
      </c>
      <c r="P45" s="85"/>
      <c r="Q45" s="85"/>
      <c r="R45" s="85"/>
      <c r="S45" s="85"/>
      <c r="T45" s="85"/>
      <c r="U45" s="85"/>
      <c r="V45" s="85"/>
      <c r="W45" s="85"/>
      <c r="X45" s="85"/>
      <c r="Y45" s="110"/>
    </row>
    <row r="46" spans="1:25" s="70" customFormat="1" x14ac:dyDescent="0.3">
      <c r="A46" s="1"/>
      <c r="B46" s="891" t="s">
        <v>490</v>
      </c>
      <c r="C46" s="329">
        <v>0</v>
      </c>
      <c r="D46" s="329">
        <v>0</v>
      </c>
      <c r="E46" s="329">
        <v>0</v>
      </c>
      <c r="F46" s="329">
        <v>0</v>
      </c>
      <c r="G46" s="329">
        <v>0</v>
      </c>
      <c r="H46" s="329">
        <v>0</v>
      </c>
      <c r="I46" s="329">
        <v>0</v>
      </c>
      <c r="J46" s="329">
        <v>0</v>
      </c>
      <c r="K46" s="329">
        <v>0</v>
      </c>
      <c r="L46" s="329">
        <v>820.47915971119141</v>
      </c>
      <c r="M46" s="329">
        <v>0</v>
      </c>
      <c r="N46" s="329">
        <v>0</v>
      </c>
      <c r="O46" s="888">
        <f t="shared" si="8"/>
        <v>820.47915971119141</v>
      </c>
      <c r="P46" s="85"/>
      <c r="Q46" s="85"/>
      <c r="R46" s="85"/>
      <c r="S46" s="85"/>
      <c r="T46" s="85"/>
      <c r="U46" s="85"/>
      <c r="V46" s="85"/>
      <c r="W46" s="85"/>
      <c r="X46" s="85"/>
      <c r="Y46" s="110"/>
    </row>
    <row r="47" spans="1:25" s="70" customFormat="1" x14ac:dyDescent="0.3">
      <c r="A47" s="1"/>
      <c r="B47" s="891" t="s">
        <v>754</v>
      </c>
      <c r="C47" s="329">
        <v>0</v>
      </c>
      <c r="D47" s="329">
        <v>0</v>
      </c>
      <c r="E47" s="329">
        <v>0</v>
      </c>
      <c r="F47" s="329">
        <v>0</v>
      </c>
      <c r="G47" s="329">
        <v>0</v>
      </c>
      <c r="H47" s="329">
        <v>0</v>
      </c>
      <c r="I47" s="329">
        <v>0</v>
      </c>
      <c r="J47" s="329">
        <v>0</v>
      </c>
      <c r="K47" s="329">
        <v>0</v>
      </c>
      <c r="L47" s="329">
        <v>0</v>
      </c>
      <c r="M47" s="329">
        <v>0</v>
      </c>
      <c r="N47" s="329">
        <v>0.143592</v>
      </c>
      <c r="O47" s="888">
        <f t="shared" si="8"/>
        <v>0.143592</v>
      </c>
      <c r="P47" s="85"/>
      <c r="Q47" s="85"/>
      <c r="R47" s="85"/>
      <c r="S47" s="85"/>
      <c r="T47" s="85"/>
      <c r="U47" s="85"/>
      <c r="V47" s="85"/>
      <c r="W47" s="85"/>
      <c r="X47" s="85"/>
      <c r="Y47" s="110"/>
    </row>
    <row r="48" spans="1:25" s="70" customFormat="1" x14ac:dyDescent="0.3">
      <c r="A48" s="1"/>
      <c r="B48" s="891" t="s">
        <v>701</v>
      </c>
      <c r="C48" s="329">
        <v>52.847070373999998</v>
      </c>
      <c r="D48" s="329">
        <v>52.847070373999998</v>
      </c>
      <c r="E48" s="329">
        <v>52.847070373999998</v>
      </c>
      <c r="F48" s="329">
        <v>52.847070373999998</v>
      </c>
      <c r="G48" s="329">
        <v>52.847070373999998</v>
      </c>
      <c r="H48" s="329">
        <v>52.847070373999998</v>
      </c>
      <c r="I48" s="329">
        <v>0</v>
      </c>
      <c r="J48" s="329">
        <v>0</v>
      </c>
      <c r="K48" s="329">
        <v>0</v>
      </c>
      <c r="L48" s="329">
        <v>0</v>
      </c>
      <c r="M48" s="329">
        <v>0</v>
      </c>
      <c r="N48" s="329">
        <v>0</v>
      </c>
      <c r="O48" s="888">
        <f t="shared" si="8"/>
        <v>317.08242224399999</v>
      </c>
      <c r="P48" s="85"/>
      <c r="Q48" s="85"/>
      <c r="R48" s="85"/>
      <c r="S48" s="85"/>
      <c r="T48" s="85"/>
      <c r="U48" s="85"/>
      <c r="V48" s="85"/>
      <c r="W48" s="85"/>
      <c r="X48" s="85"/>
      <c r="Y48" s="110"/>
    </row>
    <row r="49" spans="1:25" s="70" customFormat="1" x14ac:dyDescent="0.3">
      <c r="A49" s="1"/>
      <c r="B49" s="889" t="s">
        <v>78</v>
      </c>
      <c r="C49" s="892">
        <v>7504</v>
      </c>
      <c r="D49" s="892">
        <v>0</v>
      </c>
      <c r="E49" s="892">
        <v>2121.386485</v>
      </c>
      <c r="F49" s="892">
        <v>0</v>
      </c>
      <c r="G49" s="892">
        <v>0</v>
      </c>
      <c r="H49" s="892">
        <v>0</v>
      </c>
      <c r="I49" s="892">
        <v>0</v>
      </c>
      <c r="J49" s="892">
        <v>0</v>
      </c>
      <c r="K49" s="892">
        <v>0</v>
      </c>
      <c r="L49" s="892">
        <v>0</v>
      </c>
      <c r="M49" s="892">
        <v>0</v>
      </c>
      <c r="N49" s="892">
        <v>0</v>
      </c>
      <c r="O49" s="888">
        <f t="shared" si="8"/>
        <v>9625.3864849999991</v>
      </c>
      <c r="P49" s="85"/>
      <c r="Q49" s="85"/>
      <c r="R49" s="85"/>
      <c r="S49" s="85"/>
      <c r="T49" s="85"/>
      <c r="U49" s="85"/>
      <c r="V49" s="85"/>
      <c r="W49" s="85"/>
      <c r="X49" s="85"/>
      <c r="Y49" s="110"/>
    </row>
    <row r="50" spans="1:25" s="70" customFormat="1" x14ac:dyDescent="0.3">
      <c r="A50" s="1"/>
      <c r="B50" s="889" t="s">
        <v>535</v>
      </c>
      <c r="C50" s="892">
        <v>0</v>
      </c>
      <c r="D50" s="892">
        <v>0</v>
      </c>
      <c r="E50" s="892">
        <v>0</v>
      </c>
      <c r="F50" s="892">
        <v>0</v>
      </c>
      <c r="G50" s="892">
        <v>0</v>
      </c>
      <c r="H50" s="892">
        <v>0</v>
      </c>
      <c r="I50" s="892">
        <v>0</v>
      </c>
      <c r="J50" s="892">
        <v>0</v>
      </c>
      <c r="K50" s="892">
        <v>0</v>
      </c>
      <c r="L50" s="892">
        <v>0</v>
      </c>
      <c r="M50" s="892">
        <v>0</v>
      </c>
      <c r="N50" s="892">
        <v>359.3932749999999</v>
      </c>
      <c r="O50" s="888">
        <f t="shared" si="8"/>
        <v>359.3932749999999</v>
      </c>
      <c r="P50" s="85"/>
      <c r="Q50" s="85"/>
      <c r="R50" s="85"/>
      <c r="S50" s="85"/>
      <c r="T50" s="85"/>
      <c r="U50" s="85"/>
      <c r="V50" s="85"/>
      <c r="W50" s="85"/>
      <c r="X50" s="85"/>
      <c r="Y50" s="110"/>
    </row>
    <row r="51" spans="1:25" s="70" customFormat="1" x14ac:dyDescent="0.3">
      <c r="A51" s="1"/>
      <c r="B51" s="889" t="s">
        <v>217</v>
      </c>
      <c r="C51" s="892">
        <f>+C52+C53</f>
        <v>2089.4734744811294</v>
      </c>
      <c r="D51" s="892">
        <f t="shared" ref="D51:O51" si="9">+D52+D53</f>
        <v>2560.4233253725633</v>
      </c>
      <c r="E51" s="892">
        <f t="shared" si="9"/>
        <v>207.47964099999999</v>
      </c>
      <c r="F51" s="892">
        <f t="shared" si="9"/>
        <v>123.36472799999999</v>
      </c>
      <c r="G51" s="892">
        <f t="shared" si="9"/>
        <v>0</v>
      </c>
      <c r="H51" s="892">
        <f t="shared" si="9"/>
        <v>0</v>
      </c>
      <c r="I51" s="892">
        <f t="shared" si="9"/>
        <v>46.319401999999997</v>
      </c>
      <c r="J51" s="892">
        <f t="shared" si="9"/>
        <v>0</v>
      </c>
      <c r="K51" s="892">
        <f t="shared" si="9"/>
        <v>0</v>
      </c>
      <c r="L51" s="892">
        <f t="shared" si="9"/>
        <v>57.122064999999999</v>
      </c>
      <c r="M51" s="892">
        <f t="shared" si="9"/>
        <v>0</v>
      </c>
      <c r="N51" s="892">
        <f t="shared" si="9"/>
        <v>31.550452249999999</v>
      </c>
      <c r="O51" s="892">
        <f t="shared" si="9"/>
        <v>5115.7330881036933</v>
      </c>
      <c r="P51" s="85"/>
      <c r="Q51" s="85"/>
      <c r="R51" s="85"/>
      <c r="S51" s="85"/>
      <c r="T51" s="85"/>
      <c r="U51" s="85"/>
      <c r="V51" s="85"/>
      <c r="W51" s="85"/>
      <c r="X51" s="85"/>
      <c r="Y51" s="110"/>
    </row>
    <row r="52" spans="1:25" s="70" customFormat="1" x14ac:dyDescent="0.3">
      <c r="A52" s="1"/>
      <c r="B52" s="319" t="s">
        <v>71</v>
      </c>
      <c r="C52" s="885">
        <v>2024.0220824811295</v>
      </c>
      <c r="D52" s="885">
        <v>2560.4233253725633</v>
      </c>
      <c r="E52" s="885">
        <v>0</v>
      </c>
      <c r="F52" s="885">
        <v>0</v>
      </c>
      <c r="G52" s="885">
        <v>0</v>
      </c>
      <c r="H52" s="885">
        <v>0</v>
      </c>
      <c r="I52" s="885">
        <v>0</v>
      </c>
      <c r="J52" s="885">
        <v>0</v>
      </c>
      <c r="K52" s="885">
        <v>0</v>
      </c>
      <c r="L52" s="885">
        <v>0</v>
      </c>
      <c r="M52" s="885">
        <v>0</v>
      </c>
      <c r="N52" s="885">
        <v>2.9394E-3</v>
      </c>
      <c r="O52" s="890">
        <f t="shared" si="8"/>
        <v>4584.4483472536931</v>
      </c>
      <c r="P52" s="85"/>
      <c r="Q52" s="85"/>
      <c r="R52" s="85"/>
      <c r="S52" s="85"/>
      <c r="T52" s="85"/>
      <c r="U52" s="85"/>
      <c r="V52" s="85"/>
      <c r="W52" s="85"/>
      <c r="X52" s="85"/>
      <c r="Y52" s="110"/>
    </row>
    <row r="53" spans="1:25" s="70" customFormat="1" x14ac:dyDescent="0.3">
      <c r="A53" s="1"/>
      <c r="B53" s="319" t="s">
        <v>69</v>
      </c>
      <c r="C53" s="885">
        <v>65.451391999999998</v>
      </c>
      <c r="D53" s="885">
        <v>0</v>
      </c>
      <c r="E53" s="885">
        <v>207.47964099999999</v>
      </c>
      <c r="F53" s="885">
        <v>123.36472799999999</v>
      </c>
      <c r="G53" s="885">
        <v>0</v>
      </c>
      <c r="H53" s="885">
        <v>0</v>
      </c>
      <c r="I53" s="885">
        <v>46.319401999999997</v>
      </c>
      <c r="J53" s="885">
        <v>0</v>
      </c>
      <c r="K53" s="885">
        <v>0</v>
      </c>
      <c r="L53" s="885">
        <v>57.122064999999999</v>
      </c>
      <c r="M53" s="885">
        <v>0</v>
      </c>
      <c r="N53" s="885">
        <v>31.54751285</v>
      </c>
      <c r="O53" s="890">
        <f t="shared" si="8"/>
        <v>531.28474084999993</v>
      </c>
      <c r="P53" s="85"/>
      <c r="Q53" s="85"/>
      <c r="R53" s="85"/>
      <c r="S53" s="85"/>
      <c r="T53" s="85"/>
      <c r="U53" s="85"/>
      <c r="V53" s="85"/>
      <c r="W53" s="85"/>
      <c r="X53" s="85"/>
      <c r="Y53" s="110"/>
    </row>
    <row r="54" spans="1:25" s="70" customFormat="1" x14ac:dyDescent="0.3">
      <c r="A54" s="1"/>
      <c r="B54" s="889" t="s">
        <v>336</v>
      </c>
      <c r="C54" s="892">
        <f>+C55</f>
        <v>14.079433675255244</v>
      </c>
      <c r="D54" s="892">
        <f t="shared" ref="D54:N54" si="10">+D55</f>
        <v>4.0664511661643346</v>
      </c>
      <c r="E54" s="892">
        <f t="shared" si="10"/>
        <v>4.0664511661643346</v>
      </c>
      <c r="F54" s="892">
        <f t="shared" si="10"/>
        <v>13.963718061865023</v>
      </c>
      <c r="G54" s="892">
        <f t="shared" si="10"/>
        <v>4.0664511661643346</v>
      </c>
      <c r="H54" s="892">
        <f t="shared" si="10"/>
        <v>4.0664511661643346</v>
      </c>
      <c r="I54" s="892">
        <f t="shared" si="10"/>
        <v>13.963718061865023</v>
      </c>
      <c r="J54" s="892">
        <f t="shared" si="10"/>
        <v>4.0664511661643346</v>
      </c>
      <c r="K54" s="892">
        <f t="shared" si="10"/>
        <v>4.0664511661643346</v>
      </c>
      <c r="L54" s="892">
        <f t="shared" si="10"/>
        <v>13.963718061865023</v>
      </c>
      <c r="M54" s="892">
        <f t="shared" si="10"/>
        <v>4.0664511661643346</v>
      </c>
      <c r="N54" s="892">
        <f t="shared" si="10"/>
        <v>4.0664511661643346</v>
      </c>
      <c r="O54" s="888">
        <f t="shared" si="8"/>
        <v>88.502197190164992</v>
      </c>
      <c r="P54" s="85"/>
      <c r="Q54" s="85"/>
      <c r="R54" s="85"/>
      <c r="S54" s="85"/>
      <c r="T54" s="85"/>
      <c r="U54" s="85"/>
      <c r="V54" s="85"/>
      <c r="W54" s="85"/>
      <c r="X54" s="85"/>
      <c r="Y54" s="110"/>
    </row>
    <row r="55" spans="1:25" s="70" customFormat="1" x14ac:dyDescent="0.3">
      <c r="A55" s="1"/>
      <c r="B55" s="335" t="s">
        <v>79</v>
      </c>
      <c r="C55" s="336">
        <f t="shared" ref="C55:N55" si="11">+C56+C58</f>
        <v>14.079433675255244</v>
      </c>
      <c r="D55" s="336">
        <f t="shared" si="11"/>
        <v>4.0664511661643346</v>
      </c>
      <c r="E55" s="336">
        <f t="shared" si="11"/>
        <v>4.0664511661643346</v>
      </c>
      <c r="F55" s="336">
        <f t="shared" si="11"/>
        <v>13.963718061865023</v>
      </c>
      <c r="G55" s="336">
        <f t="shared" si="11"/>
        <v>4.0664511661643346</v>
      </c>
      <c r="H55" s="336">
        <f t="shared" si="11"/>
        <v>4.0664511661643346</v>
      </c>
      <c r="I55" s="336">
        <f t="shared" si="11"/>
        <v>13.963718061865023</v>
      </c>
      <c r="J55" s="336">
        <f t="shared" si="11"/>
        <v>4.0664511661643346</v>
      </c>
      <c r="K55" s="336">
        <f t="shared" si="11"/>
        <v>4.0664511661643346</v>
      </c>
      <c r="L55" s="336">
        <f t="shared" si="11"/>
        <v>13.963718061865023</v>
      </c>
      <c r="M55" s="336">
        <f t="shared" si="11"/>
        <v>4.0664511661643346</v>
      </c>
      <c r="N55" s="336">
        <f t="shared" si="11"/>
        <v>4.0664511661643346</v>
      </c>
      <c r="O55" s="121">
        <f t="shared" si="8"/>
        <v>88.502197190164992</v>
      </c>
      <c r="P55" s="85"/>
      <c r="Q55" s="85"/>
      <c r="R55" s="85"/>
      <c r="S55" s="85"/>
      <c r="T55" s="85"/>
      <c r="U55" s="85"/>
      <c r="V55" s="85"/>
      <c r="W55" s="85"/>
      <c r="X55" s="85"/>
      <c r="Y55" s="110"/>
    </row>
    <row r="56" spans="1:25" s="70" customFormat="1" x14ac:dyDescent="0.3">
      <c r="A56" s="1"/>
      <c r="B56" s="319" t="s">
        <v>81</v>
      </c>
      <c r="C56" s="885">
        <f>+C57</f>
        <v>4.0664511661643346</v>
      </c>
      <c r="D56" s="885">
        <f t="shared" ref="D56:N56" si="12">+D57</f>
        <v>4.0664511661643346</v>
      </c>
      <c r="E56" s="885">
        <f t="shared" si="12"/>
        <v>4.0664511661643346</v>
      </c>
      <c r="F56" s="885">
        <f t="shared" si="12"/>
        <v>4.0664511661643346</v>
      </c>
      <c r="G56" s="885">
        <f t="shared" si="12"/>
        <v>4.0664511661643346</v>
      </c>
      <c r="H56" s="885">
        <f t="shared" si="12"/>
        <v>4.0664511661643346</v>
      </c>
      <c r="I56" s="885">
        <f t="shared" si="12"/>
        <v>4.0664511661643346</v>
      </c>
      <c r="J56" s="885">
        <f t="shared" si="12"/>
        <v>4.0664511661643346</v>
      </c>
      <c r="K56" s="885">
        <f t="shared" si="12"/>
        <v>4.0664511661643346</v>
      </c>
      <c r="L56" s="885">
        <f t="shared" si="12"/>
        <v>4.0664511661643346</v>
      </c>
      <c r="M56" s="885">
        <f t="shared" si="12"/>
        <v>4.0664511661643346</v>
      </c>
      <c r="N56" s="885">
        <f t="shared" si="12"/>
        <v>4.0664511661643346</v>
      </c>
      <c r="O56" s="890">
        <f t="shared" si="8"/>
        <v>48.797413993972015</v>
      </c>
      <c r="P56" s="85"/>
      <c r="Q56" s="85"/>
      <c r="R56" s="85"/>
      <c r="S56" s="85"/>
      <c r="T56" s="85"/>
      <c r="U56" s="85"/>
      <c r="V56" s="85"/>
      <c r="W56" s="85"/>
      <c r="X56" s="85"/>
      <c r="Y56" s="110"/>
    </row>
    <row r="57" spans="1:25" s="70" customFormat="1" x14ac:dyDescent="0.3">
      <c r="A57" s="1"/>
      <c r="B57" s="319" t="s">
        <v>702</v>
      </c>
      <c r="C57" s="885">
        <v>4.0664511661643346</v>
      </c>
      <c r="D57" s="885">
        <v>4.0664511661643346</v>
      </c>
      <c r="E57" s="885">
        <v>4.0664511661643346</v>
      </c>
      <c r="F57" s="885">
        <v>4.0664511661643346</v>
      </c>
      <c r="G57" s="885">
        <v>4.0664511661643346</v>
      </c>
      <c r="H57" s="885">
        <v>4.0664511661643346</v>
      </c>
      <c r="I57" s="885">
        <v>4.0664511661643346</v>
      </c>
      <c r="J57" s="885">
        <v>4.0664511661643346</v>
      </c>
      <c r="K57" s="885">
        <v>4.0664511661643346</v>
      </c>
      <c r="L57" s="885">
        <v>4.0664511661643346</v>
      </c>
      <c r="M57" s="885">
        <v>4.0664511661643346</v>
      </c>
      <c r="N57" s="885">
        <v>4.0664511661643346</v>
      </c>
      <c r="O57" s="890">
        <f t="shared" si="8"/>
        <v>48.797413993972015</v>
      </c>
      <c r="P57" s="85"/>
      <c r="Q57" s="85"/>
      <c r="R57" s="85"/>
      <c r="S57" s="85"/>
      <c r="T57" s="85"/>
      <c r="U57" s="85"/>
      <c r="V57" s="85"/>
      <c r="W57" s="85"/>
      <c r="X57" s="85"/>
      <c r="Y57" s="110"/>
    </row>
    <row r="58" spans="1:25" s="70" customFormat="1" x14ac:dyDescent="0.3">
      <c r="A58" s="1"/>
      <c r="B58" s="334" t="s">
        <v>85</v>
      </c>
      <c r="C58" s="885">
        <f>+C59+C60</f>
        <v>10.012982509090909</v>
      </c>
      <c r="D58" s="885">
        <f t="shared" ref="D58:N58" si="13">+D59+D60</f>
        <v>0</v>
      </c>
      <c r="E58" s="885">
        <f t="shared" si="13"/>
        <v>0</v>
      </c>
      <c r="F58" s="885">
        <f t="shared" si="13"/>
        <v>9.8972668957006888</v>
      </c>
      <c r="G58" s="885">
        <f t="shared" si="13"/>
        <v>0</v>
      </c>
      <c r="H58" s="885">
        <f t="shared" si="13"/>
        <v>0</v>
      </c>
      <c r="I58" s="885">
        <f t="shared" si="13"/>
        <v>9.8972668957006888</v>
      </c>
      <c r="J58" s="885">
        <f t="shared" si="13"/>
        <v>0</v>
      </c>
      <c r="K58" s="885">
        <f t="shared" si="13"/>
        <v>0</v>
      </c>
      <c r="L58" s="885">
        <f t="shared" si="13"/>
        <v>9.8972668957006888</v>
      </c>
      <c r="M58" s="885">
        <f t="shared" si="13"/>
        <v>0</v>
      </c>
      <c r="N58" s="885">
        <f t="shared" si="13"/>
        <v>0</v>
      </c>
      <c r="O58" s="890">
        <f t="shared" si="8"/>
        <v>39.704783196192977</v>
      </c>
      <c r="P58" s="85"/>
      <c r="Q58" s="85"/>
      <c r="R58" s="85"/>
      <c r="S58" s="85"/>
      <c r="T58" s="85"/>
      <c r="U58" s="85"/>
      <c r="V58" s="85"/>
      <c r="W58" s="85"/>
      <c r="X58" s="85"/>
      <c r="Y58" s="110"/>
    </row>
    <row r="59" spans="1:25" s="70" customFormat="1" x14ac:dyDescent="0.3">
      <c r="A59" s="5"/>
      <c r="B59" s="319" t="s">
        <v>702</v>
      </c>
      <c r="C59" s="885">
        <v>9.8972668957006888</v>
      </c>
      <c r="D59" s="885">
        <v>0</v>
      </c>
      <c r="E59" s="885">
        <v>0</v>
      </c>
      <c r="F59" s="885">
        <v>9.8972668957006888</v>
      </c>
      <c r="G59" s="885">
        <v>0</v>
      </c>
      <c r="H59" s="885">
        <v>0</v>
      </c>
      <c r="I59" s="885">
        <v>9.8972668957006888</v>
      </c>
      <c r="J59" s="885">
        <v>0</v>
      </c>
      <c r="K59" s="885">
        <v>0</v>
      </c>
      <c r="L59" s="885">
        <v>9.8972668957006888</v>
      </c>
      <c r="M59" s="885">
        <v>0</v>
      </c>
      <c r="N59" s="885">
        <v>0</v>
      </c>
      <c r="O59" s="890">
        <f t="shared" si="8"/>
        <v>39.589067582802755</v>
      </c>
      <c r="P59" s="85"/>
      <c r="Q59" s="85"/>
      <c r="R59" s="85"/>
      <c r="S59" s="85"/>
      <c r="T59" s="85"/>
      <c r="U59" s="85"/>
      <c r="V59" s="85"/>
      <c r="W59" s="85"/>
      <c r="X59" s="85"/>
      <c r="Y59" s="110"/>
    </row>
    <row r="60" spans="1:25" s="70" customFormat="1" x14ac:dyDescent="0.3">
      <c r="A60" s="5"/>
      <c r="B60" s="1152" t="s">
        <v>843</v>
      </c>
      <c r="C60" s="885">
        <v>0.11571561339021989</v>
      </c>
      <c r="D60" s="885">
        <v>0</v>
      </c>
      <c r="E60" s="885">
        <v>0</v>
      </c>
      <c r="F60" s="885">
        <v>0</v>
      </c>
      <c r="G60" s="885">
        <v>0</v>
      </c>
      <c r="H60" s="885">
        <v>0</v>
      </c>
      <c r="I60" s="885">
        <v>0</v>
      </c>
      <c r="J60" s="885">
        <v>0</v>
      </c>
      <c r="K60" s="885">
        <v>0</v>
      </c>
      <c r="L60" s="885">
        <v>0</v>
      </c>
      <c r="M60" s="885">
        <v>0</v>
      </c>
      <c r="N60" s="885">
        <v>0</v>
      </c>
      <c r="O60" s="890">
        <f t="shared" si="8"/>
        <v>0.11571561339021989</v>
      </c>
      <c r="P60" s="85"/>
      <c r="Q60" s="85"/>
      <c r="R60" s="85"/>
      <c r="S60" s="85"/>
      <c r="T60" s="85"/>
      <c r="U60" s="85"/>
      <c r="V60" s="85"/>
      <c r="W60" s="85"/>
      <c r="X60" s="85"/>
      <c r="Y60" s="110"/>
    </row>
    <row r="61" spans="1:25" s="70" customFormat="1" x14ac:dyDescent="0.3">
      <c r="A61" s="5"/>
      <c r="B61" s="319"/>
      <c r="C61" s="885"/>
      <c r="D61" s="885"/>
      <c r="E61" s="885"/>
      <c r="F61" s="885"/>
      <c r="G61" s="885"/>
      <c r="H61" s="885"/>
      <c r="I61" s="885"/>
      <c r="J61" s="885"/>
      <c r="K61" s="885"/>
      <c r="L61" s="885"/>
      <c r="M61" s="885"/>
      <c r="N61" s="885"/>
      <c r="O61" s="890"/>
      <c r="P61" s="85"/>
      <c r="Q61" s="85"/>
      <c r="R61" s="85"/>
      <c r="S61" s="85"/>
      <c r="T61" s="85"/>
      <c r="U61" s="85"/>
      <c r="V61" s="85"/>
      <c r="W61" s="85"/>
      <c r="X61" s="85"/>
      <c r="Y61" s="110"/>
    </row>
    <row r="62" spans="1:25" s="70" customFormat="1" x14ac:dyDescent="0.3">
      <c r="A62" s="5"/>
      <c r="B62" s="311" t="s">
        <v>104</v>
      </c>
      <c r="C62" s="312">
        <f t="shared" ref="C62:N62" si="14">+C63+C64</f>
        <v>2401.6097316703913</v>
      </c>
      <c r="D62" s="312">
        <f t="shared" si="14"/>
        <v>3718.5093311440369</v>
      </c>
      <c r="E62" s="312">
        <f t="shared" si="14"/>
        <v>1006.8818289485005</v>
      </c>
      <c r="F62" s="312">
        <f t="shared" si="14"/>
        <v>4024.4445739499697</v>
      </c>
      <c r="G62" s="312">
        <f t="shared" si="14"/>
        <v>359.19588155355456</v>
      </c>
      <c r="H62" s="312">
        <f t="shared" si="14"/>
        <v>4403.2101342692749</v>
      </c>
      <c r="I62" s="312">
        <f t="shared" si="14"/>
        <v>4594.2081162013965</v>
      </c>
      <c r="J62" s="312">
        <f t="shared" si="14"/>
        <v>4806.7229316106659</v>
      </c>
      <c r="K62" s="312">
        <f t="shared" si="14"/>
        <v>3493.5575672062032</v>
      </c>
      <c r="L62" s="312">
        <f t="shared" si="14"/>
        <v>1017.4621664131615</v>
      </c>
      <c r="M62" s="312">
        <f t="shared" si="14"/>
        <v>333.49839238362409</v>
      </c>
      <c r="N62" s="312">
        <f t="shared" si="14"/>
        <v>14.999250346604111</v>
      </c>
      <c r="O62" s="116">
        <f t="shared" si="8"/>
        <v>30174.299905697389</v>
      </c>
      <c r="P62" s="85"/>
      <c r="Q62" s="85"/>
      <c r="R62" s="85"/>
      <c r="S62" s="85"/>
      <c r="T62" s="85"/>
      <c r="U62" s="85"/>
      <c r="V62" s="85"/>
      <c r="W62" s="85"/>
      <c r="X62" s="85"/>
      <c r="Y62" s="110"/>
    </row>
    <row r="63" spans="1:25" s="70" customFormat="1" x14ac:dyDescent="0.3">
      <c r="A63" s="5"/>
      <c r="B63" s="889" t="s">
        <v>105</v>
      </c>
      <c r="C63" s="892">
        <v>4.0664511661643346</v>
      </c>
      <c r="D63" s="892">
        <v>1562.4369779696433</v>
      </c>
      <c r="E63" s="892">
        <v>4.0664511661643346</v>
      </c>
      <c r="F63" s="892">
        <v>2605.9634375371115</v>
      </c>
      <c r="G63" s="892">
        <v>4.0664511661643346</v>
      </c>
      <c r="H63" s="892">
        <v>4.0664511661643346</v>
      </c>
      <c r="I63" s="892">
        <v>2793.9293380844292</v>
      </c>
      <c r="J63" s="892">
        <v>2861.3318697271084</v>
      </c>
      <c r="K63" s="892">
        <v>4.0664511661643346</v>
      </c>
      <c r="L63" s="892">
        <v>4.0664511661643346</v>
      </c>
      <c r="M63" s="892">
        <v>4.0664511661643346</v>
      </c>
      <c r="N63" s="892">
        <v>4.0664511661643346</v>
      </c>
      <c r="O63" s="888">
        <f t="shared" si="8"/>
        <v>9856.1932326476035</v>
      </c>
      <c r="P63" s="85"/>
      <c r="Q63" s="85"/>
      <c r="R63" s="85"/>
      <c r="S63" s="85"/>
      <c r="T63" s="85"/>
      <c r="U63" s="85"/>
      <c r="V63" s="85"/>
      <c r="W63" s="85"/>
      <c r="X63" s="85"/>
      <c r="Y63" s="110"/>
    </row>
    <row r="64" spans="1:25" s="70" customFormat="1" x14ac:dyDescent="0.3">
      <c r="A64" s="5"/>
      <c r="B64" s="889" t="s">
        <v>512</v>
      </c>
      <c r="C64" s="892">
        <v>2397.5432805042269</v>
      </c>
      <c r="D64" s="892">
        <v>2156.0723531743938</v>
      </c>
      <c r="E64" s="892">
        <v>1002.8153777823361</v>
      </c>
      <c r="F64" s="892">
        <v>1418.4811364128579</v>
      </c>
      <c r="G64" s="892">
        <v>355.12943038739024</v>
      </c>
      <c r="H64" s="892">
        <v>4399.1436831031106</v>
      </c>
      <c r="I64" s="892">
        <v>1800.2787781169675</v>
      </c>
      <c r="J64" s="892">
        <v>1945.3910618835575</v>
      </c>
      <c r="K64" s="892">
        <v>3489.4911160400388</v>
      </c>
      <c r="L64" s="892">
        <v>1013.3957152469972</v>
      </c>
      <c r="M64" s="892">
        <v>329.43194121745978</v>
      </c>
      <c r="N64" s="892">
        <v>10.932799180439776</v>
      </c>
      <c r="O64" s="888">
        <f t="shared" si="8"/>
        <v>20318.106673049777</v>
      </c>
      <c r="P64" s="85"/>
      <c r="Q64" s="85"/>
      <c r="R64" s="85"/>
      <c r="S64" s="85"/>
      <c r="T64" s="85"/>
      <c r="U64" s="85"/>
      <c r="V64" s="85"/>
      <c r="W64" s="85"/>
      <c r="X64" s="85"/>
      <c r="Y64" s="110"/>
    </row>
    <row r="65" spans="1:25" s="70" customFormat="1" x14ac:dyDescent="0.3">
      <c r="A65" s="5"/>
      <c r="B65" s="311" t="s">
        <v>106</v>
      </c>
      <c r="C65" s="312">
        <v>7838.6436078166062</v>
      </c>
      <c r="D65" s="312">
        <v>157.04839932044658</v>
      </c>
      <c r="E65" s="312">
        <v>2602.7955864232054</v>
      </c>
      <c r="F65" s="312">
        <v>265.31187959514568</v>
      </c>
      <c r="G65" s="312">
        <v>2366.6594283877971</v>
      </c>
      <c r="H65" s="312">
        <v>174.4778662262168</v>
      </c>
      <c r="I65" s="312">
        <v>333.82955281224878</v>
      </c>
      <c r="J65" s="312">
        <v>143.95821319737817</v>
      </c>
      <c r="K65" s="312">
        <v>2141.9883751627935</v>
      </c>
      <c r="L65" s="312">
        <v>172.45089137297589</v>
      </c>
      <c r="M65" s="312">
        <v>186.31420183824366</v>
      </c>
      <c r="N65" s="312">
        <v>2429.6222468683136</v>
      </c>
      <c r="O65" s="116">
        <f t="shared" si="8"/>
        <v>18813.100249021369</v>
      </c>
      <c r="P65" s="85"/>
      <c r="Q65" s="85"/>
      <c r="R65" s="85"/>
      <c r="S65" s="85"/>
      <c r="T65" s="85"/>
      <c r="U65" s="85"/>
      <c r="V65" s="85"/>
      <c r="W65" s="85"/>
      <c r="X65" s="85"/>
      <c r="Y65" s="110"/>
    </row>
    <row r="66" spans="1:25" s="881" customFormat="1" x14ac:dyDescent="0.3">
      <c r="A66" s="5"/>
      <c r="B66" s="418"/>
      <c r="C66" s="418"/>
      <c r="D66" s="418"/>
      <c r="E66" s="418"/>
      <c r="F66" s="418"/>
      <c r="G66" s="418"/>
      <c r="H66" s="418"/>
      <c r="I66" s="418"/>
      <c r="J66" s="418"/>
      <c r="K66" s="418"/>
      <c r="L66" s="418"/>
      <c r="M66" s="418"/>
      <c r="N66" s="418"/>
      <c r="O66" s="418"/>
      <c r="P66" s="85"/>
      <c r="Q66" s="85"/>
      <c r="R66" s="85"/>
      <c r="S66" s="85"/>
      <c r="T66" s="85"/>
      <c r="U66" s="85"/>
      <c r="V66" s="85"/>
      <c r="W66" s="85"/>
      <c r="X66" s="85"/>
      <c r="Y66" s="110"/>
    </row>
    <row r="67" spans="1:25" s="70" customFormat="1" x14ac:dyDescent="0.3">
      <c r="A67" s="5"/>
      <c r="B67" s="91" t="s">
        <v>337</v>
      </c>
      <c r="C67" s="1063"/>
      <c r="D67" s="893"/>
      <c r="E67" s="893"/>
      <c r="F67" s="893"/>
      <c r="G67" s="893"/>
      <c r="H67" s="893"/>
      <c r="I67" s="893"/>
      <c r="J67" s="893"/>
      <c r="K67" s="893"/>
      <c r="L67" s="893"/>
      <c r="M67" s="893"/>
      <c r="N67" s="893"/>
      <c r="O67" s="418"/>
      <c r="P67" s="85"/>
      <c r="Q67" s="85"/>
      <c r="R67" s="85"/>
      <c r="S67" s="85"/>
      <c r="T67" s="85"/>
      <c r="U67" s="85"/>
      <c r="V67" s="85"/>
      <c r="W67" s="85"/>
      <c r="X67" s="85"/>
      <c r="Y67" s="110"/>
    </row>
    <row r="68" spans="1:25" s="70" customFormat="1" x14ac:dyDescent="0.3">
      <c r="A68" s="1"/>
      <c r="B68" s="110"/>
      <c r="C68" s="1064"/>
      <c r="D68" s="1064"/>
      <c r="E68" s="1064"/>
      <c r="F68" s="1064"/>
      <c r="G68" s="1064"/>
      <c r="H68" s="1064"/>
      <c r="I68" s="1064"/>
      <c r="J68" s="1064"/>
      <c r="K68" s="1064"/>
      <c r="L68" s="1064"/>
      <c r="M68" s="1064"/>
      <c r="N68" s="1064"/>
      <c r="O68" s="1064"/>
      <c r="P68" s="85"/>
      <c r="Q68" s="85"/>
      <c r="R68" s="85"/>
      <c r="S68" s="85"/>
      <c r="T68" s="85"/>
      <c r="U68" s="85"/>
      <c r="V68" s="85"/>
      <c r="W68" s="85"/>
      <c r="X68" s="85"/>
      <c r="Y68" s="110"/>
    </row>
    <row r="69" spans="1:25" s="70" customFormat="1" x14ac:dyDescent="0.3">
      <c r="A69" s="1"/>
      <c r="B69" s="110"/>
      <c r="C69" s="1064"/>
      <c r="D69" s="1064"/>
      <c r="E69" s="1064"/>
      <c r="F69" s="1064"/>
      <c r="G69" s="1064"/>
      <c r="H69" s="1064"/>
      <c r="I69" s="1064"/>
      <c r="J69" s="1064"/>
      <c r="K69" s="1064"/>
      <c r="L69" s="1064"/>
      <c r="M69" s="1064"/>
      <c r="N69" s="1064"/>
      <c r="O69" s="1064"/>
      <c r="P69" s="85"/>
      <c r="Q69" s="85"/>
      <c r="R69" s="85"/>
      <c r="S69" s="85"/>
      <c r="T69" s="85"/>
      <c r="U69" s="85"/>
      <c r="V69" s="85"/>
      <c r="W69" s="85"/>
      <c r="X69" s="85"/>
      <c r="Y69" s="110"/>
    </row>
    <row r="70" spans="1:25" s="70" customFormat="1" x14ac:dyDescent="0.3">
      <c r="A70" s="1"/>
      <c r="B70" s="110"/>
      <c r="C70" s="85"/>
      <c r="D70" s="85"/>
      <c r="E70" s="85"/>
      <c r="F70" s="85"/>
      <c r="G70" s="85"/>
      <c r="H70" s="85"/>
      <c r="I70" s="85"/>
      <c r="J70" s="85"/>
      <c r="K70" s="85"/>
      <c r="L70" s="85"/>
      <c r="M70" s="85"/>
      <c r="N70" s="85"/>
      <c r="O70" s="85"/>
      <c r="P70" s="85"/>
      <c r="Q70" s="85"/>
      <c r="R70" s="85"/>
      <c r="S70" s="85"/>
      <c r="T70" s="85"/>
      <c r="U70" s="85"/>
      <c r="V70" s="85"/>
      <c r="W70" s="85"/>
      <c r="X70" s="85"/>
      <c r="Y70" s="110"/>
    </row>
    <row r="71" spans="1:25" s="70" customFormat="1" x14ac:dyDescent="0.3">
      <c r="A71" s="1"/>
      <c r="B71" s="110"/>
      <c r="C71" s="85"/>
      <c r="D71" s="85"/>
      <c r="E71" s="85"/>
      <c r="F71" s="85"/>
      <c r="G71" s="85"/>
      <c r="H71" s="85"/>
      <c r="I71" s="85"/>
      <c r="J71" s="85"/>
      <c r="K71" s="85"/>
      <c r="L71" s="85"/>
      <c r="M71" s="85"/>
      <c r="N71" s="85"/>
      <c r="O71" s="85"/>
      <c r="P71" s="85"/>
      <c r="Q71" s="85"/>
      <c r="R71" s="85"/>
      <c r="S71" s="85"/>
      <c r="T71" s="85"/>
      <c r="U71" s="85"/>
      <c r="V71" s="85"/>
      <c r="W71" s="85"/>
      <c r="X71" s="85"/>
      <c r="Y71" s="110"/>
    </row>
    <row r="72" spans="1:25" s="70" customFormat="1" x14ac:dyDescent="0.3">
      <c r="A72" s="1"/>
      <c r="B72" s="110"/>
      <c r="C72" s="1064"/>
      <c r="D72" s="110"/>
      <c r="E72" s="110"/>
      <c r="F72" s="110"/>
      <c r="G72" s="110"/>
      <c r="H72" s="110"/>
      <c r="I72" s="110"/>
      <c r="J72" s="110"/>
      <c r="K72" s="110"/>
      <c r="L72" s="110"/>
      <c r="M72" s="110"/>
      <c r="N72" s="110"/>
      <c r="O72" s="110"/>
      <c r="P72" s="85"/>
      <c r="Q72" s="85"/>
      <c r="R72" s="85"/>
      <c r="S72" s="85"/>
      <c r="T72" s="85"/>
      <c r="U72" s="85"/>
      <c r="V72" s="85"/>
      <c r="W72" s="85"/>
      <c r="X72" s="85"/>
      <c r="Y72" s="110"/>
    </row>
    <row r="73" spans="1:25" s="70" customFormat="1" x14ac:dyDescent="0.3">
      <c r="A73" s="1"/>
      <c r="B73" s="110"/>
      <c r="C73" s="1064"/>
      <c r="D73" s="110"/>
      <c r="E73" s="110"/>
      <c r="F73" s="110"/>
      <c r="G73" s="110"/>
      <c r="H73" s="110"/>
      <c r="I73" s="110"/>
      <c r="J73" s="110"/>
      <c r="K73" s="110"/>
      <c r="L73" s="110"/>
      <c r="M73" s="110"/>
      <c r="N73" s="110"/>
      <c r="O73" s="110"/>
      <c r="P73" s="85"/>
      <c r="Q73" s="85"/>
      <c r="R73" s="85"/>
      <c r="S73" s="85"/>
      <c r="T73" s="85"/>
      <c r="U73" s="85"/>
      <c r="V73" s="85"/>
      <c r="W73" s="85"/>
      <c r="X73" s="85"/>
      <c r="Y73" s="110"/>
    </row>
    <row r="74" spans="1:25" s="70" customFormat="1" x14ac:dyDescent="0.3">
      <c r="A74" s="1"/>
      <c r="B74" s="110"/>
      <c r="C74" s="1064"/>
      <c r="D74" s="110"/>
      <c r="E74" s="110"/>
      <c r="F74" s="110"/>
      <c r="G74" s="110"/>
      <c r="H74" s="110"/>
      <c r="I74" s="110"/>
      <c r="J74" s="110"/>
      <c r="K74" s="110"/>
      <c r="L74" s="110"/>
      <c r="M74" s="110"/>
      <c r="N74" s="110"/>
      <c r="O74" s="110"/>
      <c r="P74" s="85"/>
      <c r="Q74" s="85"/>
      <c r="R74" s="85"/>
      <c r="S74" s="85"/>
      <c r="T74" s="85"/>
      <c r="U74" s="85"/>
      <c r="V74" s="85"/>
      <c r="W74" s="85"/>
      <c r="X74" s="85"/>
      <c r="Y74" s="110"/>
    </row>
    <row r="75" spans="1:25" s="70" customFormat="1" x14ac:dyDescent="0.3">
      <c r="A75" s="1"/>
      <c r="B75" s="110"/>
      <c r="C75" s="110"/>
      <c r="D75" s="110"/>
      <c r="E75" s="110"/>
      <c r="F75" s="110"/>
      <c r="G75" s="110"/>
      <c r="H75" s="110"/>
      <c r="I75" s="110"/>
      <c r="J75" s="110"/>
      <c r="K75" s="110"/>
      <c r="L75" s="110"/>
      <c r="M75" s="110"/>
      <c r="N75" s="110"/>
      <c r="O75" s="110"/>
      <c r="P75" s="85"/>
      <c r="Q75" s="85"/>
      <c r="R75" s="85"/>
      <c r="S75" s="85"/>
      <c r="T75" s="85"/>
      <c r="U75" s="85"/>
      <c r="V75" s="85"/>
      <c r="W75" s="85"/>
      <c r="X75" s="85"/>
      <c r="Y75" s="110"/>
    </row>
    <row r="76" spans="1:25" s="70" customFormat="1" x14ac:dyDescent="0.3">
      <c r="A76" s="1"/>
      <c r="B76" s="110"/>
      <c r="C76" s="110"/>
      <c r="D76" s="110"/>
      <c r="E76" s="110"/>
      <c r="F76" s="110"/>
      <c r="G76" s="110"/>
      <c r="H76" s="110"/>
      <c r="I76" s="110"/>
      <c r="J76" s="110"/>
      <c r="K76" s="110"/>
      <c r="L76" s="110"/>
      <c r="M76" s="110"/>
      <c r="N76" s="110"/>
      <c r="O76" s="110"/>
      <c r="P76" s="85"/>
      <c r="Q76" s="85"/>
      <c r="R76" s="85"/>
      <c r="S76" s="85"/>
      <c r="T76" s="85"/>
      <c r="U76" s="85"/>
      <c r="V76" s="85"/>
      <c r="W76" s="85"/>
      <c r="X76" s="85"/>
      <c r="Y76" s="110"/>
    </row>
    <row r="77" spans="1:25" s="70" customFormat="1" x14ac:dyDescent="0.3">
      <c r="A77" s="1"/>
      <c r="B77" s="110"/>
      <c r="C77" s="110"/>
      <c r="D77" s="110"/>
      <c r="E77" s="110"/>
      <c r="F77" s="110"/>
      <c r="G77" s="110"/>
      <c r="H77" s="110"/>
      <c r="I77" s="110"/>
      <c r="J77" s="110"/>
      <c r="K77" s="110"/>
      <c r="L77" s="110"/>
      <c r="M77" s="110"/>
      <c r="N77" s="110"/>
      <c r="O77" s="110"/>
      <c r="P77" s="85"/>
      <c r="Q77" s="85"/>
      <c r="R77" s="85"/>
      <c r="S77" s="85"/>
      <c r="T77" s="85"/>
      <c r="U77" s="85"/>
      <c r="V77" s="85"/>
      <c r="W77" s="85"/>
      <c r="X77" s="85"/>
      <c r="Y77" s="110"/>
    </row>
    <row r="78" spans="1:25" s="70" customFormat="1" x14ac:dyDescent="0.3">
      <c r="A78" s="1"/>
      <c r="B78" s="110"/>
      <c r="C78" s="110"/>
      <c r="D78" s="110"/>
      <c r="E78" s="110"/>
      <c r="F78" s="110"/>
      <c r="G78" s="110"/>
      <c r="H78" s="110"/>
      <c r="I78" s="110"/>
      <c r="J78" s="110"/>
      <c r="K78" s="110"/>
      <c r="L78" s="110"/>
      <c r="M78" s="110"/>
      <c r="N78" s="110"/>
      <c r="O78" s="110"/>
      <c r="P78" s="85"/>
      <c r="Q78" s="85"/>
      <c r="R78" s="85"/>
      <c r="S78" s="85"/>
      <c r="T78" s="85"/>
      <c r="U78" s="85"/>
      <c r="V78" s="85"/>
      <c r="W78" s="85"/>
      <c r="X78" s="85"/>
      <c r="Y78" s="110"/>
    </row>
    <row r="79" spans="1:25" s="70" customFormat="1" x14ac:dyDescent="0.3">
      <c r="A79" s="1"/>
      <c r="B79" s="110"/>
      <c r="C79" s="110"/>
      <c r="D79" s="110"/>
      <c r="E79" s="110"/>
      <c r="F79" s="110"/>
      <c r="G79" s="110"/>
      <c r="H79" s="110"/>
      <c r="I79" s="110"/>
      <c r="J79" s="110"/>
      <c r="K79" s="110"/>
      <c r="L79" s="110"/>
      <c r="M79" s="110"/>
      <c r="N79" s="110"/>
      <c r="O79" s="110"/>
      <c r="P79" s="85"/>
      <c r="Q79" s="85"/>
      <c r="R79" s="85"/>
      <c r="S79" s="85"/>
      <c r="T79" s="85"/>
      <c r="U79" s="85"/>
      <c r="V79" s="85"/>
      <c r="W79" s="85"/>
      <c r="X79" s="85"/>
      <c r="Y79" s="110"/>
    </row>
    <row r="80" spans="1:25" s="70" customFormat="1" x14ac:dyDescent="0.3">
      <c r="A80" s="1"/>
      <c r="B80" s="110"/>
      <c r="C80" s="110"/>
      <c r="D80" s="110"/>
      <c r="E80" s="110"/>
      <c r="F80" s="110"/>
      <c r="G80" s="110"/>
      <c r="H80" s="110"/>
      <c r="I80" s="110"/>
      <c r="J80" s="110"/>
      <c r="K80" s="110"/>
      <c r="L80" s="110"/>
      <c r="M80" s="110"/>
      <c r="N80" s="110"/>
      <c r="O80" s="110"/>
      <c r="P80" s="85"/>
      <c r="Q80" s="85"/>
      <c r="R80" s="85"/>
      <c r="S80" s="85"/>
      <c r="T80" s="85"/>
      <c r="U80" s="85"/>
      <c r="V80" s="85"/>
      <c r="W80" s="85"/>
      <c r="X80" s="85"/>
      <c r="Y80" s="110"/>
    </row>
    <row r="81" spans="1:25" s="70" customFormat="1" x14ac:dyDescent="0.3">
      <c r="A81" s="1"/>
      <c r="B81" s="110"/>
      <c r="C81" s="110"/>
      <c r="D81" s="110"/>
      <c r="E81" s="110"/>
      <c r="F81" s="110"/>
      <c r="G81" s="110"/>
      <c r="H81" s="110"/>
      <c r="I81" s="110"/>
      <c r="J81" s="110"/>
      <c r="K81" s="110"/>
      <c r="L81" s="110"/>
      <c r="M81" s="110"/>
      <c r="N81" s="110"/>
      <c r="O81" s="110"/>
      <c r="P81" s="85"/>
      <c r="Q81" s="85"/>
      <c r="R81" s="85"/>
      <c r="S81" s="85"/>
      <c r="T81" s="85"/>
      <c r="U81" s="85"/>
      <c r="V81" s="85"/>
      <c r="W81" s="85"/>
      <c r="X81" s="85"/>
      <c r="Y81" s="110"/>
    </row>
    <row r="82" spans="1:25" s="70" customFormat="1" x14ac:dyDescent="0.3">
      <c r="A82" s="1"/>
      <c r="B82" s="110"/>
      <c r="P82" s="85"/>
      <c r="Q82" s="85"/>
      <c r="R82" s="85"/>
      <c r="S82" s="85"/>
      <c r="T82" s="85"/>
      <c r="U82" s="85"/>
      <c r="V82" s="85"/>
      <c r="W82" s="85"/>
      <c r="X82" s="85"/>
      <c r="Y82" s="110"/>
    </row>
    <row r="83" spans="1:25" s="70" customFormat="1" x14ac:dyDescent="0.3">
      <c r="A83" s="1"/>
      <c r="B83" s="110"/>
      <c r="D83" s="875"/>
      <c r="P83" s="85"/>
      <c r="Q83" s="85"/>
      <c r="R83" s="85"/>
      <c r="S83" s="85"/>
      <c r="T83" s="85"/>
      <c r="U83" s="85"/>
      <c r="V83" s="85"/>
      <c r="W83" s="85"/>
      <c r="X83" s="85"/>
      <c r="Y83" s="110"/>
    </row>
    <row r="84" spans="1:25" s="70" customFormat="1" x14ac:dyDescent="0.3">
      <c r="A84" s="1"/>
      <c r="B84" s="110"/>
      <c r="P84" s="85"/>
      <c r="Q84" s="85"/>
      <c r="R84" s="85"/>
      <c r="S84" s="85"/>
      <c r="T84" s="85"/>
      <c r="U84" s="85"/>
      <c r="V84" s="85"/>
      <c r="W84" s="85"/>
      <c r="X84" s="85"/>
      <c r="Y84" s="110"/>
    </row>
    <row r="85" spans="1:25" s="70" customFormat="1" x14ac:dyDescent="0.3">
      <c r="A85" s="1"/>
      <c r="B85" s="110"/>
      <c r="P85" s="85"/>
      <c r="Q85" s="85"/>
      <c r="R85" s="85"/>
      <c r="S85" s="85"/>
      <c r="T85" s="85"/>
      <c r="U85" s="85"/>
      <c r="V85" s="85"/>
      <c r="W85" s="85"/>
      <c r="X85" s="85"/>
      <c r="Y85" s="110"/>
    </row>
    <row r="86" spans="1:25" s="70" customFormat="1" x14ac:dyDescent="0.3">
      <c r="A86" s="1"/>
      <c r="B86" s="110"/>
      <c r="P86" s="85"/>
      <c r="Q86" s="85"/>
      <c r="R86" s="85"/>
      <c r="S86" s="85"/>
      <c r="T86" s="85"/>
      <c r="U86" s="85"/>
      <c r="V86" s="85"/>
      <c r="W86" s="85"/>
      <c r="X86" s="85"/>
      <c r="Y86" s="110"/>
    </row>
    <row r="87" spans="1:25" s="70" customFormat="1" hidden="1" x14ac:dyDescent="0.3">
      <c r="A87" s="1"/>
      <c r="B87" s="110"/>
      <c r="P87" s="85"/>
      <c r="Q87" s="85"/>
      <c r="R87" s="85"/>
      <c r="S87" s="85"/>
      <c r="T87" s="85"/>
      <c r="U87" s="85"/>
      <c r="V87" s="85"/>
      <c r="W87" s="85"/>
      <c r="X87" s="85"/>
      <c r="Y87" s="110"/>
    </row>
    <row r="88" spans="1:25" s="70" customFormat="1" x14ac:dyDescent="0.3">
      <c r="A88" s="1"/>
      <c r="B88" s="110"/>
      <c r="P88" s="85"/>
      <c r="Q88" s="85"/>
      <c r="R88" s="85"/>
      <c r="S88" s="85"/>
      <c r="T88" s="85"/>
      <c r="U88" s="85"/>
      <c r="V88" s="85"/>
      <c r="W88" s="85"/>
      <c r="X88" s="85"/>
      <c r="Y88" s="110"/>
    </row>
    <row r="89" spans="1:25" s="70" customFormat="1" x14ac:dyDescent="0.3">
      <c r="A89" s="1"/>
      <c r="B89" s="110"/>
      <c r="P89" s="85"/>
      <c r="Q89" s="85"/>
      <c r="R89" s="85"/>
      <c r="S89" s="85"/>
      <c r="T89" s="85"/>
      <c r="U89" s="85"/>
      <c r="V89" s="85"/>
      <c r="W89" s="85"/>
      <c r="X89" s="85"/>
      <c r="Y89" s="110"/>
    </row>
    <row r="90" spans="1:25" s="70" customFormat="1" x14ac:dyDescent="0.3">
      <c r="A90" s="1"/>
      <c r="B90" s="110"/>
      <c r="P90" s="85"/>
      <c r="Q90" s="85"/>
      <c r="R90" s="85"/>
      <c r="S90" s="85"/>
      <c r="T90" s="85"/>
      <c r="U90" s="85"/>
      <c r="V90" s="85"/>
      <c r="W90" s="85"/>
      <c r="X90" s="85"/>
      <c r="Y90" s="110"/>
    </row>
    <row r="91" spans="1:25" s="70" customFormat="1" x14ac:dyDescent="0.3">
      <c r="A91" s="1"/>
      <c r="B91" s="110"/>
      <c r="P91" s="85"/>
      <c r="Q91" s="85"/>
      <c r="R91" s="85"/>
      <c r="S91" s="85"/>
      <c r="T91" s="85"/>
      <c r="U91" s="85"/>
      <c r="V91" s="85"/>
      <c r="W91" s="85"/>
      <c r="X91" s="85"/>
      <c r="Y91" s="110"/>
    </row>
    <row r="92" spans="1:25" s="70" customFormat="1" x14ac:dyDescent="0.3">
      <c r="A92" s="1"/>
      <c r="B92" s="110"/>
      <c r="P92" s="85"/>
      <c r="Q92" s="85"/>
      <c r="R92" s="85"/>
      <c r="S92" s="85"/>
      <c r="T92" s="85"/>
      <c r="U92" s="85"/>
      <c r="V92" s="85"/>
      <c r="W92" s="85"/>
      <c r="X92" s="85"/>
      <c r="Y92" s="110"/>
    </row>
    <row r="93" spans="1:25" s="70" customFormat="1" x14ac:dyDescent="0.3">
      <c r="A93" s="1"/>
      <c r="B93" s="110"/>
      <c r="P93" s="85"/>
      <c r="Q93" s="85"/>
      <c r="R93" s="85"/>
      <c r="S93" s="85"/>
      <c r="T93" s="85"/>
      <c r="U93" s="85"/>
      <c r="V93" s="85"/>
      <c r="W93" s="85"/>
      <c r="X93" s="85"/>
      <c r="Y93" s="110"/>
    </row>
    <row r="94" spans="1:25" s="70" customFormat="1" x14ac:dyDescent="0.3">
      <c r="A94" s="1"/>
      <c r="B94" s="110"/>
      <c r="P94" s="85"/>
      <c r="Q94" s="85"/>
      <c r="R94" s="85"/>
      <c r="S94" s="85"/>
      <c r="T94" s="85"/>
      <c r="U94" s="85"/>
      <c r="V94" s="85"/>
      <c r="W94" s="85"/>
      <c r="X94" s="85"/>
      <c r="Y94" s="110"/>
    </row>
    <row r="95" spans="1:25" s="70" customFormat="1" x14ac:dyDescent="0.3">
      <c r="A95" s="1"/>
      <c r="B95" s="110"/>
      <c r="P95" s="85"/>
      <c r="Q95" s="85"/>
      <c r="R95" s="85"/>
      <c r="S95" s="85"/>
      <c r="T95" s="85"/>
      <c r="U95" s="85"/>
      <c r="V95" s="85"/>
      <c r="W95" s="85"/>
      <c r="X95" s="85"/>
      <c r="Y95" s="110"/>
    </row>
    <row r="96" spans="1:25" s="70" customFormat="1" x14ac:dyDescent="0.3">
      <c r="A96" s="1"/>
      <c r="B96" s="110"/>
      <c r="P96" s="85"/>
      <c r="Q96" s="85"/>
      <c r="R96" s="85"/>
      <c r="S96" s="85"/>
      <c r="T96" s="85"/>
      <c r="U96" s="85"/>
      <c r="V96" s="85"/>
      <c r="W96" s="85"/>
      <c r="X96" s="85"/>
      <c r="Y96" s="110"/>
    </row>
    <row r="97" spans="1:25" s="70" customFormat="1" x14ac:dyDescent="0.3">
      <c r="A97" s="1"/>
      <c r="B97" s="110"/>
      <c r="P97" s="85"/>
      <c r="Q97" s="85"/>
      <c r="R97" s="85"/>
      <c r="S97" s="85"/>
      <c r="T97" s="85"/>
      <c r="U97" s="85"/>
      <c r="V97" s="85"/>
      <c r="W97" s="85"/>
      <c r="X97" s="85"/>
      <c r="Y97" s="110"/>
    </row>
    <row r="98" spans="1:25" s="70" customFormat="1" x14ac:dyDescent="0.3">
      <c r="A98" s="1"/>
      <c r="B98" s="110"/>
      <c r="P98" s="85"/>
      <c r="Q98" s="85"/>
      <c r="R98" s="85"/>
      <c r="S98" s="85"/>
      <c r="T98" s="85"/>
      <c r="U98" s="85"/>
      <c r="V98" s="85"/>
      <c r="W98" s="85"/>
      <c r="X98" s="85"/>
      <c r="Y98" s="110"/>
    </row>
    <row r="99" spans="1:25" s="70" customFormat="1" x14ac:dyDescent="0.3">
      <c r="A99" s="1"/>
      <c r="B99" s="110"/>
      <c r="P99" s="85"/>
      <c r="Q99" s="85"/>
      <c r="R99" s="85"/>
      <c r="S99" s="85"/>
      <c r="T99" s="85"/>
      <c r="U99" s="85"/>
      <c r="V99" s="85"/>
      <c r="W99" s="85"/>
      <c r="X99" s="85"/>
      <c r="Y99" s="110"/>
    </row>
    <row r="100" spans="1:25" s="70" customFormat="1" x14ac:dyDescent="0.3">
      <c r="A100" s="1"/>
      <c r="B100" s="110"/>
      <c r="P100" s="85"/>
      <c r="Q100" s="85"/>
      <c r="R100" s="85"/>
      <c r="S100" s="85"/>
      <c r="T100" s="85"/>
      <c r="U100" s="85"/>
      <c r="V100" s="85"/>
      <c r="W100" s="85"/>
      <c r="X100" s="85"/>
      <c r="Y100" s="110"/>
    </row>
    <row r="101" spans="1:25" s="70" customFormat="1" x14ac:dyDescent="0.3">
      <c r="A101" s="1"/>
      <c r="B101" s="110"/>
      <c r="P101" s="85"/>
      <c r="Q101" s="85"/>
      <c r="R101" s="85"/>
      <c r="S101" s="85"/>
      <c r="T101" s="85"/>
      <c r="U101" s="85"/>
      <c r="V101" s="85"/>
      <c r="W101" s="85"/>
      <c r="X101" s="85"/>
      <c r="Y101" s="110"/>
    </row>
    <row r="102" spans="1:25" s="70" customFormat="1" x14ac:dyDescent="0.3">
      <c r="A102" s="1"/>
      <c r="B102" s="110"/>
      <c r="P102" s="85"/>
      <c r="Q102" s="85"/>
      <c r="R102" s="85"/>
      <c r="S102" s="85"/>
      <c r="T102" s="85"/>
      <c r="U102" s="85"/>
      <c r="V102" s="85"/>
      <c r="W102" s="85"/>
      <c r="X102" s="85"/>
      <c r="Y102" s="110"/>
    </row>
    <row r="103" spans="1:25" x14ac:dyDescent="0.3">
      <c r="P103" s="85"/>
      <c r="Q103" s="85"/>
      <c r="R103" s="85"/>
      <c r="S103" s="85"/>
      <c r="T103" s="85"/>
      <c r="U103" s="85"/>
      <c r="V103" s="85"/>
      <c r="W103" s="85"/>
      <c r="X103" s="85"/>
    </row>
    <row r="104" spans="1:25" x14ac:dyDescent="0.3">
      <c r="P104" s="85"/>
      <c r="Q104" s="85"/>
      <c r="R104" s="85"/>
      <c r="S104" s="85"/>
      <c r="T104" s="85"/>
      <c r="U104" s="85"/>
      <c r="V104" s="85"/>
      <c r="W104" s="85"/>
      <c r="X104" s="85"/>
    </row>
    <row r="105" spans="1:25" s="70" customFormat="1" x14ac:dyDescent="0.3">
      <c r="A105" s="1"/>
      <c r="B105" s="110"/>
      <c r="P105" s="85"/>
      <c r="Q105" s="85"/>
      <c r="R105" s="85"/>
      <c r="S105" s="85"/>
      <c r="T105" s="85"/>
      <c r="U105" s="85"/>
      <c r="V105" s="85"/>
      <c r="W105" s="85"/>
      <c r="X105" s="85"/>
      <c r="Y105" s="110"/>
    </row>
    <row r="106" spans="1:25" s="70" customFormat="1" x14ac:dyDescent="0.3">
      <c r="A106" s="1"/>
      <c r="B106" s="110"/>
      <c r="P106" s="85"/>
      <c r="Q106" s="85"/>
      <c r="R106" s="85"/>
      <c r="S106" s="85"/>
      <c r="T106" s="85"/>
      <c r="U106" s="85"/>
      <c r="V106" s="85"/>
      <c r="W106" s="85"/>
      <c r="X106" s="85"/>
      <c r="Y106" s="110"/>
    </row>
    <row r="107" spans="1:25" s="70" customFormat="1" x14ac:dyDescent="0.3">
      <c r="A107" s="1"/>
      <c r="B107" s="110"/>
      <c r="P107" s="85"/>
      <c r="Q107" s="85"/>
      <c r="R107" s="85"/>
      <c r="S107" s="85"/>
      <c r="T107" s="85"/>
      <c r="U107" s="85"/>
      <c r="V107" s="85"/>
      <c r="W107" s="85"/>
      <c r="X107" s="85"/>
      <c r="Y107" s="110"/>
    </row>
    <row r="108" spans="1:25" s="70" customFormat="1" x14ac:dyDescent="0.3">
      <c r="A108" s="1"/>
      <c r="B108" s="110"/>
      <c r="P108" s="85"/>
      <c r="Q108" s="85"/>
      <c r="R108" s="85"/>
      <c r="S108" s="85"/>
      <c r="T108" s="85"/>
      <c r="U108" s="85"/>
      <c r="V108" s="85"/>
      <c r="W108" s="85"/>
      <c r="X108" s="85"/>
      <c r="Y108" s="110"/>
    </row>
    <row r="109" spans="1:25" s="70" customFormat="1" x14ac:dyDescent="0.3">
      <c r="A109" s="1"/>
      <c r="B109" s="110"/>
      <c r="P109" s="85"/>
      <c r="Q109" s="85"/>
      <c r="R109" s="85"/>
      <c r="S109" s="85"/>
      <c r="T109" s="85"/>
      <c r="U109" s="85"/>
      <c r="V109" s="85"/>
      <c r="W109" s="85"/>
      <c r="X109" s="85"/>
      <c r="Y109" s="110"/>
    </row>
    <row r="110" spans="1:25" s="70" customFormat="1" x14ac:dyDescent="0.3">
      <c r="A110" s="1"/>
      <c r="B110" s="110"/>
      <c r="P110" s="85"/>
      <c r="Q110" s="85"/>
      <c r="R110" s="85"/>
      <c r="S110" s="85"/>
      <c r="T110" s="85"/>
      <c r="U110" s="85"/>
      <c r="V110" s="85"/>
      <c r="W110" s="85"/>
      <c r="X110" s="85"/>
      <c r="Y110" s="110"/>
    </row>
    <row r="111" spans="1:25" s="70" customFormat="1" x14ac:dyDescent="0.3">
      <c r="A111" s="1"/>
      <c r="B111" s="110"/>
      <c r="P111" s="85"/>
      <c r="Q111" s="85"/>
      <c r="R111" s="85"/>
      <c r="S111" s="85"/>
      <c r="T111" s="85"/>
      <c r="U111" s="85"/>
      <c r="V111" s="85"/>
      <c r="W111" s="85"/>
      <c r="X111" s="85"/>
      <c r="Y111" s="110"/>
    </row>
    <row r="114" ht="12.75" customHeight="1" x14ac:dyDescent="0.3"/>
    <row r="115" ht="28.5" customHeight="1" x14ac:dyDescent="0.3"/>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1" orientation="portrait" r:id="rId1"/>
  <headerFooter scaleWithDoc="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E151"/>
  <sheetViews>
    <sheetView showGridLines="0" showRuler="0" zoomScale="85" zoomScaleNormal="85" zoomScaleSheetLayoutView="85" workbookViewId="0"/>
  </sheetViews>
  <sheetFormatPr baseColWidth="10" defaultColWidth="11.453125" defaultRowHeight="13" x14ac:dyDescent="0.25"/>
  <cols>
    <col min="1" max="1" width="6.81640625" style="248" customWidth="1"/>
    <col min="2" max="2" width="72.26953125" style="248" bestFit="1" customWidth="1"/>
    <col min="3" max="3" width="19" style="248" customWidth="1"/>
    <col min="4" max="4" width="19.26953125" style="248" customWidth="1"/>
    <col min="5" max="5" width="18.81640625" style="925" customWidth="1"/>
    <col min="6" max="6" width="9.81640625" style="248" bestFit="1" customWidth="1"/>
    <col min="7" max="7" width="12.453125" style="248" bestFit="1" customWidth="1"/>
    <col min="8" max="16384" width="11.453125" style="248"/>
  </cols>
  <sheetData>
    <row r="1" spans="1:5" ht="14.5" x14ac:dyDescent="0.25">
      <c r="A1" s="663" t="s">
        <v>216</v>
      </c>
      <c r="B1" s="664"/>
      <c r="E1" s="926"/>
    </row>
    <row r="2" spans="1:5" ht="15" customHeight="1" x14ac:dyDescent="0.25">
      <c r="A2" s="663"/>
      <c r="B2" s="351" t="s">
        <v>733</v>
      </c>
      <c r="C2" s="249"/>
      <c r="D2" s="882"/>
      <c r="E2" s="926"/>
    </row>
    <row r="3" spans="1:5" ht="15" customHeight="1" x14ac:dyDescent="0.25">
      <c r="A3" s="367"/>
      <c r="B3" s="251" t="s">
        <v>300</v>
      </c>
      <c r="C3" s="882"/>
      <c r="D3" s="252"/>
      <c r="E3" s="926"/>
    </row>
    <row r="4" spans="1:5" s="366" customFormat="1" ht="12" x14ac:dyDescent="0.25">
      <c r="B4" s="380"/>
      <c r="C4" s="381"/>
      <c r="D4" s="381"/>
      <c r="E4" s="926"/>
    </row>
    <row r="5" spans="1:5" s="366" customFormat="1" ht="12" x14ac:dyDescent="0.25">
      <c r="B5" s="382"/>
      <c r="C5" s="382"/>
      <c r="D5" s="383"/>
      <c r="E5" s="926"/>
    </row>
    <row r="6" spans="1:5" ht="17" x14ac:dyDescent="0.25">
      <c r="B6" s="1256" t="s">
        <v>492</v>
      </c>
      <c r="C6" s="1256"/>
      <c r="D6" s="1256"/>
      <c r="E6" s="926"/>
    </row>
    <row r="7" spans="1:5" ht="15.5" x14ac:dyDescent="0.25">
      <c r="B7" s="1257" t="s">
        <v>273</v>
      </c>
      <c r="C7" s="1257"/>
      <c r="D7" s="1257"/>
      <c r="E7" s="926"/>
    </row>
    <row r="8" spans="1:5" s="366" customFormat="1" ht="12" x14ac:dyDescent="0.25">
      <c r="B8" s="382"/>
      <c r="C8" s="716"/>
      <c r="D8" s="716"/>
      <c r="E8" s="926"/>
    </row>
    <row r="9" spans="1:5" s="366" customFormat="1" ht="12" x14ac:dyDescent="0.25">
      <c r="B9" s="381"/>
      <c r="C9" s="381"/>
      <c r="D9" s="381"/>
      <c r="E9" s="926"/>
    </row>
    <row r="10" spans="1:5" ht="13.5" thickBot="1" x14ac:dyDescent="0.3">
      <c r="B10" s="882" t="s">
        <v>866</v>
      </c>
      <c r="C10" s="252"/>
      <c r="D10" s="252"/>
      <c r="E10" s="926"/>
    </row>
    <row r="11" spans="1:5" ht="15.5" thickTop="1" thickBot="1" x14ac:dyDescent="0.3">
      <c r="B11" s="236"/>
      <c r="C11" s="375" t="s">
        <v>270</v>
      </c>
      <c r="D11" s="375" t="s">
        <v>271</v>
      </c>
      <c r="E11" s="926"/>
    </row>
    <row r="12" spans="1:5" ht="13.5" thickTop="1" x14ac:dyDescent="0.25">
      <c r="B12" s="253"/>
      <c r="C12" s="254"/>
      <c r="D12" s="254"/>
      <c r="E12" s="926"/>
    </row>
    <row r="13" spans="1:5" ht="17" x14ac:dyDescent="0.25">
      <c r="B13" s="370" t="s">
        <v>641</v>
      </c>
      <c r="C13" s="957">
        <f>+C16+C83</f>
        <v>345479606.070674</v>
      </c>
      <c r="D13" s="957">
        <f>+D16+D83</f>
        <v>26316908992.433594</v>
      </c>
      <c r="E13" s="1086"/>
    </row>
    <row r="14" spans="1:5" ht="13.5" thickBot="1" x14ac:dyDescent="0.3">
      <c r="B14" s="255"/>
      <c r="C14" s="256"/>
      <c r="D14" s="256"/>
      <c r="E14" s="1086"/>
    </row>
    <row r="15" spans="1:5" ht="13.5" thickTop="1" x14ac:dyDescent="0.25">
      <c r="B15" s="253"/>
      <c r="C15" s="254"/>
      <c r="D15" s="254"/>
      <c r="E15" s="1086"/>
    </row>
    <row r="16" spans="1:5" ht="15.5" x14ac:dyDescent="0.25">
      <c r="B16" s="295" t="s">
        <v>657</v>
      </c>
      <c r="C16" s="959">
        <f>+C19+C60+C65</f>
        <v>332247531.17806089</v>
      </c>
      <c r="D16" s="959">
        <f>+D19+D60+D65</f>
        <v>25308955687.488789</v>
      </c>
      <c r="E16" s="1086"/>
    </row>
    <row r="17" spans="2:5" ht="13.5" thickBot="1" x14ac:dyDescent="0.3">
      <c r="B17" s="255"/>
      <c r="C17" s="256"/>
      <c r="D17" s="256"/>
      <c r="E17" s="1086"/>
    </row>
    <row r="18" spans="2:5" s="259" customFormat="1" ht="12.75" customHeight="1" thickTop="1" x14ac:dyDescent="0.25">
      <c r="B18" s="257"/>
      <c r="C18" s="258"/>
      <c r="D18" s="258"/>
      <c r="E18" s="1086"/>
    </row>
    <row r="19" spans="2:5" s="369" customFormat="1" ht="15.5" x14ac:dyDescent="0.25">
      <c r="B19" s="295" t="s">
        <v>658</v>
      </c>
      <c r="C19" s="958">
        <f>+C21+C54</f>
        <v>329672518.87328345</v>
      </c>
      <c r="D19" s="958">
        <f>+D21+D54</f>
        <v>25112804125.172367</v>
      </c>
      <c r="E19" s="1086"/>
    </row>
    <row r="20" spans="2:5" x14ac:dyDescent="0.25">
      <c r="B20" s="260"/>
      <c r="C20" s="261"/>
      <c r="D20" s="261"/>
      <c r="E20" s="1086"/>
    </row>
    <row r="21" spans="2:5" s="367" customFormat="1" ht="14.5" x14ac:dyDescent="0.25">
      <c r="B21" s="368" t="s">
        <v>222</v>
      </c>
      <c r="C21" s="310">
        <f>+C23+C27+C29+C52</f>
        <v>303801187.05460972</v>
      </c>
      <c r="D21" s="310">
        <f>+D23+D27+D29+D52</f>
        <v>23142055423.884895</v>
      </c>
      <c r="E21" s="1086"/>
    </row>
    <row r="22" spans="2:5" x14ac:dyDescent="0.25">
      <c r="B22" s="262"/>
      <c r="C22" s="953"/>
      <c r="D22" s="953"/>
      <c r="E22" s="1086"/>
    </row>
    <row r="23" spans="2:5" ht="14.5" x14ac:dyDescent="0.25">
      <c r="B23" s="371" t="s">
        <v>301</v>
      </c>
      <c r="C23" s="263">
        <f>+C24+C25</f>
        <v>207294750.45913568</v>
      </c>
      <c r="D23" s="263">
        <f>+D24+D25</f>
        <v>15790677616.224659</v>
      </c>
      <c r="E23" s="1086"/>
    </row>
    <row r="24" spans="2:5" x14ac:dyDescent="0.25">
      <c r="B24" s="260" t="s">
        <v>268</v>
      </c>
      <c r="C24" s="955">
        <v>42698788.170476221</v>
      </c>
      <c r="D24" s="955">
        <v>3252580188.8860259</v>
      </c>
      <c r="E24" s="1086"/>
    </row>
    <row r="25" spans="2:5" x14ac:dyDescent="0.25">
      <c r="B25" s="265" t="s">
        <v>107</v>
      </c>
      <c r="C25" s="955">
        <v>164595962.28865945</v>
      </c>
      <c r="D25" s="955">
        <v>12538097427.338633</v>
      </c>
      <c r="E25" s="1086"/>
    </row>
    <row r="26" spans="2:5" x14ac:dyDescent="0.25">
      <c r="B26" s="266"/>
      <c r="C26" s="953"/>
      <c r="D26" s="953"/>
      <c r="E26" s="1086"/>
    </row>
    <row r="27" spans="2:5" ht="14.5" x14ac:dyDescent="0.25">
      <c r="B27" s="371" t="s">
        <v>407</v>
      </c>
      <c r="C27" s="954">
        <v>8879459.4794205651</v>
      </c>
      <c r="D27" s="954">
        <v>676392825.84486151</v>
      </c>
      <c r="E27" s="1086"/>
    </row>
    <row r="28" spans="2:5" x14ac:dyDescent="0.25">
      <c r="B28" s="266"/>
      <c r="C28" s="953"/>
      <c r="D28" s="953"/>
      <c r="E28" s="1086"/>
    </row>
    <row r="29" spans="2:5" ht="14.5" x14ac:dyDescent="0.25">
      <c r="B29" s="371" t="s">
        <v>52</v>
      </c>
      <c r="C29" s="954">
        <f>+C31+C33+C44+C46+C48+C50</f>
        <v>79596127.099643916</v>
      </c>
      <c r="D29" s="954">
        <f>+D31+D33+D44+D46+D48+D50</f>
        <v>6063234981.8153744</v>
      </c>
      <c r="E29" s="1086"/>
    </row>
    <row r="30" spans="2:5" x14ac:dyDescent="0.25">
      <c r="B30" s="266"/>
      <c r="C30" s="953"/>
      <c r="D30" s="953"/>
      <c r="E30" s="1086"/>
    </row>
    <row r="31" spans="2:5" x14ac:dyDescent="0.25">
      <c r="B31" s="266" t="s">
        <v>258</v>
      </c>
      <c r="C31" s="267">
        <v>608090.70973205357</v>
      </c>
      <c r="D31" s="267">
        <v>46321309.813839182</v>
      </c>
      <c r="E31" s="1086"/>
    </row>
    <row r="32" spans="2:5" x14ac:dyDescent="0.25">
      <c r="B32" s="266"/>
      <c r="C32" s="953"/>
      <c r="D32" s="953"/>
      <c r="E32" s="1086"/>
    </row>
    <row r="33" spans="2:5" x14ac:dyDescent="0.25">
      <c r="B33" s="266" t="s">
        <v>266</v>
      </c>
      <c r="C33" s="953">
        <f>SUM(C34:C42)</f>
        <v>69226677.225063995</v>
      </c>
      <c r="D33" s="953">
        <f>SUM(D34:D42)</f>
        <v>5273342137.6192493</v>
      </c>
      <c r="E33" s="1086"/>
    </row>
    <row r="34" spans="2:5" x14ac:dyDescent="0.25">
      <c r="B34" s="260" t="s">
        <v>538</v>
      </c>
      <c r="C34" s="955">
        <v>2625</v>
      </c>
      <c r="D34" s="955">
        <v>199959.375</v>
      </c>
      <c r="E34" s="1086"/>
    </row>
    <row r="35" spans="2:5" x14ac:dyDescent="0.25">
      <c r="B35" s="260" t="s">
        <v>262</v>
      </c>
      <c r="C35" s="955">
        <v>7494984.3986400012</v>
      </c>
      <c r="D35" s="955">
        <v>570930436.56640208</v>
      </c>
      <c r="E35" s="1086"/>
    </row>
    <row r="36" spans="2:5" x14ac:dyDescent="0.25">
      <c r="B36" s="260" t="s">
        <v>261</v>
      </c>
      <c r="C36" s="955">
        <v>12844813.460865999</v>
      </c>
      <c r="D36" s="955">
        <v>978453665.38146746</v>
      </c>
      <c r="E36" s="1086"/>
    </row>
    <row r="37" spans="2:5" x14ac:dyDescent="0.25">
      <c r="B37" s="260" t="s">
        <v>263</v>
      </c>
      <c r="C37" s="955">
        <v>311217.80291000003</v>
      </c>
      <c r="D37" s="955">
        <v>23707016.136669252</v>
      </c>
      <c r="E37" s="1086"/>
    </row>
    <row r="38" spans="2:5" x14ac:dyDescent="0.25">
      <c r="B38" s="260" t="s">
        <v>264</v>
      </c>
      <c r="C38" s="955">
        <v>39682.886316234799</v>
      </c>
      <c r="D38" s="955">
        <v>3022843.8651391859</v>
      </c>
      <c r="E38" s="1086"/>
    </row>
    <row r="39" spans="2:5" x14ac:dyDescent="0.25">
      <c r="B39" s="260" t="s">
        <v>277</v>
      </c>
      <c r="C39" s="955">
        <v>3420258.5142899994</v>
      </c>
      <c r="D39" s="955">
        <v>260538192.32604069</v>
      </c>
      <c r="E39" s="1086"/>
    </row>
    <row r="40" spans="2:5" x14ac:dyDescent="0.25">
      <c r="B40" s="260" t="s">
        <v>493</v>
      </c>
      <c r="C40" s="955">
        <v>83574.376755999998</v>
      </c>
      <c r="D40" s="955">
        <v>6366278.1493882993</v>
      </c>
      <c r="E40" s="1086"/>
    </row>
    <row r="41" spans="2:5" x14ac:dyDescent="0.25">
      <c r="B41" s="260" t="s">
        <v>596</v>
      </c>
      <c r="C41" s="955">
        <v>44923578.265765764</v>
      </c>
      <c r="D41" s="955">
        <v>3422053574.3947067</v>
      </c>
      <c r="E41" s="1086"/>
    </row>
    <row r="42" spans="2:5" x14ac:dyDescent="0.25">
      <c r="B42" s="260" t="s">
        <v>620</v>
      </c>
      <c r="C42" s="955">
        <v>105942.51952</v>
      </c>
      <c r="D42" s="955">
        <v>8070171.4244360002</v>
      </c>
      <c r="E42" s="1086"/>
    </row>
    <row r="43" spans="2:5" x14ac:dyDescent="0.25">
      <c r="B43" s="268"/>
      <c r="C43" s="269"/>
      <c r="D43" s="269"/>
      <c r="E43" s="1086"/>
    </row>
    <row r="44" spans="2:5" x14ac:dyDescent="0.25">
      <c r="B44" s="266" t="s">
        <v>265</v>
      </c>
      <c r="C44" s="267">
        <v>5391940.7550774384</v>
      </c>
      <c r="D44" s="953">
        <v>410731087.01802385</v>
      </c>
      <c r="E44" s="1086"/>
    </row>
    <row r="45" spans="2:5" x14ac:dyDescent="0.25">
      <c r="B45" s="268"/>
      <c r="C45" s="965"/>
      <c r="D45" s="965"/>
      <c r="E45" s="1086"/>
    </row>
    <row r="46" spans="2:5" x14ac:dyDescent="0.25">
      <c r="B46" s="266" t="s">
        <v>267</v>
      </c>
      <c r="C46" s="267">
        <v>1899208.8232714941</v>
      </c>
      <c r="D46" s="267">
        <v>144672232.11270607</v>
      </c>
      <c r="E46" s="1086"/>
    </row>
    <row r="47" spans="2:5" x14ac:dyDescent="0.25">
      <c r="B47" s="268"/>
      <c r="C47" s="965"/>
      <c r="D47" s="965"/>
      <c r="E47" s="1086"/>
    </row>
    <row r="48" spans="2:5" x14ac:dyDescent="0.25">
      <c r="B48" s="266" t="s">
        <v>348</v>
      </c>
      <c r="C48" s="267">
        <v>2161255.2496933928</v>
      </c>
      <c r="D48" s="267">
        <v>164633618.64539418</v>
      </c>
      <c r="E48" s="1086"/>
    </row>
    <row r="49" spans="2:5" x14ac:dyDescent="0.25">
      <c r="B49" s="268"/>
      <c r="C49" s="360"/>
      <c r="D49" s="360"/>
      <c r="E49" s="1086"/>
    </row>
    <row r="50" spans="2:5" x14ac:dyDescent="0.25">
      <c r="B50" s="266" t="s">
        <v>371</v>
      </c>
      <c r="C50" s="267">
        <v>308954.33680554345</v>
      </c>
      <c r="D50" s="267">
        <v>23534596.606162272</v>
      </c>
      <c r="E50" s="1086"/>
    </row>
    <row r="51" spans="2:5" x14ac:dyDescent="0.25">
      <c r="B51" s="266"/>
      <c r="C51" s="267"/>
      <c r="D51" s="267"/>
      <c r="E51" s="1086"/>
    </row>
    <row r="52" spans="2:5" ht="14.5" x14ac:dyDescent="0.25">
      <c r="B52" s="371" t="s">
        <v>236</v>
      </c>
      <c r="C52" s="954">
        <v>8030850.0164095834</v>
      </c>
      <c r="D52" s="954">
        <v>611750000</v>
      </c>
      <c r="E52" s="1086"/>
    </row>
    <row r="53" spans="2:5" ht="14.5" x14ac:dyDescent="0.25">
      <c r="B53" s="270"/>
      <c r="C53" s="271"/>
      <c r="D53" s="271"/>
      <c r="E53" s="1086"/>
    </row>
    <row r="54" spans="2:5" s="367" customFormat="1" ht="15.5" x14ac:dyDescent="0.25">
      <c r="B54" s="363" t="s">
        <v>339</v>
      </c>
      <c r="C54" s="958">
        <f>SUM(C55:C59)</f>
        <v>25871331.818673726</v>
      </c>
      <c r="D54" s="958">
        <f>SUM(D55:D59)</f>
        <v>1970748701.2874711</v>
      </c>
      <c r="E54" s="1086"/>
    </row>
    <row r="55" spans="2:5" x14ac:dyDescent="0.25">
      <c r="B55" s="266"/>
      <c r="C55" s="272"/>
      <c r="D55" s="953"/>
      <c r="E55" s="1086"/>
    </row>
    <row r="56" spans="2:5" x14ac:dyDescent="0.25">
      <c r="B56" s="266" t="s">
        <v>274</v>
      </c>
      <c r="C56" s="272">
        <v>10167115.19527404</v>
      </c>
      <c r="D56" s="953">
        <v>774480000</v>
      </c>
      <c r="E56" s="1086"/>
    </row>
    <row r="57" spans="2:5" x14ac:dyDescent="0.25">
      <c r="B57" s="273" t="s">
        <v>626</v>
      </c>
      <c r="C57" s="274">
        <v>13102319.637028739</v>
      </c>
      <c r="D57" s="267">
        <v>998069198.35066414</v>
      </c>
      <c r="E57" s="1086"/>
    </row>
    <row r="58" spans="2:5" x14ac:dyDescent="0.25">
      <c r="B58" s="273" t="s">
        <v>616</v>
      </c>
      <c r="C58" s="274">
        <v>2601896.9863709472</v>
      </c>
      <c r="D58" s="267">
        <v>198199502.93680689</v>
      </c>
      <c r="E58" s="1086"/>
    </row>
    <row r="59" spans="2:5" x14ac:dyDescent="0.25">
      <c r="B59" s="266"/>
      <c r="C59" s="272"/>
      <c r="D59" s="953"/>
      <c r="E59" s="1086"/>
    </row>
    <row r="60" spans="2:5" ht="15.5" x14ac:dyDescent="0.25">
      <c r="B60" s="362" t="s">
        <v>758</v>
      </c>
      <c r="C60" s="958">
        <f>+C62+C63</f>
        <v>105300.4254727286</v>
      </c>
      <c r="D60" s="958">
        <f>+D62+D63</f>
        <v>8021259.9103851011</v>
      </c>
      <c r="E60" s="1086"/>
    </row>
    <row r="61" spans="2:5" x14ac:dyDescent="0.25">
      <c r="B61" s="266"/>
      <c r="C61" s="953"/>
      <c r="D61" s="953"/>
      <c r="E61" s="1086"/>
    </row>
    <row r="62" spans="2:5" x14ac:dyDescent="0.25">
      <c r="B62" s="266" t="s">
        <v>272</v>
      </c>
      <c r="C62" s="953">
        <v>96704.25048315918</v>
      </c>
      <c r="D62" s="953">
        <v>7366446.2805546504</v>
      </c>
      <c r="E62" s="1086"/>
    </row>
    <row r="63" spans="2:5" x14ac:dyDescent="0.25">
      <c r="B63" s="266" t="s">
        <v>771</v>
      </c>
      <c r="C63" s="953">
        <v>8596.1749895694193</v>
      </c>
      <c r="D63" s="953">
        <v>654813.62983045052</v>
      </c>
      <c r="E63" s="1086"/>
    </row>
    <row r="64" spans="2:5" x14ac:dyDescent="0.25">
      <c r="B64" s="266"/>
      <c r="C64" s="953"/>
      <c r="D64" s="953"/>
      <c r="E64" s="1086"/>
    </row>
    <row r="65" spans="2:5" ht="15.5" x14ac:dyDescent="0.25">
      <c r="B65" s="362" t="s">
        <v>772</v>
      </c>
      <c r="C65" s="958">
        <f>+C67+C72+C77</f>
        <v>2469711.8793046875</v>
      </c>
      <c r="D65" s="958">
        <f>+D67+D72+D77</f>
        <v>188130302.40603459</v>
      </c>
    </row>
    <row r="66" spans="2:5" ht="15.5" x14ac:dyDescent="0.25">
      <c r="B66" s="352"/>
      <c r="C66" s="275"/>
      <c r="D66" s="275"/>
    </row>
    <row r="67" spans="2:5" s="365" customFormat="1" ht="12.75" customHeight="1" x14ac:dyDescent="0.25">
      <c r="B67" s="363" t="s">
        <v>401</v>
      </c>
      <c r="C67" s="364">
        <f>+C69+C70</f>
        <v>1070751.1022994344</v>
      </c>
      <c r="D67" s="364">
        <f>+D69+D70</f>
        <v>81564465.217659414</v>
      </c>
    </row>
    <row r="68" spans="2:5" s="259" customFormat="1" x14ac:dyDescent="0.25">
      <c r="B68" s="353"/>
      <c r="C68" s="354"/>
      <c r="D68" s="355"/>
    </row>
    <row r="69" spans="2:5" s="259" customFormat="1" ht="12.75" customHeight="1" x14ac:dyDescent="0.3">
      <c r="B69" s="353" t="s">
        <v>268</v>
      </c>
      <c r="C69" s="1082">
        <v>47381.089922972475</v>
      </c>
      <c r="D69" s="951">
        <v>3609254.5248824283</v>
      </c>
    </row>
    <row r="70" spans="2:5" s="259" customFormat="1" x14ac:dyDescent="0.3">
      <c r="B70" s="353" t="s">
        <v>402</v>
      </c>
      <c r="C70" s="1082">
        <v>1023370.0123764619</v>
      </c>
      <c r="D70" s="951">
        <v>77955210.692776978</v>
      </c>
    </row>
    <row r="71" spans="2:5" s="259" customFormat="1" x14ac:dyDescent="0.25">
      <c r="B71" s="358"/>
      <c r="C71" s="356"/>
      <c r="D71" s="357"/>
      <c r="E71" s="925"/>
    </row>
    <row r="72" spans="2:5" s="365" customFormat="1" ht="12.75" customHeight="1" x14ac:dyDescent="0.25">
      <c r="B72" s="309" t="s">
        <v>516</v>
      </c>
      <c r="C72" s="364">
        <f>+C74+C75</f>
        <v>871478.80429973186</v>
      </c>
      <c r="D72" s="364">
        <f>+D74+D75</f>
        <v>66384897.917532071</v>
      </c>
      <c r="E72" s="925"/>
    </row>
    <row r="73" spans="2:5" s="259" customFormat="1" x14ac:dyDescent="0.25">
      <c r="B73" s="353"/>
      <c r="C73" s="354"/>
      <c r="D73" s="355"/>
      <c r="E73" s="925"/>
    </row>
    <row r="74" spans="2:5" s="259" customFormat="1" ht="12.75" customHeight="1" x14ac:dyDescent="0.25">
      <c r="B74" s="353" t="s">
        <v>268</v>
      </c>
      <c r="C74" s="356">
        <v>1691.5463673607403</v>
      </c>
      <c r="D74" s="357">
        <v>128853.54453370439</v>
      </c>
      <c r="E74" s="925"/>
    </row>
    <row r="75" spans="2:5" s="259" customFormat="1" x14ac:dyDescent="0.25">
      <c r="B75" s="353" t="s">
        <v>402</v>
      </c>
      <c r="C75" s="356">
        <v>869787.25793237111</v>
      </c>
      <c r="D75" s="357">
        <v>66256044.372998364</v>
      </c>
      <c r="E75" s="925"/>
    </row>
    <row r="76" spans="2:5" s="259" customFormat="1" x14ac:dyDescent="0.25">
      <c r="B76" s="260"/>
      <c r="C76" s="953"/>
      <c r="D76" s="953"/>
      <c r="E76" s="925"/>
    </row>
    <row r="77" spans="2:5" s="365" customFormat="1" ht="14.5" x14ac:dyDescent="0.25">
      <c r="B77" s="309" t="s">
        <v>773</v>
      </c>
      <c r="C77" s="364">
        <f>+C79+C80</f>
        <v>527481.97270552127</v>
      </c>
      <c r="D77" s="364">
        <f>+D79+D80</f>
        <v>40180939.270843074</v>
      </c>
      <c r="E77" s="925"/>
    </row>
    <row r="78" spans="2:5" s="259" customFormat="1" x14ac:dyDescent="0.25">
      <c r="B78" s="260"/>
      <c r="C78" s="953"/>
      <c r="D78" s="953"/>
      <c r="E78" s="925"/>
    </row>
    <row r="79" spans="2:5" s="259" customFormat="1" x14ac:dyDescent="0.25">
      <c r="B79" s="353" t="s">
        <v>268</v>
      </c>
      <c r="C79" s="359">
        <v>8667.6323761166095</v>
      </c>
      <c r="D79" s="360">
        <v>660256.89625068265</v>
      </c>
      <c r="E79" s="925"/>
    </row>
    <row r="80" spans="2:5" s="259" customFormat="1" x14ac:dyDescent="0.25">
      <c r="B80" s="353" t="s">
        <v>402</v>
      </c>
      <c r="C80" s="359">
        <v>518814.34032940463</v>
      </c>
      <c r="D80" s="360">
        <v>39520682.374592394</v>
      </c>
      <c r="E80" s="925"/>
    </row>
    <row r="81" spans="2:5" s="259" customFormat="1" ht="13.5" thickBot="1" x14ac:dyDescent="0.3">
      <c r="B81" s="255"/>
      <c r="C81" s="276"/>
      <c r="D81" s="276"/>
      <c r="E81" s="925"/>
    </row>
    <row r="82" spans="2:5" ht="12.75" customHeight="1" thickTop="1" x14ac:dyDescent="0.25">
      <c r="B82" s="260"/>
      <c r="C82" s="953"/>
      <c r="D82" s="953"/>
    </row>
    <row r="83" spans="2:5" ht="12.75" customHeight="1" x14ac:dyDescent="0.25">
      <c r="B83" s="295" t="s">
        <v>774</v>
      </c>
      <c r="C83" s="959">
        <v>13232074.892613128</v>
      </c>
      <c r="D83" s="959">
        <v>1007953304.944805</v>
      </c>
    </row>
    <row r="84" spans="2:5" ht="13.5" thickBot="1" x14ac:dyDescent="0.3">
      <c r="B84" s="255"/>
      <c r="C84" s="276"/>
      <c r="D84" s="276"/>
    </row>
    <row r="85" spans="2:5" ht="13.5" thickTop="1" x14ac:dyDescent="0.25">
      <c r="B85" s="260"/>
      <c r="C85" s="953"/>
      <c r="D85" s="953"/>
    </row>
    <row r="86" spans="2:5" ht="12.75" customHeight="1" x14ac:dyDescent="0.25">
      <c r="B86" s="295" t="s">
        <v>775</v>
      </c>
      <c r="C86" s="1103">
        <v>1772610.8737229286</v>
      </c>
      <c r="D86" s="1103">
        <v>135028633.30584407</v>
      </c>
    </row>
    <row r="87" spans="2:5" ht="17" x14ac:dyDescent="0.25">
      <c r="B87" s="277"/>
      <c r="C87" s="278"/>
      <c r="D87" s="278"/>
    </row>
    <row r="88" spans="2:5" ht="12.75" customHeight="1" x14ac:dyDescent="0.25">
      <c r="B88" s="361" t="s">
        <v>659</v>
      </c>
      <c r="C88" s="958">
        <f>+C16-C86</f>
        <v>330474920.30433798</v>
      </c>
      <c r="D88" s="958">
        <f>+D16-D86</f>
        <v>25173927054.182945</v>
      </c>
    </row>
    <row r="89" spans="2:5" ht="16" thickBot="1" x14ac:dyDescent="0.3">
      <c r="B89" s="279"/>
      <c r="C89" s="280"/>
      <c r="D89" s="280"/>
    </row>
    <row r="90" spans="2:5" s="281" customFormat="1" ht="12.75" customHeight="1" thickTop="1" x14ac:dyDescent="0.25">
      <c r="B90" s="282"/>
      <c r="C90" s="283"/>
      <c r="D90" s="284"/>
      <c r="E90" s="926"/>
    </row>
    <row r="91" spans="2:5" ht="12.75" customHeight="1" x14ac:dyDescent="0.25">
      <c r="B91" s="1255" t="s">
        <v>536</v>
      </c>
      <c r="C91" s="1255"/>
      <c r="D91" s="1255"/>
      <c r="E91" s="926"/>
    </row>
    <row r="92" spans="2:5" ht="12.75" customHeight="1" x14ac:dyDescent="0.25">
      <c r="B92" s="1255" t="s">
        <v>622</v>
      </c>
      <c r="C92" s="1255"/>
      <c r="D92" s="1255"/>
      <c r="E92" s="926"/>
    </row>
    <row r="93" spans="2:5" ht="12.75" customHeight="1" x14ac:dyDescent="0.25">
      <c r="B93" s="1255" t="s">
        <v>760</v>
      </c>
      <c r="C93" s="1255"/>
      <c r="D93" s="1255"/>
      <c r="E93" s="926"/>
    </row>
    <row r="94" spans="2:5" ht="12.75" customHeight="1" x14ac:dyDescent="0.3">
      <c r="B94" s="1176" t="s">
        <v>780</v>
      </c>
      <c r="C94" s="1173"/>
      <c r="D94" s="1173"/>
      <c r="E94" s="926"/>
    </row>
    <row r="95" spans="2:5" ht="30.75" customHeight="1" x14ac:dyDescent="0.25">
      <c r="B95" s="1255" t="s">
        <v>776</v>
      </c>
      <c r="C95" s="1255"/>
      <c r="D95" s="1255"/>
      <c r="E95" s="926"/>
    </row>
    <row r="96" spans="2:5" ht="12.75" customHeight="1" x14ac:dyDescent="0.25">
      <c r="B96" s="1255" t="s">
        <v>777</v>
      </c>
      <c r="C96" s="1255"/>
      <c r="D96" s="1255"/>
      <c r="E96" s="926"/>
    </row>
    <row r="97" spans="2:5" ht="25.5" customHeight="1" x14ac:dyDescent="0.25">
      <c r="B97" s="1255" t="s">
        <v>778</v>
      </c>
      <c r="C97" s="1255"/>
      <c r="D97" s="1255"/>
      <c r="E97" s="926"/>
    </row>
    <row r="98" spans="2:5" ht="12.75" customHeight="1" x14ac:dyDescent="0.25">
      <c r="B98" s="1255" t="s">
        <v>779</v>
      </c>
      <c r="C98" s="1255"/>
      <c r="D98" s="1255"/>
      <c r="E98" s="926"/>
    </row>
    <row r="99" spans="2:5" ht="12.75" customHeight="1" x14ac:dyDescent="0.25">
      <c r="B99" s="1255"/>
      <c r="C99" s="1255"/>
      <c r="D99" s="1255"/>
      <c r="E99" s="926"/>
    </row>
    <row r="100" spans="2:5" x14ac:dyDescent="0.25">
      <c r="E100" s="926"/>
    </row>
    <row r="101" spans="2:5" x14ac:dyDescent="0.25">
      <c r="E101" s="926"/>
    </row>
    <row r="102" spans="2:5" x14ac:dyDescent="0.25">
      <c r="E102" s="926"/>
    </row>
    <row r="103" spans="2:5" x14ac:dyDescent="0.25">
      <c r="E103" s="926"/>
    </row>
    <row r="104" spans="2:5" x14ac:dyDescent="0.25">
      <c r="E104" s="926"/>
    </row>
    <row r="105" spans="2:5" x14ac:dyDescent="0.25">
      <c r="E105" s="926"/>
    </row>
    <row r="106" spans="2:5" x14ac:dyDescent="0.25">
      <c r="E106" s="926"/>
    </row>
    <row r="107" spans="2:5" x14ac:dyDescent="0.25">
      <c r="E107" s="926"/>
    </row>
    <row r="108" spans="2:5" x14ac:dyDescent="0.25">
      <c r="E108" s="926"/>
    </row>
    <row r="109" spans="2:5" x14ac:dyDescent="0.25">
      <c r="E109" s="926"/>
    </row>
    <row r="110" spans="2:5" x14ac:dyDescent="0.25">
      <c r="E110" s="926"/>
    </row>
    <row r="111" spans="2:5" x14ac:dyDescent="0.25">
      <c r="E111" s="926"/>
    </row>
    <row r="112" spans="2:5" x14ac:dyDescent="0.25">
      <c r="E112" s="926"/>
    </row>
    <row r="113" spans="5:5" x14ac:dyDescent="0.25">
      <c r="E113" s="926"/>
    </row>
    <row r="114" spans="5:5" x14ac:dyDescent="0.25">
      <c r="E114" s="926"/>
    </row>
    <row r="115" spans="5:5" x14ac:dyDescent="0.25">
      <c r="E115" s="926"/>
    </row>
    <row r="116" spans="5:5" x14ac:dyDescent="0.25">
      <c r="E116" s="926"/>
    </row>
    <row r="117" spans="5:5" x14ac:dyDescent="0.25">
      <c r="E117" s="926"/>
    </row>
    <row r="118" spans="5:5" x14ac:dyDescent="0.25">
      <c r="E118" s="926"/>
    </row>
    <row r="119" spans="5:5" x14ac:dyDescent="0.25">
      <c r="E119" s="926"/>
    </row>
    <row r="120" spans="5:5" x14ac:dyDescent="0.25">
      <c r="E120" s="926"/>
    </row>
    <row r="121" spans="5:5" x14ac:dyDescent="0.25">
      <c r="E121" s="926"/>
    </row>
    <row r="122" spans="5:5" x14ac:dyDescent="0.25">
      <c r="E122" s="926"/>
    </row>
    <row r="123" spans="5:5" x14ac:dyDescent="0.25">
      <c r="E123" s="926"/>
    </row>
    <row r="124" spans="5:5" x14ac:dyDescent="0.25">
      <c r="E124" s="926"/>
    </row>
    <row r="125" spans="5:5" x14ac:dyDescent="0.25">
      <c r="E125" s="926"/>
    </row>
    <row r="126" spans="5:5" x14ac:dyDescent="0.25">
      <c r="E126" s="926"/>
    </row>
    <row r="127" spans="5:5" x14ac:dyDescent="0.25">
      <c r="E127" s="926"/>
    </row>
    <row r="128" spans="5:5" x14ac:dyDescent="0.25">
      <c r="E128" s="926"/>
    </row>
    <row r="129" spans="5:5" x14ac:dyDescent="0.25">
      <c r="E129" s="926"/>
    </row>
    <row r="130" spans="5:5" x14ac:dyDescent="0.25">
      <c r="E130" s="926"/>
    </row>
    <row r="131" spans="5:5" x14ac:dyDescent="0.25">
      <c r="E131" s="926"/>
    </row>
    <row r="132" spans="5:5" x14ac:dyDescent="0.25">
      <c r="E132" s="926"/>
    </row>
    <row r="133" spans="5:5" x14ac:dyDescent="0.25">
      <c r="E133" s="926"/>
    </row>
    <row r="134" spans="5:5" x14ac:dyDescent="0.25">
      <c r="E134" s="926"/>
    </row>
    <row r="135" spans="5:5" x14ac:dyDescent="0.25">
      <c r="E135" s="926"/>
    </row>
    <row r="136" spans="5:5" x14ac:dyDescent="0.25">
      <c r="E136" s="926"/>
    </row>
    <row r="137" spans="5:5" x14ac:dyDescent="0.25">
      <c r="E137" s="926"/>
    </row>
    <row r="138" spans="5:5" x14ac:dyDescent="0.25">
      <c r="E138" s="926"/>
    </row>
    <row r="139" spans="5:5" x14ac:dyDescent="0.25">
      <c r="E139" s="926"/>
    </row>
    <row r="140" spans="5:5" x14ac:dyDescent="0.25">
      <c r="E140" s="926"/>
    </row>
    <row r="141" spans="5:5" x14ac:dyDescent="0.25">
      <c r="E141" s="926"/>
    </row>
    <row r="142" spans="5:5" x14ac:dyDescent="0.25">
      <c r="E142" s="926"/>
    </row>
    <row r="143" spans="5:5" x14ac:dyDescent="0.25">
      <c r="E143" s="926"/>
    </row>
    <row r="144" spans="5:5" x14ac:dyDescent="0.25">
      <c r="E144" s="926"/>
    </row>
    <row r="145" spans="5:5" x14ac:dyDescent="0.25">
      <c r="E145" s="926"/>
    </row>
    <row r="146" spans="5:5" x14ac:dyDescent="0.25">
      <c r="E146" s="926"/>
    </row>
    <row r="147" spans="5:5" x14ac:dyDescent="0.25">
      <c r="E147" s="926"/>
    </row>
    <row r="148" spans="5:5" x14ac:dyDescent="0.25">
      <c r="E148" s="926"/>
    </row>
    <row r="149" spans="5:5" x14ac:dyDescent="0.25">
      <c r="E149" s="926"/>
    </row>
    <row r="150" spans="5:5" x14ac:dyDescent="0.25">
      <c r="E150" s="926"/>
    </row>
    <row r="151" spans="5:5" x14ac:dyDescent="0.25">
      <c r="E151" s="926"/>
    </row>
  </sheetData>
  <mergeCells count="10">
    <mergeCell ref="B96:D96"/>
    <mergeCell ref="B97:D97"/>
    <mergeCell ref="B98:D98"/>
    <mergeCell ref="B99:D99"/>
    <mergeCell ref="B6:D6"/>
    <mergeCell ref="B7:D7"/>
    <mergeCell ref="B91:D91"/>
    <mergeCell ref="B92:D92"/>
    <mergeCell ref="B93:D93"/>
    <mergeCell ref="B95:D9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4" verticalDpi="4294967294" r:id="rId1"/>
  <headerFooter scaleWithDoc="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AG138"/>
  <sheetViews>
    <sheetView showGridLines="0" zoomScale="85" zoomScaleNormal="85" zoomScaleSheetLayoutView="86" workbookViewId="0"/>
  </sheetViews>
  <sheetFormatPr baseColWidth="10" defaultColWidth="11.453125" defaultRowHeight="13" x14ac:dyDescent="0.3"/>
  <cols>
    <col min="1" max="1" width="10.26953125" style="86" bestFit="1" customWidth="1"/>
    <col min="2" max="2" width="49.81640625" style="110" customWidth="1"/>
    <col min="3" max="14" width="11.453125" style="70" customWidth="1"/>
    <col min="15" max="15" width="12.453125" style="70" bestFit="1" customWidth="1"/>
    <col min="16" max="16" width="16.453125" style="110" bestFit="1" customWidth="1"/>
    <col min="17" max="16384" width="11.453125" style="110"/>
  </cols>
  <sheetData>
    <row r="1" spans="1:33" ht="14.5" x14ac:dyDescent="0.35">
      <c r="A1" s="1208" t="s">
        <v>216</v>
      </c>
      <c r="B1" s="670"/>
    </row>
    <row r="2" spans="1:33" ht="15" customHeight="1" x14ac:dyDescent="0.35">
      <c r="A2" s="1209"/>
      <c r="B2" s="351" t="s">
        <v>733</v>
      </c>
      <c r="C2" s="1203"/>
      <c r="D2" s="3"/>
      <c r="E2" s="3"/>
      <c r="F2" s="3"/>
      <c r="G2" s="3"/>
      <c r="H2" s="3"/>
      <c r="I2" s="3"/>
      <c r="J2" s="3"/>
      <c r="K2" s="3"/>
      <c r="L2" s="3"/>
      <c r="M2" s="3"/>
      <c r="N2" s="3"/>
      <c r="O2" s="83"/>
    </row>
    <row r="3" spans="1:33" ht="15" customHeight="1" x14ac:dyDescent="0.35">
      <c r="A3" s="1209"/>
      <c r="B3" s="351" t="s">
        <v>300</v>
      </c>
      <c r="C3" s="1203"/>
      <c r="D3" s="1095"/>
      <c r="E3" s="1095"/>
      <c r="F3" s="1095"/>
      <c r="G3" s="1095"/>
      <c r="H3" s="1095"/>
      <c r="I3" s="1095"/>
      <c r="J3" s="1095"/>
      <c r="K3" s="1095"/>
      <c r="L3" s="1095"/>
      <c r="M3" s="1095"/>
      <c r="N3" s="1095"/>
      <c r="O3" s="1095"/>
    </row>
    <row r="4" spans="1:33" s="84" customFormat="1" x14ac:dyDescent="0.3">
      <c r="A4" s="88"/>
      <c r="B4" s="83"/>
      <c r="C4" s="75"/>
      <c r="D4" s="75"/>
      <c r="E4" s="75"/>
      <c r="F4" s="75"/>
      <c r="G4" s="75"/>
      <c r="H4" s="75"/>
      <c r="I4" s="75"/>
      <c r="J4" s="75"/>
      <c r="K4" s="75"/>
      <c r="L4" s="75"/>
      <c r="M4" s="75"/>
      <c r="N4" s="75"/>
      <c r="O4" s="75"/>
    </row>
    <row r="5" spans="1:33" s="84" customFormat="1" ht="13.5" thickBot="1" x14ac:dyDescent="0.35">
      <c r="A5" s="88"/>
      <c r="B5" s="83"/>
      <c r="C5" s="83"/>
      <c r="D5" s="83"/>
      <c r="E5" s="83"/>
      <c r="F5" s="83"/>
      <c r="G5" s="83"/>
      <c r="H5" s="83"/>
      <c r="I5" s="83"/>
      <c r="J5" s="83"/>
      <c r="K5" s="83"/>
      <c r="L5" s="83"/>
      <c r="M5" s="83"/>
      <c r="N5" s="83"/>
      <c r="O5" s="83"/>
    </row>
    <row r="6" spans="1:33" s="84" customFormat="1" ht="22.5" customHeight="1" thickBot="1" x14ac:dyDescent="0.35">
      <c r="A6" s="88"/>
      <c r="B6" s="1382" t="s">
        <v>686</v>
      </c>
      <c r="C6" s="1383"/>
      <c r="D6" s="1383"/>
      <c r="E6" s="1383"/>
      <c r="F6" s="1383"/>
      <c r="G6" s="1383"/>
      <c r="H6" s="1383"/>
      <c r="I6" s="1383"/>
      <c r="J6" s="1383"/>
      <c r="K6" s="1383"/>
      <c r="L6" s="1383"/>
      <c r="M6" s="1383"/>
      <c r="N6" s="1383"/>
      <c r="O6" s="1384"/>
    </row>
    <row r="7" spans="1:33" s="84" customFormat="1" x14ac:dyDescent="0.3">
      <c r="A7" s="88"/>
      <c r="B7" s="436"/>
      <c r="C7" s="436"/>
      <c r="D7" s="436"/>
      <c r="E7" s="436"/>
      <c r="F7" s="436"/>
      <c r="G7" s="436"/>
      <c r="H7" s="436"/>
      <c r="I7" s="436"/>
      <c r="J7" s="436"/>
      <c r="K7" s="436"/>
      <c r="L7" s="436"/>
      <c r="M7" s="436"/>
      <c r="N7" s="436"/>
      <c r="O7" s="436"/>
    </row>
    <row r="8" spans="1:33" s="84" customFormat="1" ht="13.5" thickBot="1" x14ac:dyDescent="0.35">
      <c r="A8" s="88"/>
      <c r="B8" s="421" t="s">
        <v>880</v>
      </c>
      <c r="C8" s="5"/>
      <c r="D8" s="5"/>
      <c r="E8" s="5"/>
      <c r="F8" s="5"/>
      <c r="G8" s="5"/>
      <c r="H8" s="5"/>
      <c r="I8" s="5"/>
      <c r="J8" s="5"/>
      <c r="K8" s="5"/>
      <c r="L8" s="5"/>
      <c r="M8" s="5"/>
      <c r="N8" s="5"/>
      <c r="O8" s="74"/>
    </row>
    <row r="9" spans="1:33" s="84" customFormat="1" ht="14" thickTop="1" thickBot="1" x14ac:dyDescent="0.35">
      <c r="A9" s="88"/>
      <c r="B9" s="111"/>
      <c r="C9" s="422">
        <v>44197</v>
      </c>
      <c r="D9" s="422">
        <v>44228</v>
      </c>
      <c r="E9" s="422">
        <v>44256</v>
      </c>
      <c r="F9" s="422">
        <v>44287</v>
      </c>
      <c r="G9" s="422">
        <v>44317</v>
      </c>
      <c r="H9" s="422">
        <v>44348</v>
      </c>
      <c r="I9" s="422">
        <v>44378</v>
      </c>
      <c r="J9" s="422">
        <v>44409</v>
      </c>
      <c r="K9" s="422">
        <v>44440</v>
      </c>
      <c r="L9" s="422">
        <v>44470</v>
      </c>
      <c r="M9" s="422">
        <v>44501</v>
      </c>
      <c r="N9" s="422">
        <v>44531</v>
      </c>
      <c r="O9" s="423">
        <v>2021</v>
      </c>
    </row>
    <row r="10" spans="1:33" s="84" customFormat="1" ht="14" thickTop="1" thickBot="1" x14ac:dyDescent="0.35">
      <c r="A10" s="88"/>
      <c r="B10" s="5"/>
      <c r="C10" s="5"/>
      <c r="D10" s="5"/>
      <c r="E10" s="5"/>
      <c r="F10" s="88"/>
      <c r="G10" s="88"/>
      <c r="H10" s="88"/>
      <c r="I10" s="88"/>
      <c r="J10" s="88"/>
      <c r="K10" s="88"/>
      <c r="L10" s="88"/>
      <c r="M10" s="88"/>
      <c r="N10" s="88"/>
      <c r="O10" s="88"/>
    </row>
    <row r="11" spans="1:33" s="84" customFormat="1" ht="13.5" thickBot="1" x14ac:dyDescent="0.35">
      <c r="A11" s="88"/>
      <c r="B11" s="1379" t="s">
        <v>653</v>
      </c>
      <c r="C11" s="1380"/>
      <c r="D11" s="1380"/>
      <c r="E11" s="1380"/>
      <c r="F11" s="1380"/>
      <c r="G11" s="1380"/>
      <c r="H11" s="1380"/>
      <c r="I11" s="1380"/>
      <c r="J11" s="1380"/>
      <c r="K11" s="1380"/>
      <c r="L11" s="1380"/>
      <c r="M11" s="1380"/>
      <c r="N11" s="1380"/>
      <c r="O11" s="1380"/>
    </row>
    <row r="12" spans="1:33" s="881" customFormat="1" ht="13.5" thickBot="1" x14ac:dyDescent="0.35">
      <c r="A12" s="88"/>
      <c r="B12" s="113"/>
      <c r="C12" s="88"/>
      <c r="D12" s="88"/>
      <c r="E12" s="88"/>
      <c r="F12" s="88"/>
      <c r="G12" s="88"/>
      <c r="H12" s="88"/>
      <c r="I12" s="88"/>
      <c r="J12" s="88"/>
      <c r="K12" s="88"/>
      <c r="L12" s="88"/>
      <c r="M12" s="88"/>
      <c r="N12" s="88"/>
      <c r="O12" s="88"/>
      <c r="P12" s="717"/>
    </row>
    <row r="13" spans="1:33" ht="15" thickBot="1" x14ac:dyDescent="0.35">
      <c r="B13" s="307" t="s">
        <v>59</v>
      </c>
      <c r="C13" s="308">
        <f>SUM(C14:C15)</f>
        <v>290.34194798801042</v>
      </c>
      <c r="D13" s="308">
        <f t="shared" ref="D13:N13" si="0">SUM(D14:D15)</f>
        <v>450.97202842094623</v>
      </c>
      <c r="E13" s="308">
        <f t="shared" si="0"/>
        <v>212.88999465645404</v>
      </c>
      <c r="F13" s="308">
        <f t="shared" si="0"/>
        <v>373.06836287405685</v>
      </c>
      <c r="G13" s="308">
        <f t="shared" si="0"/>
        <v>795.46288284198022</v>
      </c>
      <c r="H13" s="308">
        <f t="shared" si="0"/>
        <v>290.73718566344718</v>
      </c>
      <c r="I13" s="308">
        <f t="shared" si="0"/>
        <v>324.08941920753267</v>
      </c>
      <c r="J13" s="308">
        <f t="shared" si="0"/>
        <v>447.10706920482403</v>
      </c>
      <c r="K13" s="308">
        <f t="shared" si="0"/>
        <v>208.88221183185669</v>
      </c>
      <c r="L13" s="308">
        <f t="shared" si="0"/>
        <v>357.29053507084313</v>
      </c>
      <c r="M13" s="308">
        <f t="shared" si="0"/>
        <v>600.50932320744334</v>
      </c>
      <c r="N13" s="308">
        <f t="shared" si="0"/>
        <v>279.68069111000625</v>
      </c>
      <c r="O13" s="308">
        <f>SUM(C13:N13)</f>
        <v>4631.0316520774013</v>
      </c>
      <c r="P13" s="85"/>
      <c r="Q13" s="85"/>
      <c r="R13" s="85"/>
      <c r="S13" s="85"/>
      <c r="T13" s="85"/>
      <c r="U13" s="85"/>
      <c r="V13" s="85"/>
      <c r="W13" s="85"/>
      <c r="X13" s="85"/>
      <c r="Y13" s="85"/>
      <c r="Z13" s="85"/>
      <c r="AA13" s="85"/>
      <c r="AB13" s="85"/>
      <c r="AC13" s="85"/>
      <c r="AD13" s="85"/>
      <c r="AE13" s="85"/>
      <c r="AF13" s="85"/>
      <c r="AG13" s="85"/>
    </row>
    <row r="14" spans="1:33" x14ac:dyDescent="0.3">
      <c r="B14" s="313" t="s">
        <v>605</v>
      </c>
      <c r="C14" s="894">
        <v>7.929663791926485</v>
      </c>
      <c r="D14" s="894">
        <v>0</v>
      </c>
      <c r="E14" s="894">
        <v>0</v>
      </c>
      <c r="F14" s="894">
        <v>14.31043342385264</v>
      </c>
      <c r="G14" s="894">
        <v>0</v>
      </c>
      <c r="H14" s="894">
        <v>0</v>
      </c>
      <c r="I14" s="894">
        <v>0</v>
      </c>
      <c r="J14" s="894">
        <v>0</v>
      </c>
      <c r="K14" s="894">
        <v>0</v>
      </c>
      <c r="L14" s="894">
        <v>0</v>
      </c>
      <c r="M14" s="894">
        <v>0</v>
      </c>
      <c r="N14" s="894">
        <v>0</v>
      </c>
      <c r="O14" s="894">
        <f>SUM(C14:N14)</f>
        <v>22.240097215779123</v>
      </c>
      <c r="P14" s="85"/>
      <c r="Q14" s="85"/>
      <c r="R14" s="85"/>
      <c r="S14" s="85"/>
      <c r="T14" s="85"/>
      <c r="U14" s="85"/>
      <c r="V14" s="85"/>
      <c r="W14" s="85"/>
      <c r="X14" s="85"/>
      <c r="Y14" s="85"/>
      <c r="Z14" s="85"/>
      <c r="AA14" s="85"/>
      <c r="AB14" s="85"/>
      <c r="AC14" s="85"/>
      <c r="AD14" s="85"/>
      <c r="AE14" s="85"/>
      <c r="AF14" s="85"/>
      <c r="AG14" s="85"/>
    </row>
    <row r="15" spans="1:33" x14ac:dyDescent="0.3">
      <c r="B15" s="313" t="s">
        <v>606</v>
      </c>
      <c r="C15" s="894">
        <v>282.41228419608393</v>
      </c>
      <c r="D15" s="894">
        <v>450.97202842094623</v>
      </c>
      <c r="E15" s="894">
        <v>212.88999465645404</v>
      </c>
      <c r="F15" s="894">
        <v>358.75792945020419</v>
      </c>
      <c r="G15" s="894">
        <v>795.46288284198022</v>
      </c>
      <c r="H15" s="894">
        <v>290.73718566344718</v>
      </c>
      <c r="I15" s="894">
        <v>324.08941920753267</v>
      </c>
      <c r="J15" s="894">
        <v>447.10706920482403</v>
      </c>
      <c r="K15" s="894">
        <v>208.88221183185669</v>
      </c>
      <c r="L15" s="894">
        <v>357.29053507084313</v>
      </c>
      <c r="M15" s="894">
        <v>600.50932320744334</v>
      </c>
      <c r="N15" s="894">
        <v>279.68069111000625</v>
      </c>
      <c r="O15" s="894">
        <f>SUM(C15:N15)</f>
        <v>4608.791554861622</v>
      </c>
      <c r="P15" s="1205"/>
      <c r="Q15" s="85"/>
      <c r="R15" s="85"/>
      <c r="S15" s="85"/>
      <c r="T15" s="85"/>
      <c r="U15" s="85"/>
      <c r="V15" s="85"/>
      <c r="W15" s="85"/>
      <c r="X15" s="85"/>
      <c r="Y15" s="85"/>
      <c r="Z15" s="85"/>
      <c r="AA15" s="85"/>
      <c r="AB15" s="85"/>
      <c r="AC15" s="85"/>
      <c r="AD15" s="85"/>
      <c r="AE15" s="85"/>
      <c r="AF15" s="85"/>
      <c r="AG15" s="85"/>
    </row>
    <row r="16" spans="1:33" s="881" customFormat="1" ht="13.5" thickBot="1" x14ac:dyDescent="0.35">
      <c r="A16" s="86"/>
      <c r="B16" s="882"/>
      <c r="C16" s="314"/>
      <c r="D16" s="314"/>
      <c r="E16" s="314"/>
      <c r="F16" s="314"/>
      <c r="G16" s="314"/>
      <c r="H16" s="314"/>
      <c r="I16" s="314"/>
      <c r="J16" s="314"/>
      <c r="K16" s="314"/>
      <c r="L16" s="314"/>
      <c r="M16" s="314"/>
      <c r="N16" s="1206"/>
      <c r="O16" s="314"/>
      <c r="P16" s="85"/>
      <c r="Q16" s="85"/>
      <c r="R16" s="85"/>
      <c r="S16" s="85"/>
      <c r="T16" s="85"/>
      <c r="U16" s="85"/>
      <c r="V16" s="85"/>
      <c r="W16" s="85"/>
      <c r="X16" s="85"/>
      <c r="Y16" s="85"/>
      <c r="Z16" s="85"/>
      <c r="AA16" s="85"/>
      <c r="AB16" s="85"/>
      <c r="AC16" s="85"/>
      <c r="AD16" s="85"/>
      <c r="AE16" s="85"/>
      <c r="AF16" s="85"/>
      <c r="AG16" s="85"/>
    </row>
    <row r="17" spans="1:33" s="70" customFormat="1" ht="13.5" thickBot="1" x14ac:dyDescent="0.35">
      <c r="A17" s="86"/>
      <c r="B17" s="723" t="s">
        <v>52</v>
      </c>
      <c r="C17" s="77">
        <f t="shared" ref="C17:N17" si="1">+C18+C23+C25+C27+C28+C31</f>
        <v>78.112002578742974</v>
      </c>
      <c r="D17" s="77">
        <f t="shared" si="1"/>
        <v>334.33844968824343</v>
      </c>
      <c r="E17" s="77">
        <f t="shared" si="1"/>
        <v>90.686938992864313</v>
      </c>
      <c r="F17" s="77">
        <f t="shared" si="1"/>
        <v>35.385639878136686</v>
      </c>
      <c r="G17" s="77">
        <f t="shared" si="1"/>
        <v>597.90210356796092</v>
      </c>
      <c r="H17" s="77">
        <f t="shared" si="1"/>
        <v>68.033728514086718</v>
      </c>
      <c r="I17" s="77">
        <f t="shared" si="1"/>
        <v>72.952669862267499</v>
      </c>
      <c r="J17" s="77">
        <f t="shared" si="1"/>
        <v>372.32659931436467</v>
      </c>
      <c r="K17" s="77">
        <f t="shared" si="1"/>
        <v>86.857572977166171</v>
      </c>
      <c r="L17" s="77">
        <f t="shared" si="1"/>
        <v>34.233003183789641</v>
      </c>
      <c r="M17" s="77">
        <f t="shared" si="1"/>
        <v>460.17881011063446</v>
      </c>
      <c r="N17" s="77">
        <f t="shared" si="1"/>
        <v>64.265174011733905</v>
      </c>
      <c r="O17" s="120">
        <f t="shared" ref="O17:O25" si="2">SUM(C17:N17)</f>
        <v>2295.2726926799919</v>
      </c>
      <c r="P17" s="85"/>
      <c r="Q17" s="85"/>
      <c r="R17" s="85"/>
      <c r="S17" s="85"/>
      <c r="T17" s="85"/>
      <c r="U17" s="85"/>
      <c r="V17" s="85"/>
      <c r="W17" s="85"/>
      <c r="X17" s="85"/>
      <c r="Y17" s="85"/>
      <c r="Z17" s="85"/>
      <c r="AA17" s="85"/>
      <c r="AB17" s="85"/>
      <c r="AC17" s="85"/>
      <c r="AD17" s="85"/>
      <c r="AE17" s="85"/>
      <c r="AF17" s="85"/>
      <c r="AG17" s="85"/>
    </row>
    <row r="18" spans="1:33" s="70" customFormat="1" x14ac:dyDescent="0.3">
      <c r="A18" s="86"/>
      <c r="B18" s="861" t="s">
        <v>62</v>
      </c>
      <c r="C18" s="862">
        <f>+SUM(C19:C22)</f>
        <v>32.533560989999998</v>
      </c>
      <c r="D18" s="862">
        <f t="shared" ref="D18:N18" si="3">+SUM(D19:D22)</f>
        <v>329.38965462432071</v>
      </c>
      <c r="E18" s="862">
        <f t="shared" si="3"/>
        <v>82.022639309999988</v>
      </c>
      <c r="F18" s="862">
        <f t="shared" si="3"/>
        <v>29.943208916382002</v>
      </c>
      <c r="G18" s="862">
        <f t="shared" si="3"/>
        <v>361.99574419846846</v>
      </c>
      <c r="H18" s="862">
        <f t="shared" si="3"/>
        <v>33.127366152263328</v>
      </c>
      <c r="I18" s="862">
        <f t="shared" si="3"/>
        <v>30.37005276</v>
      </c>
      <c r="J18" s="862">
        <f t="shared" si="3"/>
        <v>367.80179818892907</v>
      </c>
      <c r="K18" s="862">
        <f t="shared" si="3"/>
        <v>78.969603729999989</v>
      </c>
      <c r="L18" s="862">
        <f t="shared" si="3"/>
        <v>29.190542361897709</v>
      </c>
      <c r="M18" s="862">
        <f t="shared" si="3"/>
        <v>454.4697578581081</v>
      </c>
      <c r="N18" s="862">
        <f t="shared" si="3"/>
        <v>31.528116337988713</v>
      </c>
      <c r="O18" s="862">
        <f t="shared" si="2"/>
        <v>1861.3420454283582</v>
      </c>
      <c r="P18" s="85"/>
      <c r="Q18" s="85"/>
      <c r="R18" s="85"/>
      <c r="S18" s="85"/>
      <c r="T18" s="85"/>
      <c r="U18" s="85"/>
      <c r="V18" s="85"/>
      <c r="W18" s="85"/>
      <c r="X18" s="85"/>
      <c r="Y18" s="85"/>
      <c r="Z18" s="85"/>
      <c r="AA18" s="85"/>
      <c r="AB18" s="85"/>
      <c r="AC18" s="85"/>
      <c r="AD18" s="85"/>
      <c r="AE18" s="85"/>
      <c r="AF18" s="85"/>
      <c r="AG18" s="85"/>
    </row>
    <row r="19" spans="1:33" s="70" customFormat="1" x14ac:dyDescent="0.3">
      <c r="A19" s="86"/>
      <c r="B19" s="429" t="s">
        <v>63</v>
      </c>
      <c r="C19" s="886">
        <v>2.2830388300000002</v>
      </c>
      <c r="D19" s="886">
        <v>1.2377577900000001</v>
      </c>
      <c r="E19" s="886">
        <v>18.929189649999998</v>
      </c>
      <c r="F19" s="886">
        <v>9.6056244800000012</v>
      </c>
      <c r="G19" s="886">
        <v>8.241973849999999</v>
      </c>
      <c r="H19" s="886">
        <v>16.6449648</v>
      </c>
      <c r="I19" s="886">
        <v>1.9833381799999998</v>
      </c>
      <c r="J19" s="886">
        <v>1.1774462699999999</v>
      </c>
      <c r="K19" s="886">
        <v>18.52817125</v>
      </c>
      <c r="L19" s="886">
        <v>9.4776410000000002</v>
      </c>
      <c r="M19" s="886">
        <v>8.2502583999999999</v>
      </c>
      <c r="N19" s="886">
        <v>16.356695950000002</v>
      </c>
      <c r="O19" s="886">
        <f t="shared" si="2"/>
        <v>112.71610045000001</v>
      </c>
      <c r="P19" s="85"/>
      <c r="Q19" s="85"/>
      <c r="R19" s="85"/>
      <c r="S19" s="85"/>
      <c r="T19" s="85"/>
      <c r="U19" s="85"/>
      <c r="V19" s="85"/>
      <c r="W19" s="85"/>
      <c r="X19" s="85"/>
      <c r="Y19" s="85"/>
      <c r="Z19" s="85"/>
      <c r="AA19" s="85"/>
      <c r="AB19" s="85"/>
      <c r="AC19" s="85"/>
      <c r="AD19" s="85"/>
      <c r="AE19" s="85"/>
      <c r="AF19" s="85"/>
      <c r="AG19" s="85"/>
    </row>
    <row r="20" spans="1:33" s="70" customFormat="1" x14ac:dyDescent="0.3">
      <c r="A20" s="86"/>
      <c r="B20" s="430" t="s">
        <v>64</v>
      </c>
      <c r="C20" s="884">
        <v>22.038334750000001</v>
      </c>
      <c r="D20" s="884">
        <v>12.622714152969383</v>
      </c>
      <c r="E20" s="884">
        <v>52.881173689999997</v>
      </c>
      <c r="F20" s="884">
        <v>17.857777904580196</v>
      </c>
      <c r="G20" s="884">
        <v>54.031851160000009</v>
      </c>
      <c r="H20" s="884">
        <v>6.1935296600000003</v>
      </c>
      <c r="I20" s="884">
        <v>20.821677140000002</v>
      </c>
      <c r="J20" s="884">
        <v>11.488024708028185</v>
      </c>
      <c r="K20" s="884">
        <v>51.394961410000001</v>
      </c>
      <c r="L20" s="884">
        <v>17.275069590186</v>
      </c>
      <c r="M20" s="884">
        <v>53.16943131</v>
      </c>
      <c r="N20" s="884">
        <v>5.4603409100000011</v>
      </c>
      <c r="O20" s="887">
        <f t="shared" si="2"/>
        <v>325.23488638576373</v>
      </c>
      <c r="P20" s="85"/>
      <c r="Q20" s="85"/>
      <c r="R20" s="85"/>
      <c r="S20" s="85"/>
      <c r="T20" s="85"/>
      <c r="U20" s="85"/>
      <c r="V20" s="85"/>
      <c r="W20" s="85"/>
      <c r="X20" s="85"/>
      <c r="Y20" s="85"/>
      <c r="Z20" s="85"/>
      <c r="AA20" s="85"/>
      <c r="AB20" s="85"/>
      <c r="AC20" s="85"/>
      <c r="AD20" s="85"/>
      <c r="AE20" s="85"/>
      <c r="AF20" s="85"/>
      <c r="AG20" s="85"/>
    </row>
    <row r="21" spans="1:33" s="70" customFormat="1" x14ac:dyDescent="0.3">
      <c r="A21" s="86"/>
      <c r="B21" s="342" t="s">
        <v>601</v>
      </c>
      <c r="C21" s="884">
        <v>0</v>
      </c>
      <c r="D21" s="884">
        <v>305.45275760135132</v>
      </c>
      <c r="E21" s="884">
        <v>0</v>
      </c>
      <c r="F21" s="884">
        <v>0</v>
      </c>
      <c r="G21" s="884">
        <v>296.02862471846845</v>
      </c>
      <c r="H21" s="884">
        <v>0</v>
      </c>
      <c r="I21" s="884">
        <v>0</v>
      </c>
      <c r="J21" s="884">
        <v>346.01933840090089</v>
      </c>
      <c r="K21" s="884">
        <v>0</v>
      </c>
      <c r="L21" s="884">
        <v>0</v>
      </c>
      <c r="M21" s="884">
        <v>389.69107685810809</v>
      </c>
      <c r="N21" s="884">
        <v>0</v>
      </c>
      <c r="O21" s="887">
        <f t="shared" si="2"/>
        <v>1337.1917975788288</v>
      </c>
      <c r="P21" s="85"/>
      <c r="Q21" s="85"/>
      <c r="R21" s="85"/>
      <c r="S21" s="85"/>
      <c r="T21" s="85"/>
      <c r="U21" s="85"/>
      <c r="V21" s="85"/>
      <c r="W21" s="85"/>
      <c r="X21" s="85"/>
      <c r="Y21" s="85"/>
      <c r="Z21" s="85"/>
      <c r="AA21" s="85"/>
      <c r="AB21" s="85"/>
      <c r="AC21" s="85"/>
      <c r="AD21" s="85"/>
      <c r="AE21" s="85"/>
      <c r="AF21" s="85"/>
      <c r="AG21" s="85"/>
    </row>
    <row r="22" spans="1:33" s="114" customFormat="1" x14ac:dyDescent="0.3">
      <c r="A22" s="86"/>
      <c r="B22" s="431" t="s">
        <v>65</v>
      </c>
      <c r="C22" s="877">
        <v>8.2121874100000003</v>
      </c>
      <c r="D22" s="877">
        <v>10.07642508</v>
      </c>
      <c r="E22" s="877">
        <v>10.212275969999999</v>
      </c>
      <c r="F22" s="877">
        <v>2.4798065318018017</v>
      </c>
      <c r="G22" s="877">
        <v>3.6932944699999997</v>
      </c>
      <c r="H22" s="877">
        <v>10.288871692263326</v>
      </c>
      <c r="I22" s="877">
        <v>7.5650374399999993</v>
      </c>
      <c r="J22" s="877">
        <v>9.1169888099999987</v>
      </c>
      <c r="K22" s="877">
        <v>9.0464710699999991</v>
      </c>
      <c r="L22" s="877">
        <v>2.4378317717117115</v>
      </c>
      <c r="M22" s="877">
        <v>3.3589912900000005</v>
      </c>
      <c r="N22" s="877">
        <v>9.7110794779887115</v>
      </c>
      <c r="O22" s="887">
        <f t="shared" si="2"/>
        <v>86.19926101376555</v>
      </c>
      <c r="P22" s="85"/>
      <c r="Q22" s="85"/>
      <c r="R22" s="85"/>
      <c r="S22" s="85"/>
      <c r="T22" s="85"/>
      <c r="U22" s="85"/>
      <c r="V22" s="85"/>
      <c r="W22" s="85"/>
      <c r="X22" s="85"/>
      <c r="Y22" s="85"/>
      <c r="Z22" s="85"/>
      <c r="AA22" s="85"/>
      <c r="AB22" s="85"/>
      <c r="AC22" s="85"/>
      <c r="AD22" s="85"/>
      <c r="AE22" s="85"/>
      <c r="AF22" s="85"/>
      <c r="AG22" s="85"/>
    </row>
    <row r="23" spans="1:33" s="114" customFormat="1" x14ac:dyDescent="0.3">
      <c r="A23" s="86"/>
      <c r="B23" s="863" t="s">
        <v>66</v>
      </c>
      <c r="C23" s="864">
        <f t="shared" ref="C23:N23" si="4">SUM(C24:C24)</f>
        <v>2.5962918337132539</v>
      </c>
      <c r="D23" s="864">
        <f t="shared" si="4"/>
        <v>2.5962918337132539</v>
      </c>
      <c r="E23" s="864">
        <f t="shared" si="4"/>
        <v>2.4085289770384652</v>
      </c>
      <c r="F23" s="864">
        <f t="shared" si="4"/>
        <v>2.5962918337132539</v>
      </c>
      <c r="G23" s="864">
        <f t="shared" si="4"/>
        <v>2.5337042168516941</v>
      </c>
      <c r="H23" s="864">
        <f t="shared" si="4"/>
        <v>2.5962918337132539</v>
      </c>
      <c r="I23" s="864">
        <f t="shared" si="4"/>
        <v>2.5337042168516941</v>
      </c>
      <c r="J23" s="864">
        <f t="shared" si="4"/>
        <v>2.5962918337132539</v>
      </c>
      <c r="K23" s="864">
        <f t="shared" si="4"/>
        <v>2.5962918337132539</v>
      </c>
      <c r="L23" s="864">
        <f t="shared" si="4"/>
        <v>2.5337042168516941</v>
      </c>
      <c r="M23" s="864">
        <f t="shared" si="4"/>
        <v>2.5962918337132539</v>
      </c>
      <c r="N23" s="864">
        <f t="shared" si="4"/>
        <v>2.5337042168516941</v>
      </c>
      <c r="O23" s="865">
        <f t="shared" si="2"/>
        <v>30.71738868043802</v>
      </c>
      <c r="P23" s="85"/>
      <c r="Q23" s="85"/>
      <c r="R23" s="85"/>
      <c r="S23" s="85"/>
      <c r="T23" s="85"/>
      <c r="U23" s="85"/>
      <c r="V23" s="85"/>
      <c r="W23" s="85"/>
      <c r="X23" s="85"/>
      <c r="Y23" s="85"/>
      <c r="Z23" s="85"/>
      <c r="AA23" s="85"/>
      <c r="AB23" s="85"/>
      <c r="AC23" s="85"/>
      <c r="AD23" s="85"/>
      <c r="AE23" s="85"/>
      <c r="AF23" s="85"/>
      <c r="AG23" s="85"/>
    </row>
    <row r="24" spans="1:33" s="70" customFormat="1" x14ac:dyDescent="0.3">
      <c r="A24" s="86"/>
      <c r="B24" s="429" t="s">
        <v>67</v>
      </c>
      <c r="C24" s="879">
        <v>2.5962918337132539</v>
      </c>
      <c r="D24" s="879">
        <v>2.5962918337132539</v>
      </c>
      <c r="E24" s="879">
        <v>2.4085289770384652</v>
      </c>
      <c r="F24" s="879">
        <v>2.5962918337132539</v>
      </c>
      <c r="G24" s="879">
        <v>2.5337042168516941</v>
      </c>
      <c r="H24" s="879">
        <v>2.5962918337132539</v>
      </c>
      <c r="I24" s="879">
        <v>2.5337042168516941</v>
      </c>
      <c r="J24" s="879">
        <v>2.5962918337132539</v>
      </c>
      <c r="K24" s="879">
        <v>2.5962918337132539</v>
      </c>
      <c r="L24" s="886">
        <v>2.5337042168516941</v>
      </c>
      <c r="M24" s="879">
        <v>2.5962918337132539</v>
      </c>
      <c r="N24" s="879">
        <v>2.5337042168516941</v>
      </c>
      <c r="O24" s="886">
        <f t="shared" si="2"/>
        <v>30.71738868043802</v>
      </c>
      <c r="P24" s="85"/>
      <c r="Q24" s="85"/>
      <c r="R24" s="85"/>
      <c r="S24" s="85"/>
      <c r="T24" s="85"/>
      <c r="U24" s="85"/>
      <c r="V24" s="85"/>
      <c r="W24" s="85"/>
      <c r="X24" s="85"/>
      <c r="Y24" s="85"/>
      <c r="Z24" s="85"/>
      <c r="AA24" s="85"/>
      <c r="AB24" s="85"/>
      <c r="AC24" s="85"/>
      <c r="AD24" s="85"/>
      <c r="AE24" s="85"/>
      <c r="AF24" s="85"/>
      <c r="AG24" s="85"/>
    </row>
    <row r="25" spans="1:33" s="114" customFormat="1" x14ac:dyDescent="0.3">
      <c r="A25" s="86"/>
      <c r="B25" s="863" t="s">
        <v>68</v>
      </c>
      <c r="C25" s="864">
        <f>+C26</f>
        <v>0.23671404408782171</v>
      </c>
      <c r="D25" s="864">
        <f t="shared" ref="D25:N25" si="5">+D26</f>
        <v>7.5263347227169333E-2</v>
      </c>
      <c r="E25" s="864">
        <f t="shared" si="5"/>
        <v>2.4595207662012173E-3</v>
      </c>
      <c r="F25" s="864">
        <f t="shared" si="5"/>
        <v>0.37960406017362114</v>
      </c>
      <c r="G25" s="864">
        <f t="shared" si="5"/>
        <v>1.7266823837069967</v>
      </c>
      <c r="H25" s="864">
        <f t="shared" si="5"/>
        <v>2.4044118725384889E-3</v>
      </c>
      <c r="I25" s="864">
        <f t="shared" si="5"/>
        <v>0.21299833846798688</v>
      </c>
      <c r="J25" s="864">
        <f t="shared" si="5"/>
        <v>6.7820616135723322E-2</v>
      </c>
      <c r="K25" s="864">
        <f t="shared" si="5"/>
        <v>2.1786683852488362E-3</v>
      </c>
      <c r="L25" s="864">
        <f t="shared" si="5"/>
        <v>0.36099843229411621</v>
      </c>
      <c r="M25" s="864">
        <f t="shared" si="5"/>
        <v>1.6224550090423211</v>
      </c>
      <c r="N25" s="864">
        <f t="shared" si="5"/>
        <v>1.9110031435732189E-3</v>
      </c>
      <c r="O25" s="865">
        <f t="shared" si="2"/>
        <v>4.6914898353033179</v>
      </c>
      <c r="P25" s="85"/>
      <c r="Q25" s="85"/>
      <c r="R25" s="85"/>
      <c r="S25" s="85"/>
      <c r="T25" s="85"/>
      <c r="U25" s="85"/>
      <c r="V25" s="85"/>
      <c r="W25" s="85"/>
      <c r="X25" s="85"/>
      <c r="Y25" s="85"/>
      <c r="Z25" s="85"/>
      <c r="AA25" s="85"/>
      <c r="AB25" s="85"/>
      <c r="AC25" s="85"/>
      <c r="AD25" s="85"/>
      <c r="AE25" s="85"/>
      <c r="AF25" s="85"/>
      <c r="AG25" s="85"/>
    </row>
    <row r="26" spans="1:33" s="114" customFormat="1" x14ac:dyDescent="0.3">
      <c r="A26" s="86"/>
      <c r="B26" s="430" t="s">
        <v>69</v>
      </c>
      <c r="C26" s="884">
        <v>0.23671404408782171</v>
      </c>
      <c r="D26" s="884">
        <v>7.5263347227169333E-2</v>
      </c>
      <c r="E26" s="884">
        <v>2.4595207662012173E-3</v>
      </c>
      <c r="F26" s="884">
        <v>0.37960406017362114</v>
      </c>
      <c r="G26" s="884">
        <v>1.7266823837069967</v>
      </c>
      <c r="H26" s="884">
        <v>2.4044118725384889E-3</v>
      </c>
      <c r="I26" s="884">
        <v>0.21299833846798688</v>
      </c>
      <c r="J26" s="884">
        <v>6.7820616135723322E-2</v>
      </c>
      <c r="K26" s="884">
        <v>2.1786683852488362E-3</v>
      </c>
      <c r="L26" s="884">
        <v>0.36099843229411621</v>
      </c>
      <c r="M26" s="884">
        <v>1.6224550090423211</v>
      </c>
      <c r="N26" s="884">
        <v>1.9110031435732189E-3</v>
      </c>
      <c r="O26" s="887">
        <f>SUM(C26:N26)</f>
        <v>4.6914898353033179</v>
      </c>
      <c r="P26" s="85"/>
      <c r="Q26" s="85"/>
      <c r="R26" s="85"/>
      <c r="S26" s="85"/>
      <c r="T26" s="85"/>
      <c r="U26" s="85"/>
      <c r="V26" s="85"/>
      <c r="W26" s="85"/>
      <c r="X26" s="85"/>
      <c r="Y26" s="85"/>
      <c r="Z26" s="85"/>
      <c r="AA26" s="85"/>
      <c r="AB26" s="85"/>
      <c r="AC26" s="85"/>
      <c r="AD26" s="85"/>
      <c r="AE26" s="85"/>
      <c r="AF26" s="85"/>
      <c r="AG26" s="85"/>
    </row>
    <row r="27" spans="1:33" s="5" customFormat="1" x14ac:dyDescent="0.3">
      <c r="A27" s="86"/>
      <c r="B27" s="863" t="s">
        <v>70</v>
      </c>
      <c r="C27" s="864">
        <v>42.00960852</v>
      </c>
      <c r="D27" s="864">
        <v>0.10409084852537574</v>
      </c>
      <c r="E27" s="864">
        <v>0.53704042606619729</v>
      </c>
      <c r="F27" s="864">
        <v>1.1274899262137286</v>
      </c>
      <c r="G27" s="864">
        <v>230.47623636884194</v>
      </c>
      <c r="H27" s="864">
        <v>30.298113893027892</v>
      </c>
      <c r="I27" s="864">
        <v>39.250874539999991</v>
      </c>
      <c r="J27" s="864">
        <v>0.10232832714876933</v>
      </c>
      <c r="K27" s="864">
        <v>0.16702214874569424</v>
      </c>
      <c r="L27" s="865">
        <v>1.1115802985091676</v>
      </c>
      <c r="M27" s="864">
        <v>0.61336759460175105</v>
      </c>
      <c r="N27" s="864">
        <v>28.674525643027891</v>
      </c>
      <c r="O27" s="865">
        <f t="shared" ref="O27:O31" si="6">SUM(C27:N27)</f>
        <v>374.47227853470838</v>
      </c>
      <c r="P27" s="85"/>
      <c r="Q27" s="85"/>
      <c r="R27" s="85"/>
      <c r="S27" s="85"/>
      <c r="T27" s="85"/>
      <c r="U27" s="85"/>
      <c r="V27" s="85"/>
      <c r="W27" s="85"/>
      <c r="X27" s="85"/>
      <c r="Y27" s="85"/>
      <c r="Z27" s="85"/>
      <c r="AA27" s="85"/>
      <c r="AB27" s="85"/>
      <c r="AC27" s="85"/>
      <c r="AD27" s="85"/>
      <c r="AE27" s="85"/>
      <c r="AF27" s="85"/>
      <c r="AG27" s="85"/>
    </row>
    <row r="28" spans="1:33" s="5" customFormat="1" x14ac:dyDescent="0.3">
      <c r="A28" s="86"/>
      <c r="B28" s="863" t="s">
        <v>362</v>
      </c>
      <c r="C28" s="864">
        <f>+C29</f>
        <v>0</v>
      </c>
      <c r="D28" s="864">
        <f t="shared" ref="D28:N29" si="7">+D29</f>
        <v>0</v>
      </c>
      <c r="E28" s="864">
        <f t="shared" si="7"/>
        <v>2.7129570275887982</v>
      </c>
      <c r="F28" s="864">
        <f t="shared" si="7"/>
        <v>0</v>
      </c>
      <c r="G28" s="864">
        <f t="shared" si="7"/>
        <v>0</v>
      </c>
      <c r="H28" s="864">
        <f t="shared" si="7"/>
        <v>0</v>
      </c>
      <c r="I28" s="864">
        <f t="shared" si="7"/>
        <v>0</v>
      </c>
      <c r="J28" s="864">
        <f t="shared" si="7"/>
        <v>0</v>
      </c>
      <c r="K28" s="864">
        <f t="shared" si="7"/>
        <v>2.7129570275887982</v>
      </c>
      <c r="L28" s="864">
        <f t="shared" si="7"/>
        <v>0</v>
      </c>
      <c r="M28" s="864">
        <f t="shared" si="7"/>
        <v>0</v>
      </c>
      <c r="N28" s="864">
        <f t="shared" si="7"/>
        <v>0</v>
      </c>
      <c r="O28" s="865">
        <f t="shared" si="6"/>
        <v>5.4259140551775964</v>
      </c>
      <c r="P28" s="85"/>
      <c r="Q28" s="85"/>
      <c r="R28" s="85"/>
      <c r="S28" s="85"/>
      <c r="T28" s="85"/>
      <c r="U28" s="85"/>
      <c r="V28" s="85"/>
      <c r="W28" s="85"/>
      <c r="X28" s="85"/>
      <c r="Y28" s="85"/>
      <c r="Z28" s="85"/>
      <c r="AA28" s="85"/>
      <c r="AB28" s="85"/>
      <c r="AC28" s="85"/>
      <c r="AD28" s="85"/>
      <c r="AE28" s="85"/>
      <c r="AF28" s="85"/>
      <c r="AG28" s="85"/>
    </row>
    <row r="29" spans="1:33" s="5" customFormat="1" x14ac:dyDescent="0.3">
      <c r="A29" s="86"/>
      <c r="B29" s="335" t="s">
        <v>67</v>
      </c>
      <c r="C29" s="879">
        <f>+C30</f>
        <v>0</v>
      </c>
      <c r="D29" s="879">
        <f t="shared" si="7"/>
        <v>0</v>
      </c>
      <c r="E29" s="879">
        <f t="shared" si="7"/>
        <v>2.7129570275887982</v>
      </c>
      <c r="F29" s="879">
        <f t="shared" si="7"/>
        <v>0</v>
      </c>
      <c r="G29" s="879">
        <f t="shared" si="7"/>
        <v>0</v>
      </c>
      <c r="H29" s="879">
        <f t="shared" si="7"/>
        <v>0</v>
      </c>
      <c r="I29" s="879">
        <f t="shared" si="7"/>
        <v>0</v>
      </c>
      <c r="J29" s="879">
        <f t="shared" si="7"/>
        <v>0</v>
      </c>
      <c r="K29" s="879">
        <f t="shared" si="7"/>
        <v>2.7129570275887982</v>
      </c>
      <c r="L29" s="879">
        <f t="shared" si="7"/>
        <v>0</v>
      </c>
      <c r="M29" s="879">
        <f t="shared" si="7"/>
        <v>0</v>
      </c>
      <c r="N29" s="879">
        <f t="shared" si="7"/>
        <v>0</v>
      </c>
      <c r="O29" s="887">
        <f t="shared" si="6"/>
        <v>5.4259140551775964</v>
      </c>
      <c r="P29" s="85"/>
      <c r="Q29" s="85"/>
      <c r="R29" s="85"/>
      <c r="S29" s="85"/>
      <c r="T29" s="85"/>
      <c r="U29" s="85"/>
      <c r="V29" s="85"/>
      <c r="W29" s="85"/>
      <c r="X29" s="85"/>
      <c r="Y29" s="85"/>
      <c r="Z29" s="85"/>
      <c r="AA29" s="85"/>
      <c r="AB29" s="85"/>
      <c r="AC29" s="85"/>
      <c r="AD29" s="85"/>
      <c r="AE29" s="85"/>
      <c r="AF29" s="85"/>
      <c r="AG29" s="85"/>
    </row>
    <row r="30" spans="1:33" s="5" customFormat="1" x14ac:dyDescent="0.3">
      <c r="A30" s="86"/>
      <c r="B30" s="325" t="s">
        <v>607</v>
      </c>
      <c r="C30" s="884">
        <v>0</v>
      </c>
      <c r="D30" s="884">
        <v>0</v>
      </c>
      <c r="E30" s="884">
        <v>2.7129570275887982</v>
      </c>
      <c r="F30" s="884">
        <v>0</v>
      </c>
      <c r="G30" s="884">
        <v>0</v>
      </c>
      <c r="H30" s="884">
        <v>0</v>
      </c>
      <c r="I30" s="884">
        <v>0</v>
      </c>
      <c r="J30" s="884">
        <v>0</v>
      </c>
      <c r="K30" s="884">
        <v>2.7129570275887982</v>
      </c>
      <c r="L30" s="887">
        <v>0</v>
      </c>
      <c r="M30" s="884">
        <v>0</v>
      </c>
      <c r="N30" s="884">
        <v>0</v>
      </c>
      <c r="O30" s="887">
        <f t="shared" si="6"/>
        <v>5.4259140551775964</v>
      </c>
      <c r="P30" s="85"/>
      <c r="Q30" s="85"/>
      <c r="R30" s="85"/>
      <c r="S30" s="85"/>
      <c r="T30" s="85"/>
      <c r="U30" s="85"/>
      <c r="V30" s="85"/>
      <c r="W30" s="85"/>
      <c r="X30" s="85"/>
      <c r="Y30" s="85"/>
      <c r="Z30" s="85"/>
      <c r="AA30" s="85"/>
      <c r="AB30" s="85"/>
      <c r="AC30" s="85"/>
      <c r="AD30" s="85"/>
      <c r="AE30" s="85"/>
      <c r="AF30" s="85"/>
      <c r="AG30" s="85"/>
    </row>
    <row r="31" spans="1:33" s="70" customFormat="1" x14ac:dyDescent="0.3">
      <c r="A31" s="86"/>
      <c r="B31" s="866" t="s">
        <v>712</v>
      </c>
      <c r="C31" s="867">
        <f>C32+C33</f>
        <v>0.73582719094191007</v>
      </c>
      <c r="D31" s="867">
        <f t="shared" ref="D31:N31" si="8">D32+D33</f>
        <v>2.1731490344568432</v>
      </c>
      <c r="E31" s="867">
        <f t="shared" si="8"/>
        <v>3.0033137314046594</v>
      </c>
      <c r="F31" s="867">
        <f t="shared" si="8"/>
        <v>1.3390451416540858</v>
      </c>
      <c r="G31" s="867">
        <f t="shared" si="8"/>
        <v>1.1697364000918937</v>
      </c>
      <c r="H31" s="867">
        <f t="shared" si="8"/>
        <v>2.0095522232097145</v>
      </c>
      <c r="I31" s="867">
        <f t="shared" si="8"/>
        <v>0.58504000694781766</v>
      </c>
      <c r="J31" s="867">
        <f t="shared" si="8"/>
        <v>1.7583603484378074</v>
      </c>
      <c r="K31" s="867">
        <f t="shared" si="8"/>
        <v>2.409519568733181</v>
      </c>
      <c r="L31" s="867">
        <f t="shared" si="8"/>
        <v>1.0361778742369543</v>
      </c>
      <c r="M31" s="867">
        <f t="shared" si="8"/>
        <v>0.8769378151690187</v>
      </c>
      <c r="N31" s="867">
        <f t="shared" si="8"/>
        <v>1.5269168107220215</v>
      </c>
      <c r="O31" s="868">
        <f t="shared" si="6"/>
        <v>18.623576146005909</v>
      </c>
      <c r="P31" s="85"/>
      <c r="Q31" s="85"/>
      <c r="R31" s="85"/>
      <c r="S31" s="85"/>
      <c r="T31" s="85"/>
      <c r="U31" s="85"/>
      <c r="V31" s="85"/>
      <c r="W31" s="85"/>
      <c r="X31" s="85"/>
      <c r="Y31" s="85"/>
      <c r="Z31" s="85"/>
      <c r="AA31" s="85"/>
      <c r="AB31" s="85"/>
      <c r="AC31" s="85"/>
      <c r="AD31" s="85"/>
      <c r="AE31" s="85"/>
      <c r="AF31" s="85"/>
      <c r="AG31" s="85"/>
    </row>
    <row r="32" spans="1:33" s="70" customFormat="1" x14ac:dyDescent="0.3">
      <c r="A32" s="86"/>
      <c r="B32" s="315" t="s">
        <v>71</v>
      </c>
      <c r="C32" s="879">
        <v>0.38779119094191011</v>
      </c>
      <c r="D32" s="879">
        <v>0.37805686445684283</v>
      </c>
      <c r="E32" s="879">
        <v>0.3681371614046603</v>
      </c>
      <c r="F32" s="879">
        <v>0.35793848165408604</v>
      </c>
      <c r="G32" s="879">
        <v>0.34764076009189371</v>
      </c>
      <c r="H32" s="879">
        <v>0.33711866320971451</v>
      </c>
      <c r="I32" s="879">
        <v>0.32642669694781756</v>
      </c>
      <c r="J32" s="879">
        <v>0.31550387843780769</v>
      </c>
      <c r="K32" s="879">
        <v>0.30440157873318019</v>
      </c>
      <c r="L32" s="879">
        <v>0.29308827423695438</v>
      </c>
      <c r="M32" s="879">
        <v>0.28153495516901872</v>
      </c>
      <c r="N32" s="879">
        <v>0.26978740072202168</v>
      </c>
      <c r="O32" s="887">
        <f>SUM(C32:N32)</f>
        <v>3.9674259060059072</v>
      </c>
      <c r="P32" s="85"/>
      <c r="Q32" s="85"/>
      <c r="R32" s="85"/>
      <c r="S32" s="85"/>
      <c r="T32" s="85"/>
      <c r="U32" s="85"/>
      <c r="V32" s="85"/>
      <c r="W32" s="85"/>
      <c r="X32" s="85"/>
      <c r="Y32" s="85"/>
      <c r="Z32" s="85"/>
      <c r="AA32" s="85"/>
      <c r="AB32" s="85"/>
      <c r="AC32" s="85"/>
      <c r="AD32" s="85"/>
      <c r="AE32" s="85"/>
      <c r="AF32" s="85"/>
      <c r="AG32" s="85"/>
    </row>
    <row r="33" spans="1:33" s="70" customFormat="1" x14ac:dyDescent="0.3">
      <c r="A33" s="86"/>
      <c r="B33" s="317" t="s">
        <v>69</v>
      </c>
      <c r="C33" s="318">
        <v>0.34803599999999996</v>
      </c>
      <c r="D33" s="318">
        <v>1.7950921700000002</v>
      </c>
      <c r="E33" s="318">
        <v>2.6351765699999992</v>
      </c>
      <c r="F33" s="318">
        <v>0.98110665999999991</v>
      </c>
      <c r="G33" s="318">
        <v>0.82209563999999991</v>
      </c>
      <c r="H33" s="318">
        <v>1.67243356</v>
      </c>
      <c r="I33" s="318">
        <v>0.25861331000000004</v>
      </c>
      <c r="J33" s="318">
        <v>1.4428564699999997</v>
      </c>
      <c r="K33" s="318">
        <v>2.1051179900000005</v>
      </c>
      <c r="L33" s="80">
        <v>0.74308960000000002</v>
      </c>
      <c r="M33" s="318">
        <v>0.59540285999999998</v>
      </c>
      <c r="N33" s="318">
        <v>1.2571294099999999</v>
      </c>
      <c r="O33" s="318">
        <f>SUM(C33:N33)</f>
        <v>14.656150239999999</v>
      </c>
      <c r="P33" s="85"/>
      <c r="Q33" s="85"/>
      <c r="R33" s="85"/>
      <c r="S33" s="85"/>
      <c r="T33" s="85"/>
      <c r="U33" s="85"/>
      <c r="V33" s="85"/>
      <c r="W33" s="85"/>
      <c r="X33" s="85"/>
      <c r="Y33" s="85"/>
      <c r="Z33" s="85"/>
      <c r="AA33" s="85"/>
      <c r="AB33" s="85"/>
      <c r="AC33" s="85"/>
      <c r="AD33" s="85"/>
      <c r="AE33" s="85"/>
      <c r="AF33" s="85"/>
      <c r="AG33" s="85"/>
    </row>
    <row r="34" spans="1:33" s="70" customFormat="1" ht="13.5" thickBot="1" x14ac:dyDescent="0.35">
      <c r="A34" s="86"/>
      <c r="B34" s="319"/>
      <c r="C34" s="878"/>
      <c r="D34" s="878"/>
      <c r="E34" s="878"/>
      <c r="F34" s="878"/>
      <c r="G34" s="878"/>
      <c r="H34" s="878"/>
      <c r="I34" s="890"/>
      <c r="J34" s="890"/>
      <c r="K34" s="890"/>
      <c r="L34" s="890"/>
      <c r="M34" s="890"/>
      <c r="N34" s="890"/>
      <c r="O34" s="890"/>
      <c r="P34" s="85"/>
      <c r="Q34" s="85"/>
      <c r="R34" s="85"/>
      <c r="S34" s="85"/>
      <c r="T34" s="85"/>
      <c r="U34" s="85"/>
      <c r="V34" s="85"/>
      <c r="W34" s="85"/>
      <c r="X34" s="85"/>
      <c r="Y34" s="85"/>
      <c r="Z34" s="85"/>
      <c r="AA34" s="85"/>
      <c r="AB34" s="85"/>
      <c r="AC34" s="85"/>
      <c r="AD34" s="85"/>
      <c r="AE34" s="85"/>
      <c r="AF34" s="85"/>
      <c r="AG34" s="85"/>
    </row>
    <row r="35" spans="1:33" s="70" customFormat="1" ht="13.5" thickBot="1" x14ac:dyDescent="0.35">
      <c r="A35" s="86"/>
      <c r="B35" s="119" t="s">
        <v>303</v>
      </c>
      <c r="C35" s="77">
        <f t="shared" ref="C35:N35" si="9">+C36+C51+SUM(C64:C115)+C117</f>
        <v>212.22994540926734</v>
      </c>
      <c r="D35" s="77">
        <f t="shared" si="9"/>
        <v>116.63357873270276</v>
      </c>
      <c r="E35" s="77">
        <f t="shared" si="9"/>
        <v>122.20305566358964</v>
      </c>
      <c r="F35" s="77">
        <f t="shared" si="9"/>
        <v>337.68272299592002</v>
      </c>
      <c r="G35" s="77">
        <f t="shared" si="9"/>
        <v>197.56077927401972</v>
      </c>
      <c r="H35" s="77">
        <f t="shared" si="9"/>
        <v>222.70345714936047</v>
      </c>
      <c r="I35" s="77">
        <f t="shared" si="9"/>
        <v>251.13674934526517</v>
      </c>
      <c r="J35" s="77">
        <f t="shared" si="9"/>
        <v>74.780469890459401</v>
      </c>
      <c r="K35" s="77">
        <f t="shared" si="9"/>
        <v>122.02463885469054</v>
      </c>
      <c r="L35" s="77">
        <f t="shared" si="9"/>
        <v>323.05753188705353</v>
      </c>
      <c r="M35" s="77">
        <f t="shared" si="9"/>
        <v>140.3305130968092</v>
      </c>
      <c r="N35" s="77">
        <f t="shared" si="9"/>
        <v>215.41551709827237</v>
      </c>
      <c r="O35" s="77">
        <f>+O36+O51+SUM(O64:O115)+O117</f>
        <v>2335.7589593974099</v>
      </c>
      <c r="P35" s="85"/>
      <c r="Q35" s="85"/>
      <c r="R35" s="85"/>
      <c r="S35" s="85"/>
      <c r="T35" s="85"/>
      <c r="U35" s="85"/>
      <c r="V35" s="85"/>
      <c r="W35" s="85"/>
      <c r="X35" s="85"/>
      <c r="Y35" s="85"/>
      <c r="Z35" s="85"/>
      <c r="AA35" s="85"/>
      <c r="AB35" s="85"/>
      <c r="AC35" s="85"/>
      <c r="AD35" s="85"/>
      <c r="AE35" s="85"/>
      <c r="AF35" s="85"/>
      <c r="AG35" s="85"/>
    </row>
    <row r="36" spans="1:33" s="70" customFormat="1" x14ac:dyDescent="0.3">
      <c r="A36" s="86"/>
      <c r="B36" s="323" t="s">
        <v>73</v>
      </c>
      <c r="C36" s="324">
        <f t="shared" ref="C36:N36" si="10">+C37+C40+C46+C48</f>
        <v>0</v>
      </c>
      <c r="D36" s="324">
        <f t="shared" si="10"/>
        <v>0</v>
      </c>
      <c r="E36" s="324">
        <f t="shared" si="10"/>
        <v>17.750577319437802</v>
      </c>
      <c r="F36" s="324">
        <f t="shared" si="10"/>
        <v>0</v>
      </c>
      <c r="G36" s="324">
        <f t="shared" si="10"/>
        <v>0</v>
      </c>
      <c r="H36" s="324">
        <f t="shared" si="10"/>
        <v>0</v>
      </c>
      <c r="I36" s="324">
        <f t="shared" si="10"/>
        <v>0</v>
      </c>
      <c r="J36" s="324">
        <f t="shared" si="10"/>
        <v>0</v>
      </c>
      <c r="K36" s="324">
        <f t="shared" si="10"/>
        <v>17.750577319437802</v>
      </c>
      <c r="L36" s="324">
        <f t="shared" si="10"/>
        <v>0</v>
      </c>
      <c r="M36" s="324">
        <f t="shared" si="10"/>
        <v>0</v>
      </c>
      <c r="N36" s="324">
        <f t="shared" si="10"/>
        <v>2.4495715800000002</v>
      </c>
      <c r="O36" s="81">
        <f>SUM(C36:N36)</f>
        <v>37.950726218875602</v>
      </c>
      <c r="P36" s="85"/>
      <c r="Q36" s="85"/>
      <c r="R36" s="85"/>
      <c r="S36" s="85"/>
      <c r="T36" s="85"/>
      <c r="U36" s="85"/>
      <c r="V36" s="85"/>
      <c r="W36" s="85"/>
      <c r="X36" s="85"/>
      <c r="Y36" s="85"/>
      <c r="Z36" s="85"/>
      <c r="AA36" s="85"/>
      <c r="AB36" s="85"/>
      <c r="AC36" s="85"/>
      <c r="AD36" s="85"/>
      <c r="AE36" s="85"/>
      <c r="AF36" s="85"/>
      <c r="AG36" s="85"/>
    </row>
    <row r="37" spans="1:33" s="70" customFormat="1" x14ac:dyDescent="0.3">
      <c r="A37" s="86"/>
      <c r="B37" s="882" t="s">
        <v>19</v>
      </c>
      <c r="C37" s="880">
        <f>+C38+C39</f>
        <v>0</v>
      </c>
      <c r="D37" s="880">
        <f t="shared" ref="D37:N37" si="11">+D38+D39</f>
        <v>0</v>
      </c>
      <c r="E37" s="880">
        <f t="shared" si="11"/>
        <v>5.2515286140680271</v>
      </c>
      <c r="F37" s="880">
        <f t="shared" si="11"/>
        <v>0</v>
      </c>
      <c r="G37" s="880">
        <f t="shared" si="11"/>
        <v>0</v>
      </c>
      <c r="H37" s="880">
        <f t="shared" si="11"/>
        <v>0</v>
      </c>
      <c r="I37" s="880">
        <f t="shared" si="11"/>
        <v>0</v>
      </c>
      <c r="J37" s="880">
        <f t="shared" si="11"/>
        <v>0</v>
      </c>
      <c r="K37" s="880">
        <f t="shared" si="11"/>
        <v>5.2515286140680271</v>
      </c>
      <c r="L37" s="880">
        <f t="shared" si="11"/>
        <v>0</v>
      </c>
      <c r="M37" s="880">
        <f t="shared" si="11"/>
        <v>0</v>
      </c>
      <c r="N37" s="880">
        <f t="shared" si="11"/>
        <v>0</v>
      </c>
      <c r="O37" s="890">
        <f>SUM(C37:N37)</f>
        <v>10.503057228136054</v>
      </c>
      <c r="P37" s="85"/>
      <c r="Q37" s="85"/>
      <c r="R37" s="85"/>
      <c r="S37" s="85"/>
      <c r="T37" s="85"/>
      <c r="U37" s="85"/>
      <c r="V37" s="85"/>
      <c r="W37" s="85"/>
      <c r="X37" s="85"/>
      <c r="Y37" s="85"/>
      <c r="Z37" s="85"/>
      <c r="AA37" s="85"/>
      <c r="AB37" s="85"/>
      <c r="AC37" s="85"/>
      <c r="AD37" s="85"/>
      <c r="AE37" s="85"/>
      <c r="AF37" s="85"/>
      <c r="AG37" s="85"/>
    </row>
    <row r="38" spans="1:33" s="70" customFormat="1" x14ac:dyDescent="0.3">
      <c r="A38" s="86"/>
      <c r="B38" s="330" t="s">
        <v>237</v>
      </c>
      <c r="C38" s="880">
        <v>0</v>
      </c>
      <c r="D38" s="880">
        <v>0</v>
      </c>
      <c r="E38" s="880">
        <v>5.2307260048221469</v>
      </c>
      <c r="F38" s="880">
        <v>0</v>
      </c>
      <c r="G38" s="880">
        <v>0</v>
      </c>
      <c r="H38" s="880">
        <v>0</v>
      </c>
      <c r="I38" s="880">
        <v>0</v>
      </c>
      <c r="J38" s="880">
        <v>0</v>
      </c>
      <c r="K38" s="880">
        <v>5.2307260048221469</v>
      </c>
      <c r="L38" s="880">
        <v>0</v>
      </c>
      <c r="M38" s="880">
        <v>0</v>
      </c>
      <c r="N38" s="880">
        <v>0</v>
      </c>
      <c r="O38" s="890">
        <f t="shared" ref="O38:O50" si="12">SUM(C38:N38)</f>
        <v>10.461452009644294</v>
      </c>
      <c r="P38" s="85"/>
      <c r="Q38" s="85"/>
      <c r="R38" s="85"/>
      <c r="S38" s="85"/>
      <c r="T38" s="85"/>
      <c r="U38" s="85"/>
      <c r="V38" s="85"/>
      <c r="W38" s="85"/>
      <c r="X38" s="85"/>
      <c r="Y38" s="85"/>
      <c r="Z38" s="85"/>
      <c r="AA38" s="85"/>
      <c r="AB38" s="85"/>
      <c r="AC38" s="85"/>
      <c r="AD38" s="85"/>
      <c r="AE38" s="85"/>
      <c r="AF38" s="85"/>
      <c r="AG38" s="85"/>
    </row>
    <row r="39" spans="1:33" s="70" customFormat="1" x14ac:dyDescent="0.3">
      <c r="A39" s="86"/>
      <c r="B39" s="330" t="s">
        <v>238</v>
      </c>
      <c r="C39" s="880">
        <v>0</v>
      </c>
      <c r="D39" s="880">
        <v>0</v>
      </c>
      <c r="E39" s="880">
        <v>2.0802609245880194E-2</v>
      </c>
      <c r="F39" s="880">
        <v>0</v>
      </c>
      <c r="G39" s="880">
        <v>0</v>
      </c>
      <c r="H39" s="880">
        <v>0</v>
      </c>
      <c r="I39" s="880">
        <v>0</v>
      </c>
      <c r="J39" s="880">
        <v>0</v>
      </c>
      <c r="K39" s="880">
        <v>2.0802609245880194E-2</v>
      </c>
      <c r="L39" s="880">
        <v>0</v>
      </c>
      <c r="M39" s="880">
        <v>0</v>
      </c>
      <c r="N39" s="880">
        <v>0</v>
      </c>
      <c r="O39" s="1153">
        <f t="shared" si="12"/>
        <v>4.1605218491760389E-2</v>
      </c>
      <c r="P39" s="85"/>
      <c r="Q39" s="85"/>
      <c r="R39" s="85"/>
      <c r="S39" s="85"/>
      <c r="T39" s="85"/>
      <c r="U39" s="85"/>
      <c r="V39" s="85"/>
      <c r="W39" s="85"/>
      <c r="X39" s="85"/>
      <c r="Y39" s="85"/>
      <c r="Z39" s="85"/>
      <c r="AA39" s="85"/>
      <c r="AB39" s="85"/>
      <c r="AC39" s="85"/>
      <c r="AD39" s="85"/>
      <c r="AE39" s="85"/>
      <c r="AF39" s="85"/>
      <c r="AG39" s="85"/>
    </row>
    <row r="40" spans="1:33" s="70" customFormat="1" x14ac:dyDescent="0.3">
      <c r="A40" s="86"/>
      <c r="B40" s="421" t="s">
        <v>20</v>
      </c>
      <c r="C40" s="880">
        <f t="shared" ref="C40:N40" si="13">+C41+C43</f>
        <v>0</v>
      </c>
      <c r="D40" s="880">
        <f t="shared" si="13"/>
        <v>0</v>
      </c>
      <c r="E40" s="880">
        <f t="shared" si="13"/>
        <v>0.67161674999999998</v>
      </c>
      <c r="F40" s="880">
        <f t="shared" si="13"/>
        <v>0</v>
      </c>
      <c r="G40" s="880">
        <f t="shared" si="13"/>
        <v>0</v>
      </c>
      <c r="H40" s="880">
        <f t="shared" si="13"/>
        <v>0</v>
      </c>
      <c r="I40" s="880">
        <f t="shared" si="13"/>
        <v>0</v>
      </c>
      <c r="J40" s="880">
        <f t="shared" si="13"/>
        <v>0</v>
      </c>
      <c r="K40" s="880">
        <f t="shared" si="13"/>
        <v>0.67161674999999998</v>
      </c>
      <c r="L40" s="880">
        <f t="shared" si="13"/>
        <v>0</v>
      </c>
      <c r="M40" s="880">
        <f t="shared" si="13"/>
        <v>0</v>
      </c>
      <c r="N40" s="880">
        <f t="shared" si="13"/>
        <v>2.4495715800000002</v>
      </c>
      <c r="O40" s="890">
        <f t="shared" si="12"/>
        <v>3.7928050799999999</v>
      </c>
      <c r="P40" s="85"/>
      <c r="Q40" s="85"/>
      <c r="R40" s="85"/>
      <c r="S40" s="85"/>
      <c r="T40" s="85"/>
      <c r="U40" s="85"/>
      <c r="V40" s="85"/>
      <c r="W40" s="85"/>
      <c r="X40" s="85"/>
      <c r="Y40" s="85"/>
      <c r="Z40" s="85"/>
      <c r="AA40" s="85"/>
      <c r="AB40" s="85"/>
      <c r="AC40" s="85"/>
      <c r="AD40" s="85"/>
      <c r="AE40" s="85"/>
      <c r="AF40" s="85"/>
      <c r="AG40" s="85"/>
    </row>
    <row r="41" spans="1:33" s="70" customFormat="1" x14ac:dyDescent="0.3">
      <c r="A41" s="86"/>
      <c r="B41" s="330" t="s">
        <v>237</v>
      </c>
      <c r="C41" s="880">
        <f>+C42</f>
        <v>0</v>
      </c>
      <c r="D41" s="880">
        <f t="shared" ref="D41:O41" si="14">+D42</f>
        <v>0</v>
      </c>
      <c r="E41" s="880">
        <f t="shared" si="14"/>
        <v>0</v>
      </c>
      <c r="F41" s="880">
        <f t="shared" si="14"/>
        <v>0</v>
      </c>
      <c r="G41" s="880">
        <f t="shared" si="14"/>
        <v>0</v>
      </c>
      <c r="H41" s="880">
        <f t="shared" si="14"/>
        <v>0</v>
      </c>
      <c r="I41" s="880">
        <f t="shared" si="14"/>
        <v>0</v>
      </c>
      <c r="J41" s="880">
        <f t="shared" si="14"/>
        <v>0</v>
      </c>
      <c r="K41" s="880">
        <f t="shared" si="14"/>
        <v>0</v>
      </c>
      <c r="L41" s="880">
        <f t="shared" si="14"/>
        <v>0</v>
      </c>
      <c r="M41" s="880">
        <f t="shared" si="14"/>
        <v>0</v>
      </c>
      <c r="N41" s="880">
        <f t="shared" si="14"/>
        <v>2.0654695800000002</v>
      </c>
      <c r="O41" s="880">
        <f t="shared" si="14"/>
        <v>2.0654695800000002</v>
      </c>
      <c r="P41" s="85"/>
      <c r="Q41" s="85"/>
      <c r="R41" s="85"/>
      <c r="S41" s="85"/>
      <c r="T41" s="85"/>
      <c r="U41" s="85"/>
      <c r="V41" s="85"/>
      <c r="W41" s="85"/>
      <c r="X41" s="85"/>
      <c r="Y41" s="85"/>
      <c r="Z41" s="85"/>
      <c r="AA41" s="85"/>
      <c r="AB41" s="85"/>
      <c r="AC41" s="85"/>
      <c r="AD41" s="85"/>
      <c r="AE41" s="85"/>
      <c r="AF41" s="85"/>
      <c r="AG41" s="85"/>
    </row>
    <row r="42" spans="1:33" s="70" customFormat="1" x14ac:dyDescent="0.3">
      <c r="A42" s="86"/>
      <c r="B42" s="725" t="s">
        <v>240</v>
      </c>
      <c r="C42" s="880">
        <v>0</v>
      </c>
      <c r="D42" s="880">
        <v>0</v>
      </c>
      <c r="E42" s="880">
        <v>0</v>
      </c>
      <c r="F42" s="880">
        <v>0</v>
      </c>
      <c r="G42" s="880">
        <v>0</v>
      </c>
      <c r="H42" s="880">
        <v>0</v>
      </c>
      <c r="I42" s="880">
        <v>0</v>
      </c>
      <c r="J42" s="880">
        <v>0</v>
      </c>
      <c r="K42" s="880">
        <v>0</v>
      </c>
      <c r="L42" s="890">
        <v>0</v>
      </c>
      <c r="M42" s="880">
        <v>0</v>
      </c>
      <c r="N42" s="880">
        <v>2.0654695800000002</v>
      </c>
      <c r="O42" s="890">
        <f t="shared" si="12"/>
        <v>2.0654695800000002</v>
      </c>
      <c r="P42" s="85"/>
      <c r="Q42" s="85"/>
      <c r="R42" s="85"/>
      <c r="S42" s="85"/>
      <c r="T42" s="85"/>
      <c r="U42" s="85"/>
      <c r="V42" s="85"/>
      <c r="W42" s="85"/>
      <c r="X42" s="85"/>
      <c r="Y42" s="85"/>
      <c r="Z42" s="85"/>
      <c r="AA42" s="85"/>
      <c r="AB42" s="85"/>
      <c r="AC42" s="85"/>
      <c r="AD42" s="85"/>
      <c r="AE42" s="85"/>
      <c r="AF42" s="85"/>
      <c r="AG42" s="85"/>
    </row>
    <row r="43" spans="1:33" s="70" customFormat="1" x14ac:dyDescent="0.3">
      <c r="A43" s="86"/>
      <c r="B43" s="330" t="s">
        <v>238</v>
      </c>
      <c r="C43" s="880">
        <f>+C44+C45</f>
        <v>0</v>
      </c>
      <c r="D43" s="880">
        <f t="shared" ref="D43:N43" si="15">+D44+D45</f>
        <v>0</v>
      </c>
      <c r="E43" s="880">
        <f t="shared" si="15"/>
        <v>0.67161674999999998</v>
      </c>
      <c r="F43" s="880">
        <f t="shared" si="15"/>
        <v>0</v>
      </c>
      <c r="G43" s="880">
        <f t="shared" si="15"/>
        <v>0</v>
      </c>
      <c r="H43" s="880">
        <f t="shared" si="15"/>
        <v>0</v>
      </c>
      <c r="I43" s="880">
        <f t="shared" si="15"/>
        <v>0</v>
      </c>
      <c r="J43" s="880">
        <f t="shared" si="15"/>
        <v>0</v>
      </c>
      <c r="K43" s="880">
        <f t="shared" si="15"/>
        <v>0.67161674999999998</v>
      </c>
      <c r="L43" s="880">
        <f t="shared" si="15"/>
        <v>0</v>
      </c>
      <c r="M43" s="880">
        <f t="shared" si="15"/>
        <v>0</v>
      </c>
      <c r="N43" s="880">
        <f t="shared" si="15"/>
        <v>0.384102</v>
      </c>
      <c r="O43" s="890">
        <f t="shared" si="12"/>
        <v>1.7273354999999999</v>
      </c>
      <c r="P43" s="85"/>
      <c r="Q43" s="85"/>
      <c r="R43" s="85"/>
      <c r="S43" s="85"/>
      <c r="T43" s="85"/>
      <c r="U43" s="85"/>
      <c r="V43" s="85"/>
      <c r="W43" s="85"/>
      <c r="X43" s="85"/>
      <c r="Y43" s="85"/>
      <c r="Z43" s="85"/>
      <c r="AA43" s="85"/>
      <c r="AB43" s="85"/>
      <c r="AC43" s="85"/>
      <c r="AD43" s="85"/>
      <c r="AE43" s="85"/>
      <c r="AF43" s="85"/>
      <c r="AG43" s="85"/>
    </row>
    <row r="44" spans="1:33" s="70" customFormat="1" x14ac:dyDescent="0.3">
      <c r="A44" s="86"/>
      <c r="B44" s="724" t="s">
        <v>239</v>
      </c>
      <c r="C44" s="880">
        <v>0</v>
      </c>
      <c r="D44" s="880">
        <v>0</v>
      </c>
      <c r="E44" s="880">
        <v>0.67161674999999998</v>
      </c>
      <c r="F44" s="880">
        <v>0</v>
      </c>
      <c r="G44" s="880">
        <v>0</v>
      </c>
      <c r="H44" s="880">
        <v>0</v>
      </c>
      <c r="I44" s="880">
        <v>0</v>
      </c>
      <c r="J44" s="880">
        <v>0</v>
      </c>
      <c r="K44" s="880">
        <v>0.67161674999999998</v>
      </c>
      <c r="L44" s="890">
        <v>0</v>
      </c>
      <c r="M44" s="880">
        <v>0</v>
      </c>
      <c r="N44" s="880">
        <v>0</v>
      </c>
      <c r="O44" s="890">
        <f t="shared" si="12"/>
        <v>1.3432335</v>
      </c>
      <c r="P44" s="85"/>
      <c r="Q44" s="85"/>
      <c r="R44" s="85"/>
      <c r="S44" s="85"/>
      <c r="T44" s="85"/>
      <c r="U44" s="85"/>
      <c r="V44" s="85"/>
      <c r="W44" s="85"/>
      <c r="X44" s="85"/>
      <c r="Y44" s="85"/>
      <c r="Z44" s="85"/>
      <c r="AA44" s="85"/>
      <c r="AB44" s="85"/>
      <c r="AC44" s="85"/>
      <c r="AD44" s="85"/>
      <c r="AE44" s="85"/>
      <c r="AF44" s="85"/>
      <c r="AG44" s="85"/>
    </row>
    <row r="45" spans="1:33" s="70" customFormat="1" x14ac:dyDescent="0.3">
      <c r="A45" s="86"/>
      <c r="B45" s="725" t="s">
        <v>240</v>
      </c>
      <c r="C45" s="880">
        <v>0</v>
      </c>
      <c r="D45" s="880">
        <v>0</v>
      </c>
      <c r="E45" s="880">
        <v>0</v>
      </c>
      <c r="F45" s="880">
        <v>0</v>
      </c>
      <c r="G45" s="880">
        <v>0</v>
      </c>
      <c r="H45" s="880">
        <v>0</v>
      </c>
      <c r="I45" s="880">
        <v>0</v>
      </c>
      <c r="J45" s="880">
        <v>0</v>
      </c>
      <c r="K45" s="880">
        <v>0</v>
      </c>
      <c r="L45" s="890">
        <v>0</v>
      </c>
      <c r="M45" s="880">
        <v>0</v>
      </c>
      <c r="N45" s="880">
        <v>0.384102</v>
      </c>
      <c r="O45" s="890">
        <f t="shared" si="12"/>
        <v>0.384102</v>
      </c>
      <c r="P45" s="85"/>
      <c r="Q45" s="85"/>
      <c r="R45" s="85"/>
      <c r="S45" s="85"/>
      <c r="T45" s="85"/>
      <c r="U45" s="85"/>
      <c r="V45" s="85"/>
      <c r="W45" s="85"/>
      <c r="X45" s="85"/>
      <c r="Y45" s="85"/>
      <c r="Z45" s="85"/>
      <c r="AA45" s="85"/>
      <c r="AB45" s="85"/>
      <c r="AC45" s="85"/>
      <c r="AD45" s="85"/>
      <c r="AE45" s="85"/>
      <c r="AF45" s="85"/>
      <c r="AG45" s="85"/>
    </row>
    <row r="46" spans="1:33" s="70" customFormat="1" x14ac:dyDescent="0.3">
      <c r="A46" s="86"/>
      <c r="B46" s="421" t="s">
        <v>21</v>
      </c>
      <c r="C46" s="880">
        <f>+C47</f>
        <v>0</v>
      </c>
      <c r="D46" s="880">
        <f t="shared" ref="D46:O46" si="16">+D47</f>
        <v>0</v>
      </c>
      <c r="E46" s="880">
        <f t="shared" si="16"/>
        <v>11.251831556128428</v>
      </c>
      <c r="F46" s="880">
        <f t="shared" si="16"/>
        <v>0</v>
      </c>
      <c r="G46" s="880">
        <f t="shared" si="16"/>
        <v>0</v>
      </c>
      <c r="H46" s="880">
        <f t="shared" si="16"/>
        <v>0</v>
      </c>
      <c r="I46" s="880">
        <f t="shared" si="16"/>
        <v>0</v>
      </c>
      <c r="J46" s="880">
        <f t="shared" si="16"/>
        <v>0</v>
      </c>
      <c r="K46" s="880">
        <f t="shared" si="16"/>
        <v>11.251831556128428</v>
      </c>
      <c r="L46" s="880">
        <f t="shared" si="16"/>
        <v>0</v>
      </c>
      <c r="M46" s="880">
        <f t="shared" si="16"/>
        <v>0</v>
      </c>
      <c r="N46" s="880">
        <f t="shared" si="16"/>
        <v>0</v>
      </c>
      <c r="O46" s="880">
        <f t="shared" si="16"/>
        <v>22.503663112256856</v>
      </c>
      <c r="P46" s="85"/>
      <c r="Q46" s="85"/>
      <c r="R46" s="85"/>
      <c r="S46" s="85"/>
      <c r="T46" s="85"/>
      <c r="U46" s="85"/>
      <c r="V46" s="85"/>
      <c r="W46" s="85"/>
      <c r="X46" s="85"/>
      <c r="Y46" s="85"/>
      <c r="Z46" s="85"/>
      <c r="AA46" s="85"/>
      <c r="AB46" s="85"/>
      <c r="AC46" s="85"/>
      <c r="AD46" s="85"/>
      <c r="AE46" s="85"/>
      <c r="AF46" s="85"/>
      <c r="AG46" s="85"/>
    </row>
    <row r="47" spans="1:33" s="70" customFormat="1" x14ac:dyDescent="0.3">
      <c r="A47" s="86"/>
      <c r="B47" s="330" t="s">
        <v>238</v>
      </c>
      <c r="C47" s="880">
        <v>0</v>
      </c>
      <c r="D47" s="880">
        <v>0</v>
      </c>
      <c r="E47" s="880">
        <v>11.251831556128428</v>
      </c>
      <c r="F47" s="880">
        <v>0</v>
      </c>
      <c r="G47" s="880">
        <v>0</v>
      </c>
      <c r="H47" s="880">
        <v>0</v>
      </c>
      <c r="I47" s="880">
        <v>0</v>
      </c>
      <c r="J47" s="880">
        <v>0</v>
      </c>
      <c r="K47" s="880">
        <v>11.251831556128428</v>
      </c>
      <c r="L47" s="890">
        <v>0</v>
      </c>
      <c r="M47" s="880">
        <v>0</v>
      </c>
      <c r="N47" s="880">
        <v>0</v>
      </c>
      <c r="O47" s="890">
        <f t="shared" si="12"/>
        <v>22.503663112256856</v>
      </c>
      <c r="P47" s="85"/>
      <c r="Q47" s="85"/>
      <c r="R47" s="85"/>
      <c r="S47" s="85"/>
      <c r="T47" s="85"/>
      <c r="U47" s="85"/>
      <c r="V47" s="85"/>
      <c r="W47" s="85"/>
      <c r="X47" s="85"/>
      <c r="Y47" s="85"/>
      <c r="Z47" s="85"/>
      <c r="AA47" s="85"/>
      <c r="AB47" s="85"/>
      <c r="AC47" s="85"/>
      <c r="AD47" s="85"/>
      <c r="AE47" s="85"/>
      <c r="AF47" s="85"/>
      <c r="AG47" s="85"/>
    </row>
    <row r="48" spans="1:33" s="70" customFormat="1" x14ac:dyDescent="0.3">
      <c r="A48" s="86"/>
      <c r="B48" s="421" t="s">
        <v>22</v>
      </c>
      <c r="C48" s="880">
        <f>+C49+C50</f>
        <v>0</v>
      </c>
      <c r="D48" s="880">
        <f t="shared" ref="D48:N48" si="17">+D49+D50</f>
        <v>0</v>
      </c>
      <c r="E48" s="880">
        <f t="shared" si="17"/>
        <v>0.57560039924134654</v>
      </c>
      <c r="F48" s="880">
        <f t="shared" si="17"/>
        <v>0</v>
      </c>
      <c r="G48" s="880">
        <f t="shared" si="17"/>
        <v>0</v>
      </c>
      <c r="H48" s="880">
        <f t="shared" si="17"/>
        <v>0</v>
      </c>
      <c r="I48" s="880">
        <f t="shared" si="17"/>
        <v>0</v>
      </c>
      <c r="J48" s="880">
        <f t="shared" si="17"/>
        <v>0</v>
      </c>
      <c r="K48" s="880">
        <f t="shared" si="17"/>
        <v>0.57560039924134654</v>
      </c>
      <c r="L48" s="880">
        <f t="shared" si="17"/>
        <v>0</v>
      </c>
      <c r="M48" s="880">
        <f t="shared" si="17"/>
        <v>0</v>
      </c>
      <c r="N48" s="880">
        <f t="shared" si="17"/>
        <v>0</v>
      </c>
      <c r="O48" s="890">
        <f t="shared" si="12"/>
        <v>1.1512007984826931</v>
      </c>
      <c r="P48" s="85"/>
      <c r="Q48" s="85"/>
      <c r="R48" s="85"/>
      <c r="S48" s="85"/>
      <c r="T48" s="85"/>
      <c r="U48" s="85"/>
      <c r="V48" s="85"/>
      <c r="W48" s="85"/>
      <c r="X48" s="85"/>
      <c r="Y48" s="85"/>
      <c r="Z48" s="85"/>
      <c r="AA48" s="85"/>
      <c r="AB48" s="85"/>
      <c r="AC48" s="85"/>
      <c r="AD48" s="85"/>
      <c r="AE48" s="85"/>
      <c r="AF48" s="85"/>
      <c r="AG48" s="85"/>
    </row>
    <row r="49" spans="1:33" s="70" customFormat="1" x14ac:dyDescent="0.3">
      <c r="A49" s="86"/>
      <c r="B49" s="330" t="s">
        <v>237</v>
      </c>
      <c r="C49" s="880">
        <v>0</v>
      </c>
      <c r="D49" s="880">
        <v>0</v>
      </c>
      <c r="E49" s="880">
        <v>0.54847372261735416</v>
      </c>
      <c r="F49" s="880">
        <v>0</v>
      </c>
      <c r="G49" s="880">
        <v>0</v>
      </c>
      <c r="H49" s="880">
        <v>0</v>
      </c>
      <c r="I49" s="880">
        <v>0</v>
      </c>
      <c r="J49" s="880">
        <v>0</v>
      </c>
      <c r="K49" s="880">
        <v>0.54847372261735416</v>
      </c>
      <c r="L49" s="890">
        <v>0</v>
      </c>
      <c r="M49" s="880">
        <v>0</v>
      </c>
      <c r="N49" s="880">
        <v>0</v>
      </c>
      <c r="O49" s="890">
        <f t="shared" si="12"/>
        <v>1.0969474452347083</v>
      </c>
      <c r="P49" s="85"/>
      <c r="Q49" s="85"/>
      <c r="R49" s="85"/>
      <c r="S49" s="85"/>
      <c r="T49" s="85"/>
      <c r="U49" s="85"/>
      <c r="V49" s="85"/>
      <c r="W49" s="85"/>
      <c r="X49" s="85"/>
      <c r="Y49" s="85"/>
      <c r="Z49" s="85"/>
      <c r="AA49" s="85"/>
      <c r="AB49" s="85"/>
      <c r="AC49" s="85"/>
      <c r="AD49" s="85"/>
      <c r="AE49" s="85"/>
      <c r="AF49" s="85"/>
      <c r="AG49" s="85"/>
    </row>
    <row r="50" spans="1:33" s="70" customFormat="1" x14ac:dyDescent="0.3">
      <c r="A50" s="86"/>
      <c r="B50" s="330" t="s">
        <v>238</v>
      </c>
      <c r="C50" s="880">
        <v>0</v>
      </c>
      <c r="D50" s="880">
        <v>0</v>
      </c>
      <c r="E50" s="880">
        <v>2.7126676623992412E-2</v>
      </c>
      <c r="F50" s="880">
        <v>0</v>
      </c>
      <c r="G50" s="880">
        <v>0</v>
      </c>
      <c r="H50" s="880">
        <v>0</v>
      </c>
      <c r="I50" s="880">
        <v>0</v>
      </c>
      <c r="J50" s="880">
        <v>0</v>
      </c>
      <c r="K50" s="880">
        <v>2.7126676623992412E-2</v>
      </c>
      <c r="L50" s="890">
        <v>0</v>
      </c>
      <c r="M50" s="880">
        <v>0</v>
      </c>
      <c r="N50" s="880">
        <v>0</v>
      </c>
      <c r="O50" s="890">
        <f t="shared" si="12"/>
        <v>5.4253353247984824E-2</v>
      </c>
      <c r="P50" s="85"/>
      <c r="Q50" s="85"/>
      <c r="R50" s="85"/>
      <c r="S50" s="85"/>
      <c r="T50" s="85"/>
      <c r="U50" s="85"/>
      <c r="V50" s="85"/>
      <c r="W50" s="85"/>
      <c r="X50" s="85"/>
      <c r="Y50" s="85"/>
      <c r="Z50" s="85"/>
      <c r="AA50" s="85"/>
      <c r="AB50" s="85"/>
      <c r="AC50" s="85"/>
      <c r="AD50" s="85"/>
      <c r="AE50" s="85"/>
      <c r="AF50" s="85"/>
      <c r="AG50" s="85"/>
    </row>
    <row r="51" spans="1:33" s="70" customFormat="1" x14ac:dyDescent="0.3">
      <c r="A51" s="86"/>
      <c r="B51" s="889" t="s">
        <v>74</v>
      </c>
      <c r="C51" s="329">
        <f>+C52+C55+C61</f>
        <v>0</v>
      </c>
      <c r="D51" s="329">
        <f t="shared" ref="D51:O51" si="18">+D52+D55+D61</f>
        <v>0</v>
      </c>
      <c r="E51" s="329">
        <f t="shared" si="18"/>
        <v>0</v>
      </c>
      <c r="F51" s="329">
        <f t="shared" si="18"/>
        <v>0</v>
      </c>
      <c r="G51" s="329">
        <f t="shared" si="18"/>
        <v>0</v>
      </c>
      <c r="H51" s="329">
        <f t="shared" si="18"/>
        <v>83.779503332673215</v>
      </c>
      <c r="I51" s="329">
        <f t="shared" si="18"/>
        <v>0</v>
      </c>
      <c r="J51" s="329">
        <f t="shared" si="18"/>
        <v>0</v>
      </c>
      <c r="K51" s="329">
        <f t="shared" si="18"/>
        <v>0</v>
      </c>
      <c r="L51" s="329">
        <f t="shared" si="18"/>
        <v>0</v>
      </c>
      <c r="M51" s="329">
        <f t="shared" si="18"/>
        <v>0</v>
      </c>
      <c r="N51" s="329">
        <f t="shared" si="18"/>
        <v>87.364077242673218</v>
      </c>
      <c r="O51" s="329">
        <f t="shared" si="18"/>
        <v>171.14358057534642</v>
      </c>
      <c r="P51" s="85"/>
      <c r="Q51" s="85"/>
      <c r="R51" s="85"/>
      <c r="S51" s="85"/>
      <c r="T51" s="85"/>
      <c r="U51" s="85"/>
      <c r="V51" s="85"/>
      <c r="W51" s="85"/>
      <c r="X51" s="85"/>
      <c r="Y51" s="85"/>
      <c r="Z51" s="85"/>
      <c r="AA51" s="85"/>
      <c r="AB51" s="85"/>
      <c r="AC51" s="85"/>
      <c r="AD51" s="85"/>
      <c r="AE51" s="85"/>
      <c r="AF51" s="85"/>
      <c r="AG51" s="85"/>
    </row>
    <row r="52" spans="1:33" s="70" customFormat="1" x14ac:dyDescent="0.3">
      <c r="A52" s="86"/>
      <c r="B52" s="421" t="s">
        <v>23</v>
      </c>
      <c r="C52" s="880">
        <f>+C53+C54</f>
        <v>0</v>
      </c>
      <c r="D52" s="880">
        <f t="shared" ref="D52:N52" si="19">+D53+D54</f>
        <v>0</v>
      </c>
      <c r="E52" s="880">
        <f t="shared" si="19"/>
        <v>0</v>
      </c>
      <c r="F52" s="880">
        <f t="shared" si="19"/>
        <v>0</v>
      </c>
      <c r="G52" s="880">
        <f t="shared" si="19"/>
        <v>0</v>
      </c>
      <c r="H52" s="880">
        <f t="shared" si="19"/>
        <v>81.76240253238872</v>
      </c>
      <c r="I52" s="880">
        <f t="shared" si="19"/>
        <v>0</v>
      </c>
      <c r="J52" s="880">
        <f t="shared" si="19"/>
        <v>0</v>
      </c>
      <c r="K52" s="880">
        <f t="shared" si="19"/>
        <v>0</v>
      </c>
      <c r="L52" s="880">
        <f t="shared" si="19"/>
        <v>0</v>
      </c>
      <c r="M52" s="880">
        <f t="shared" si="19"/>
        <v>0</v>
      </c>
      <c r="N52" s="880">
        <f t="shared" si="19"/>
        <v>81.76240253238872</v>
      </c>
      <c r="O52" s="89">
        <f>SUM(C52:N52)</f>
        <v>163.52480506477744</v>
      </c>
      <c r="P52" s="85"/>
      <c r="Q52" s="85"/>
      <c r="R52" s="85"/>
      <c r="S52" s="85"/>
      <c r="T52" s="85"/>
      <c r="U52" s="85"/>
      <c r="V52" s="85"/>
      <c r="W52" s="85"/>
      <c r="X52" s="85"/>
      <c r="Y52" s="85"/>
      <c r="Z52" s="85"/>
      <c r="AA52" s="85"/>
      <c r="AB52" s="85"/>
      <c r="AC52" s="85"/>
      <c r="AD52" s="85"/>
      <c r="AE52" s="85"/>
      <c r="AF52" s="85"/>
      <c r="AG52" s="85"/>
    </row>
    <row r="53" spans="1:33" s="70" customFormat="1" x14ac:dyDescent="0.3">
      <c r="A53" s="86"/>
      <c r="B53" s="330" t="s">
        <v>237</v>
      </c>
      <c r="C53" s="880">
        <v>0</v>
      </c>
      <c r="D53" s="880">
        <v>0</v>
      </c>
      <c r="E53" s="880">
        <v>0</v>
      </c>
      <c r="F53" s="880">
        <v>0</v>
      </c>
      <c r="G53" s="880">
        <v>0</v>
      </c>
      <c r="H53" s="880">
        <v>80.79123207452831</v>
      </c>
      <c r="I53" s="880">
        <v>0</v>
      </c>
      <c r="J53" s="880">
        <v>0</v>
      </c>
      <c r="K53" s="880">
        <v>0</v>
      </c>
      <c r="L53" s="890">
        <v>0</v>
      </c>
      <c r="M53" s="880">
        <v>0</v>
      </c>
      <c r="N53" s="880">
        <v>80.79123207452831</v>
      </c>
      <c r="O53" s="890">
        <f t="shared" ref="O53:O63" si="20">SUM(C53:N53)</f>
        <v>161.58246414905662</v>
      </c>
      <c r="P53" s="85"/>
      <c r="Q53" s="85"/>
      <c r="R53" s="85"/>
      <c r="S53" s="85"/>
      <c r="T53" s="85"/>
      <c r="U53" s="85"/>
      <c r="V53" s="85"/>
      <c r="W53" s="85"/>
      <c r="X53" s="85"/>
      <c r="Y53" s="85"/>
      <c r="Z53" s="85"/>
      <c r="AA53" s="85"/>
      <c r="AB53" s="85"/>
      <c r="AC53" s="85"/>
      <c r="AD53" s="85"/>
      <c r="AE53" s="85"/>
      <c r="AF53" s="85"/>
      <c r="AG53" s="85"/>
    </row>
    <row r="54" spans="1:33" s="70" customFormat="1" x14ac:dyDescent="0.3">
      <c r="A54" s="86"/>
      <c r="B54" s="330" t="s">
        <v>238</v>
      </c>
      <c r="C54" s="880">
        <v>0</v>
      </c>
      <c r="D54" s="880">
        <v>0</v>
      </c>
      <c r="E54" s="880">
        <v>0</v>
      </c>
      <c r="F54" s="880">
        <v>0</v>
      </c>
      <c r="G54" s="880">
        <v>0</v>
      </c>
      <c r="H54" s="880">
        <v>0.97117045786041101</v>
      </c>
      <c r="I54" s="880">
        <v>0</v>
      </c>
      <c r="J54" s="880">
        <v>0</v>
      </c>
      <c r="K54" s="880">
        <v>0</v>
      </c>
      <c r="L54" s="890">
        <v>0</v>
      </c>
      <c r="M54" s="880">
        <v>0</v>
      </c>
      <c r="N54" s="880">
        <v>0.97117045786041101</v>
      </c>
      <c r="O54" s="890">
        <f t="shared" si="20"/>
        <v>1.942340915720822</v>
      </c>
      <c r="P54" s="85"/>
      <c r="Q54" s="85"/>
      <c r="R54" s="85"/>
      <c r="S54" s="85"/>
      <c r="T54" s="85"/>
      <c r="U54" s="85"/>
      <c r="V54" s="85"/>
      <c r="W54" s="85"/>
      <c r="X54" s="85"/>
      <c r="Y54" s="85"/>
      <c r="Z54" s="85"/>
      <c r="AA54" s="85"/>
      <c r="AB54" s="85"/>
      <c r="AC54" s="85"/>
      <c r="AD54" s="85"/>
      <c r="AE54" s="85"/>
      <c r="AF54" s="85"/>
      <c r="AG54" s="85"/>
    </row>
    <row r="55" spans="1:33" s="70" customFormat="1" x14ac:dyDescent="0.3">
      <c r="A55" s="86"/>
      <c r="B55" s="421" t="s">
        <v>24</v>
      </c>
      <c r="C55" s="880">
        <f>+C56+C59</f>
        <v>0</v>
      </c>
      <c r="D55" s="880">
        <f t="shared" ref="D55:N55" si="21">+D56+D59</f>
        <v>0</v>
      </c>
      <c r="E55" s="880">
        <f t="shared" si="21"/>
        <v>0</v>
      </c>
      <c r="F55" s="880">
        <f t="shared" si="21"/>
        <v>0</v>
      </c>
      <c r="G55" s="880">
        <f t="shared" si="21"/>
        <v>0</v>
      </c>
      <c r="H55" s="880">
        <f t="shared" si="21"/>
        <v>0</v>
      </c>
      <c r="I55" s="880">
        <f t="shared" si="21"/>
        <v>0</v>
      </c>
      <c r="J55" s="880">
        <f t="shared" si="21"/>
        <v>0</v>
      </c>
      <c r="K55" s="880">
        <f t="shared" si="21"/>
        <v>0</v>
      </c>
      <c r="L55" s="880">
        <f t="shared" si="21"/>
        <v>0</v>
      </c>
      <c r="M55" s="880">
        <f t="shared" si="21"/>
        <v>0</v>
      </c>
      <c r="N55" s="880">
        <f t="shared" si="21"/>
        <v>3.5845739099999996</v>
      </c>
      <c r="O55" s="890">
        <f t="shared" si="20"/>
        <v>3.5845739099999996</v>
      </c>
      <c r="P55" s="85"/>
      <c r="Q55" s="85"/>
      <c r="R55" s="85"/>
      <c r="S55" s="85"/>
      <c r="T55" s="85"/>
      <c r="U55" s="85"/>
      <c r="V55" s="85"/>
      <c r="W55" s="85"/>
      <c r="X55" s="85"/>
      <c r="Y55" s="85"/>
      <c r="Z55" s="85"/>
      <c r="AA55" s="85"/>
      <c r="AB55" s="85"/>
      <c r="AC55" s="85"/>
      <c r="AD55" s="85"/>
      <c r="AE55" s="85"/>
      <c r="AF55" s="85"/>
      <c r="AG55" s="85"/>
    </row>
    <row r="56" spans="1:33" s="70" customFormat="1" x14ac:dyDescent="0.3">
      <c r="A56" s="86"/>
      <c r="B56" s="330" t="s">
        <v>237</v>
      </c>
      <c r="C56" s="880">
        <f>+C57+C58</f>
        <v>0</v>
      </c>
      <c r="D56" s="880">
        <f t="shared" ref="D56:N56" si="22">+D57+D58</f>
        <v>0</v>
      </c>
      <c r="E56" s="880">
        <f t="shared" si="22"/>
        <v>0</v>
      </c>
      <c r="F56" s="880">
        <f t="shared" si="22"/>
        <v>0</v>
      </c>
      <c r="G56" s="880">
        <f t="shared" si="22"/>
        <v>0</v>
      </c>
      <c r="H56" s="880">
        <f t="shared" si="22"/>
        <v>0</v>
      </c>
      <c r="I56" s="880">
        <f t="shared" si="22"/>
        <v>0</v>
      </c>
      <c r="J56" s="880">
        <f t="shared" si="22"/>
        <v>0</v>
      </c>
      <c r="K56" s="880">
        <f t="shared" si="22"/>
        <v>0</v>
      </c>
      <c r="L56" s="880">
        <f t="shared" si="22"/>
        <v>0</v>
      </c>
      <c r="M56" s="880">
        <f t="shared" si="22"/>
        <v>0</v>
      </c>
      <c r="N56" s="880">
        <f t="shared" si="22"/>
        <v>2.8367307999999998</v>
      </c>
      <c r="O56" s="890">
        <f t="shared" si="20"/>
        <v>2.8367307999999998</v>
      </c>
      <c r="P56" s="85"/>
      <c r="Q56" s="85"/>
      <c r="R56" s="85"/>
      <c r="S56" s="85"/>
      <c r="T56" s="85"/>
      <c r="U56" s="85"/>
      <c r="V56" s="85"/>
      <c r="W56" s="85"/>
      <c r="X56" s="85"/>
      <c r="Y56" s="85"/>
      <c r="Z56" s="85"/>
      <c r="AA56" s="85"/>
      <c r="AB56" s="85"/>
      <c r="AC56" s="85"/>
      <c r="AD56" s="85"/>
      <c r="AE56" s="85"/>
      <c r="AF56" s="85"/>
      <c r="AG56" s="85"/>
    </row>
    <row r="57" spans="1:33" s="70" customFormat="1" x14ac:dyDescent="0.3">
      <c r="A57" s="86"/>
      <c r="B57" s="724" t="s">
        <v>239</v>
      </c>
      <c r="C57" s="880">
        <v>0</v>
      </c>
      <c r="D57" s="880">
        <v>0</v>
      </c>
      <c r="E57" s="880">
        <v>0</v>
      </c>
      <c r="F57" s="880">
        <v>0</v>
      </c>
      <c r="G57" s="880">
        <v>0</v>
      </c>
      <c r="H57" s="880">
        <v>0</v>
      </c>
      <c r="I57" s="880">
        <v>0</v>
      </c>
      <c r="J57" s="880">
        <v>0</v>
      </c>
      <c r="K57" s="880">
        <v>0</v>
      </c>
      <c r="L57" s="890">
        <v>0</v>
      </c>
      <c r="M57" s="880">
        <v>0</v>
      </c>
      <c r="N57" s="880">
        <v>0</v>
      </c>
      <c r="O57" s="890">
        <f t="shared" si="20"/>
        <v>0</v>
      </c>
      <c r="P57" s="85"/>
      <c r="Q57" s="85"/>
      <c r="R57" s="85"/>
      <c r="S57" s="85"/>
      <c r="T57" s="85"/>
      <c r="U57" s="85"/>
      <c r="V57" s="85"/>
      <c r="W57" s="85"/>
      <c r="X57" s="85"/>
      <c r="Y57" s="85"/>
      <c r="Z57" s="85"/>
      <c r="AA57" s="85"/>
      <c r="AB57" s="85"/>
      <c r="AC57" s="85"/>
      <c r="AD57" s="85"/>
      <c r="AE57" s="85"/>
      <c r="AF57" s="85"/>
      <c r="AG57" s="85"/>
    </row>
    <row r="58" spans="1:33" s="70" customFormat="1" x14ac:dyDescent="0.3">
      <c r="A58" s="86"/>
      <c r="B58" s="725" t="s">
        <v>240</v>
      </c>
      <c r="C58" s="880">
        <v>0</v>
      </c>
      <c r="D58" s="880">
        <v>0</v>
      </c>
      <c r="E58" s="880">
        <v>0</v>
      </c>
      <c r="F58" s="880">
        <v>0</v>
      </c>
      <c r="G58" s="880">
        <v>0</v>
      </c>
      <c r="H58" s="880">
        <v>0</v>
      </c>
      <c r="I58" s="880">
        <v>0</v>
      </c>
      <c r="J58" s="880">
        <v>0</v>
      </c>
      <c r="K58" s="880">
        <v>0</v>
      </c>
      <c r="L58" s="890">
        <v>0</v>
      </c>
      <c r="M58" s="880">
        <v>0</v>
      </c>
      <c r="N58" s="880">
        <v>2.8367307999999998</v>
      </c>
      <c r="O58" s="890">
        <f t="shared" si="20"/>
        <v>2.8367307999999998</v>
      </c>
      <c r="P58" s="85"/>
      <c r="Q58" s="85"/>
      <c r="R58" s="85"/>
      <c r="S58" s="85"/>
      <c r="T58" s="85"/>
      <c r="U58" s="85"/>
      <c r="V58" s="85"/>
      <c r="W58" s="85"/>
      <c r="X58" s="85"/>
      <c r="Y58" s="85"/>
      <c r="Z58" s="85"/>
      <c r="AA58" s="85"/>
      <c r="AB58" s="85"/>
      <c r="AC58" s="85"/>
      <c r="AD58" s="85"/>
      <c r="AE58" s="85"/>
      <c r="AF58" s="85"/>
      <c r="AG58" s="85"/>
    </row>
    <row r="59" spans="1:33" s="70" customFormat="1" x14ac:dyDescent="0.3">
      <c r="A59" s="86"/>
      <c r="B59" s="330" t="s">
        <v>238</v>
      </c>
      <c r="C59" s="880">
        <f>+C60</f>
        <v>0</v>
      </c>
      <c r="D59" s="880">
        <f t="shared" ref="D59:O59" si="23">+D60</f>
        <v>0</v>
      </c>
      <c r="E59" s="880">
        <f t="shared" si="23"/>
        <v>0</v>
      </c>
      <c r="F59" s="880">
        <f t="shared" si="23"/>
        <v>0</v>
      </c>
      <c r="G59" s="880">
        <f t="shared" si="23"/>
        <v>0</v>
      </c>
      <c r="H59" s="880">
        <f t="shared" si="23"/>
        <v>0</v>
      </c>
      <c r="I59" s="880">
        <f t="shared" si="23"/>
        <v>0</v>
      </c>
      <c r="J59" s="880">
        <f t="shared" si="23"/>
        <v>0</v>
      </c>
      <c r="K59" s="880">
        <f t="shared" si="23"/>
        <v>0</v>
      </c>
      <c r="L59" s="880">
        <f t="shared" si="23"/>
        <v>0</v>
      </c>
      <c r="M59" s="880">
        <f t="shared" si="23"/>
        <v>0</v>
      </c>
      <c r="N59" s="880">
        <f t="shared" si="23"/>
        <v>0.74784311000000003</v>
      </c>
      <c r="O59" s="880">
        <f t="shared" si="23"/>
        <v>0.74784311000000003</v>
      </c>
      <c r="P59" s="85"/>
      <c r="Q59" s="85"/>
      <c r="R59" s="85"/>
      <c r="S59" s="85"/>
      <c r="T59" s="85"/>
      <c r="U59" s="85"/>
      <c r="V59" s="85"/>
      <c r="W59" s="85"/>
      <c r="X59" s="85"/>
      <c r="Y59" s="85"/>
      <c r="Z59" s="85"/>
      <c r="AA59" s="85"/>
      <c r="AB59" s="85"/>
      <c r="AC59" s="85"/>
      <c r="AD59" s="85"/>
      <c r="AE59" s="85"/>
      <c r="AF59" s="85"/>
      <c r="AG59" s="85"/>
    </row>
    <row r="60" spans="1:33" s="70" customFormat="1" x14ac:dyDescent="0.3">
      <c r="A60" s="86"/>
      <c r="B60" s="725" t="s">
        <v>240</v>
      </c>
      <c r="C60" s="880">
        <v>0</v>
      </c>
      <c r="D60" s="880">
        <v>0</v>
      </c>
      <c r="E60" s="880">
        <v>0</v>
      </c>
      <c r="F60" s="880">
        <v>0</v>
      </c>
      <c r="G60" s="880">
        <v>0</v>
      </c>
      <c r="H60" s="880">
        <v>0</v>
      </c>
      <c r="I60" s="880">
        <v>0</v>
      </c>
      <c r="J60" s="880">
        <v>0</v>
      </c>
      <c r="K60" s="880">
        <v>0</v>
      </c>
      <c r="L60" s="890">
        <v>0</v>
      </c>
      <c r="M60" s="880">
        <v>0</v>
      </c>
      <c r="N60" s="880">
        <v>0.74784311000000003</v>
      </c>
      <c r="O60" s="890">
        <f t="shared" si="20"/>
        <v>0.74784311000000003</v>
      </c>
      <c r="P60" s="85"/>
      <c r="Q60" s="85"/>
      <c r="R60" s="85"/>
      <c r="S60" s="85"/>
      <c r="T60" s="85"/>
      <c r="U60" s="85"/>
      <c r="V60" s="85"/>
      <c r="W60" s="85"/>
      <c r="X60" s="85"/>
      <c r="Y60" s="85"/>
      <c r="Z60" s="85"/>
      <c r="AA60" s="85"/>
      <c r="AB60" s="85"/>
      <c r="AC60" s="85"/>
      <c r="AD60" s="85"/>
      <c r="AE60" s="85"/>
      <c r="AF60" s="85"/>
      <c r="AG60" s="85"/>
    </row>
    <row r="61" spans="1:33" s="70" customFormat="1" x14ac:dyDescent="0.3">
      <c r="A61" s="86"/>
      <c r="B61" s="421" t="s">
        <v>25</v>
      </c>
      <c r="C61" s="880">
        <f>+C62+C63</f>
        <v>0</v>
      </c>
      <c r="D61" s="880">
        <f t="shared" ref="D61:N61" si="24">+D62+D63</f>
        <v>0</v>
      </c>
      <c r="E61" s="880">
        <f t="shared" si="24"/>
        <v>0</v>
      </c>
      <c r="F61" s="880">
        <f t="shared" si="24"/>
        <v>0</v>
      </c>
      <c r="G61" s="880">
        <f t="shared" si="24"/>
        <v>0</v>
      </c>
      <c r="H61" s="880">
        <f t="shared" si="24"/>
        <v>2.0171008002844948</v>
      </c>
      <c r="I61" s="880">
        <f t="shared" si="24"/>
        <v>0</v>
      </c>
      <c r="J61" s="880">
        <f t="shared" si="24"/>
        <v>0</v>
      </c>
      <c r="K61" s="880">
        <f t="shared" si="24"/>
        <v>0</v>
      </c>
      <c r="L61" s="880">
        <f t="shared" si="24"/>
        <v>0</v>
      </c>
      <c r="M61" s="880">
        <f t="shared" si="24"/>
        <v>0</v>
      </c>
      <c r="N61" s="880">
        <f t="shared" si="24"/>
        <v>2.0171008002844948</v>
      </c>
      <c r="O61" s="890">
        <f t="shared" si="20"/>
        <v>4.0342016005689896</v>
      </c>
      <c r="P61" s="85"/>
      <c r="Q61" s="85"/>
      <c r="R61" s="85"/>
      <c r="S61" s="85"/>
      <c r="T61" s="85"/>
      <c r="U61" s="85"/>
      <c r="V61" s="85"/>
      <c r="W61" s="85"/>
      <c r="X61" s="85"/>
      <c r="Y61" s="85"/>
      <c r="Z61" s="85"/>
      <c r="AA61" s="85"/>
      <c r="AB61" s="85"/>
      <c r="AC61" s="85"/>
      <c r="AD61" s="85"/>
      <c r="AE61" s="85"/>
      <c r="AF61" s="85"/>
      <c r="AG61" s="85"/>
    </row>
    <row r="62" spans="1:33" s="70" customFormat="1" x14ac:dyDescent="0.3">
      <c r="A62" s="86"/>
      <c r="B62" s="330" t="s">
        <v>237</v>
      </c>
      <c r="C62" s="880">
        <v>0</v>
      </c>
      <c r="D62" s="880">
        <v>0</v>
      </c>
      <c r="E62" s="880">
        <v>0</v>
      </c>
      <c r="F62" s="880">
        <v>0</v>
      </c>
      <c r="G62" s="880">
        <v>0</v>
      </c>
      <c r="H62" s="880">
        <v>1.3917309027027027</v>
      </c>
      <c r="I62" s="880">
        <v>0</v>
      </c>
      <c r="J62" s="880">
        <v>0</v>
      </c>
      <c r="K62" s="880">
        <v>0</v>
      </c>
      <c r="L62" s="890">
        <v>0</v>
      </c>
      <c r="M62" s="880">
        <v>0</v>
      </c>
      <c r="N62" s="880">
        <v>1.3917309027027027</v>
      </c>
      <c r="O62" s="890">
        <f t="shared" si="20"/>
        <v>2.7834618054054054</v>
      </c>
      <c r="P62" s="85"/>
      <c r="Q62" s="85"/>
      <c r="R62" s="85"/>
      <c r="S62" s="85"/>
      <c r="T62" s="85"/>
      <c r="U62" s="85"/>
      <c r="V62" s="85"/>
      <c r="W62" s="85"/>
      <c r="X62" s="85"/>
      <c r="Y62" s="85"/>
      <c r="Z62" s="85"/>
      <c r="AA62" s="85"/>
      <c r="AB62" s="85"/>
      <c r="AC62" s="85"/>
      <c r="AD62" s="85"/>
      <c r="AE62" s="85"/>
      <c r="AF62" s="85"/>
      <c r="AG62" s="85"/>
    </row>
    <row r="63" spans="1:33" s="70" customFormat="1" x14ac:dyDescent="0.3">
      <c r="A63" s="86"/>
      <c r="B63" s="330" t="s">
        <v>238</v>
      </c>
      <c r="C63" s="880">
        <v>0</v>
      </c>
      <c r="D63" s="880">
        <v>0</v>
      </c>
      <c r="E63" s="880">
        <v>0</v>
      </c>
      <c r="F63" s="880">
        <v>0</v>
      </c>
      <c r="G63" s="880">
        <v>0</v>
      </c>
      <c r="H63" s="880">
        <v>0.62536989758179229</v>
      </c>
      <c r="I63" s="880">
        <v>0</v>
      </c>
      <c r="J63" s="880">
        <v>0</v>
      </c>
      <c r="K63" s="880">
        <v>0</v>
      </c>
      <c r="L63" s="81">
        <v>0</v>
      </c>
      <c r="M63" s="880">
        <v>0</v>
      </c>
      <c r="N63" s="880">
        <v>0.62536989758179229</v>
      </c>
      <c r="O63" s="890">
        <f t="shared" si="20"/>
        <v>1.2507397951635846</v>
      </c>
      <c r="P63" s="85"/>
      <c r="Q63" s="85"/>
      <c r="R63" s="85"/>
      <c r="S63" s="85"/>
      <c r="T63" s="85"/>
      <c r="U63" s="85"/>
      <c r="V63" s="85"/>
      <c r="W63" s="85"/>
      <c r="X63" s="85"/>
      <c r="Y63" s="85"/>
      <c r="Z63" s="85"/>
      <c r="AA63" s="85"/>
      <c r="AB63" s="85"/>
      <c r="AC63" s="85"/>
      <c r="AD63" s="85"/>
      <c r="AE63" s="85"/>
      <c r="AF63" s="85"/>
      <c r="AG63" s="85"/>
    </row>
    <row r="64" spans="1:33" s="70" customFormat="1" x14ac:dyDescent="0.3">
      <c r="A64" s="86"/>
      <c r="B64" s="891" t="s">
        <v>26</v>
      </c>
      <c r="C64" s="892">
        <v>0</v>
      </c>
      <c r="D64" s="892">
        <v>0</v>
      </c>
      <c r="E64" s="892">
        <v>0</v>
      </c>
      <c r="F64" s="892">
        <v>0</v>
      </c>
      <c r="G64" s="892">
        <v>0</v>
      </c>
      <c r="H64" s="892">
        <v>112.56800365041074</v>
      </c>
      <c r="I64" s="892">
        <v>0</v>
      </c>
      <c r="J64" s="892">
        <v>0</v>
      </c>
      <c r="K64" s="892">
        <v>0</v>
      </c>
      <c r="L64" s="888">
        <v>0</v>
      </c>
      <c r="M64" s="892">
        <v>0</v>
      </c>
      <c r="N64" s="892">
        <v>112.56800365041074</v>
      </c>
      <c r="O64" s="888">
        <f>SUM(C64:N64)</f>
        <v>225.13600730082149</v>
      </c>
      <c r="P64" s="85"/>
      <c r="Q64" s="85"/>
      <c r="R64" s="85"/>
      <c r="S64" s="85"/>
      <c r="T64" s="85"/>
      <c r="U64" s="85"/>
      <c r="V64" s="85"/>
      <c r="W64" s="85"/>
      <c r="X64" s="85"/>
      <c r="Y64" s="85"/>
      <c r="Z64" s="85"/>
      <c r="AA64" s="85"/>
      <c r="AB64" s="85"/>
      <c r="AC64" s="85"/>
      <c r="AD64" s="85"/>
      <c r="AE64" s="85"/>
      <c r="AF64" s="85"/>
      <c r="AG64" s="85"/>
    </row>
    <row r="65" spans="1:33" s="70" customFormat="1" x14ac:dyDescent="0.3">
      <c r="A65" s="86"/>
      <c r="B65" s="891" t="s">
        <v>881</v>
      </c>
      <c r="C65" s="89">
        <v>0</v>
      </c>
      <c r="D65" s="89">
        <v>0</v>
      </c>
      <c r="E65" s="89">
        <v>0</v>
      </c>
      <c r="F65" s="89">
        <v>0</v>
      </c>
      <c r="G65" s="89">
        <v>0</v>
      </c>
      <c r="H65" s="89">
        <v>0</v>
      </c>
      <c r="I65" s="89">
        <v>1.4464413756737755</v>
      </c>
      <c r="J65" s="89">
        <v>0</v>
      </c>
      <c r="K65" s="89">
        <v>0</v>
      </c>
      <c r="L65" s="888">
        <v>0</v>
      </c>
      <c r="M65" s="89">
        <v>0</v>
      </c>
      <c r="N65" s="892">
        <v>0</v>
      </c>
      <c r="O65" s="888">
        <f>SUM(C65:N65)</f>
        <v>1.4464413756737755</v>
      </c>
      <c r="P65" s="85"/>
      <c r="Q65" s="85"/>
      <c r="R65" s="85"/>
      <c r="S65" s="85"/>
      <c r="T65" s="85"/>
      <c r="U65" s="85"/>
      <c r="V65" s="85"/>
      <c r="W65" s="85"/>
      <c r="X65" s="85"/>
      <c r="Y65" s="85"/>
      <c r="Z65" s="85"/>
      <c r="AA65" s="85"/>
      <c r="AB65" s="85"/>
      <c r="AC65" s="85"/>
      <c r="AD65" s="85"/>
      <c r="AE65" s="85"/>
      <c r="AF65" s="85"/>
      <c r="AG65" s="85"/>
    </row>
    <row r="66" spans="1:33" s="70" customFormat="1" x14ac:dyDescent="0.3">
      <c r="A66" s="86"/>
      <c r="B66" s="889" t="s">
        <v>882</v>
      </c>
      <c r="C66" s="89">
        <v>0</v>
      </c>
      <c r="D66" s="89">
        <v>0</v>
      </c>
      <c r="E66" s="89">
        <v>0</v>
      </c>
      <c r="F66" s="89">
        <v>0</v>
      </c>
      <c r="G66" s="89">
        <v>0</v>
      </c>
      <c r="H66" s="89">
        <v>0</v>
      </c>
      <c r="I66" s="89">
        <v>0.44867700960862433</v>
      </c>
      <c r="J66" s="89">
        <v>0</v>
      </c>
      <c r="K66" s="89">
        <v>0</v>
      </c>
      <c r="L66" s="888">
        <v>0</v>
      </c>
      <c r="M66" s="89">
        <v>0</v>
      </c>
      <c r="N66" s="892">
        <v>0</v>
      </c>
      <c r="O66" s="888">
        <f t="shared" ref="O66:O124" si="25">SUM(C66:N66)</f>
        <v>0.44867700960862433</v>
      </c>
      <c r="P66" s="85"/>
      <c r="Q66" s="85"/>
      <c r="R66" s="85"/>
      <c r="S66" s="85"/>
      <c r="T66" s="85"/>
      <c r="U66" s="85"/>
      <c r="V66" s="85"/>
      <c r="W66" s="85"/>
      <c r="X66" s="85"/>
      <c r="Y66" s="85"/>
      <c r="Z66" s="85"/>
      <c r="AA66" s="85"/>
      <c r="AB66" s="85"/>
      <c r="AC66" s="85"/>
      <c r="AD66" s="85"/>
      <c r="AE66" s="85"/>
      <c r="AF66" s="85"/>
      <c r="AG66" s="85"/>
    </row>
    <row r="67" spans="1:33" s="70" customFormat="1" x14ac:dyDescent="0.3">
      <c r="A67" s="86"/>
      <c r="B67" s="889" t="s">
        <v>883</v>
      </c>
      <c r="C67" s="89">
        <v>0</v>
      </c>
      <c r="D67" s="89">
        <v>0</v>
      </c>
      <c r="E67" s="89">
        <v>0</v>
      </c>
      <c r="F67" s="89">
        <v>0</v>
      </c>
      <c r="G67" s="89">
        <v>0</v>
      </c>
      <c r="H67" s="89">
        <v>0</v>
      </c>
      <c r="I67" s="89">
        <v>1.004347504101242</v>
      </c>
      <c r="J67" s="89">
        <v>0</v>
      </c>
      <c r="K67" s="89">
        <v>0</v>
      </c>
      <c r="L67" s="888">
        <v>0</v>
      </c>
      <c r="M67" s="89">
        <v>0</v>
      </c>
      <c r="N67" s="892">
        <v>0</v>
      </c>
      <c r="O67" s="888">
        <f t="shared" si="25"/>
        <v>1.004347504101242</v>
      </c>
      <c r="P67" s="85"/>
      <c r="Q67" s="85"/>
      <c r="R67" s="85"/>
      <c r="S67" s="85"/>
      <c r="T67" s="85"/>
      <c r="U67" s="85"/>
      <c r="V67" s="85"/>
      <c r="W67" s="85"/>
      <c r="X67" s="85"/>
      <c r="Y67" s="85"/>
      <c r="Z67" s="85"/>
      <c r="AA67" s="85"/>
      <c r="AB67" s="85"/>
      <c r="AC67" s="85"/>
      <c r="AD67" s="85"/>
      <c r="AE67" s="85"/>
      <c r="AF67" s="85"/>
      <c r="AG67" s="85"/>
    </row>
    <row r="68" spans="1:33" s="70" customFormat="1" x14ac:dyDescent="0.3">
      <c r="A68" s="86"/>
      <c r="B68" s="889" t="s">
        <v>884</v>
      </c>
      <c r="C68" s="89">
        <v>0</v>
      </c>
      <c r="D68" s="89">
        <v>0</v>
      </c>
      <c r="E68" s="89">
        <v>0</v>
      </c>
      <c r="F68" s="89">
        <v>0</v>
      </c>
      <c r="G68" s="89">
        <v>0</v>
      </c>
      <c r="H68" s="89">
        <v>0</v>
      </c>
      <c r="I68" s="89">
        <v>0.37079034450433557</v>
      </c>
      <c r="J68" s="89">
        <v>0</v>
      </c>
      <c r="K68" s="89">
        <v>0</v>
      </c>
      <c r="L68" s="888">
        <v>0</v>
      </c>
      <c r="M68" s="89">
        <v>0</v>
      </c>
      <c r="N68" s="892">
        <v>0</v>
      </c>
      <c r="O68" s="888">
        <f t="shared" si="25"/>
        <v>0.37079034450433557</v>
      </c>
      <c r="P68" s="85"/>
      <c r="Q68" s="85"/>
      <c r="R68" s="85"/>
      <c r="S68" s="85"/>
      <c r="T68" s="85"/>
      <c r="U68" s="85"/>
      <c r="V68" s="85"/>
      <c r="W68" s="85"/>
      <c r="X68" s="85"/>
      <c r="Y68" s="85"/>
      <c r="Z68" s="85"/>
      <c r="AA68" s="85"/>
      <c r="AB68" s="85"/>
      <c r="AC68" s="85"/>
      <c r="AD68" s="85"/>
      <c r="AE68" s="85"/>
      <c r="AF68" s="85"/>
      <c r="AG68" s="85"/>
    </row>
    <row r="69" spans="1:33" s="70" customFormat="1" x14ac:dyDescent="0.3">
      <c r="A69" s="86"/>
      <c r="B69" s="889" t="s">
        <v>885</v>
      </c>
      <c r="C69" s="89">
        <v>0</v>
      </c>
      <c r="D69" s="89">
        <v>0</v>
      </c>
      <c r="E69" s="89">
        <v>0</v>
      </c>
      <c r="F69" s="89">
        <v>0</v>
      </c>
      <c r="G69" s="89">
        <v>0</v>
      </c>
      <c r="H69" s="89">
        <v>0</v>
      </c>
      <c r="I69" s="89">
        <v>1.9515223107569719</v>
      </c>
      <c r="J69" s="89">
        <v>0</v>
      </c>
      <c r="K69" s="89">
        <v>0</v>
      </c>
      <c r="L69" s="888">
        <v>0</v>
      </c>
      <c r="M69" s="89">
        <v>0</v>
      </c>
      <c r="N69" s="892">
        <v>0</v>
      </c>
      <c r="O69" s="888">
        <f t="shared" si="25"/>
        <v>1.9515223107569719</v>
      </c>
      <c r="P69" s="85"/>
      <c r="Q69" s="85"/>
      <c r="R69" s="85"/>
      <c r="S69" s="85"/>
      <c r="T69" s="85"/>
      <c r="U69" s="85"/>
      <c r="V69" s="85"/>
      <c r="W69" s="85"/>
      <c r="X69" s="85"/>
      <c r="Y69" s="85"/>
      <c r="Z69" s="85"/>
      <c r="AA69" s="85"/>
      <c r="AB69" s="85"/>
      <c r="AC69" s="85"/>
      <c r="AD69" s="85"/>
      <c r="AE69" s="85"/>
      <c r="AF69" s="85"/>
      <c r="AG69" s="85"/>
    </row>
    <row r="70" spans="1:33" s="70" customFormat="1" x14ac:dyDescent="0.3">
      <c r="A70" s="86"/>
      <c r="B70" s="891" t="s">
        <v>886</v>
      </c>
      <c r="C70" s="89">
        <v>0</v>
      </c>
      <c r="D70" s="89">
        <v>0</v>
      </c>
      <c r="E70" s="89">
        <v>0</v>
      </c>
      <c r="F70" s="89">
        <v>0</v>
      </c>
      <c r="G70" s="89">
        <v>0</v>
      </c>
      <c r="H70" s="89">
        <v>0</v>
      </c>
      <c r="I70" s="89">
        <v>0.30791237403327859</v>
      </c>
      <c r="J70" s="89">
        <v>0</v>
      </c>
      <c r="K70" s="89">
        <v>0</v>
      </c>
      <c r="L70" s="888">
        <v>0</v>
      </c>
      <c r="M70" s="89">
        <v>0</v>
      </c>
      <c r="N70" s="892">
        <v>0</v>
      </c>
      <c r="O70" s="888">
        <f t="shared" si="25"/>
        <v>0.30791237403327859</v>
      </c>
      <c r="P70" s="85"/>
      <c r="Q70" s="85"/>
      <c r="R70" s="85"/>
      <c r="S70" s="85"/>
      <c r="T70" s="85"/>
      <c r="U70" s="85"/>
      <c r="V70" s="85"/>
      <c r="W70" s="85"/>
      <c r="X70" s="85"/>
      <c r="Y70" s="85"/>
      <c r="Z70" s="85"/>
      <c r="AA70" s="85"/>
      <c r="AB70" s="85"/>
      <c r="AC70" s="85"/>
      <c r="AD70" s="85"/>
      <c r="AE70" s="85"/>
      <c r="AF70" s="85"/>
      <c r="AG70" s="85"/>
    </row>
    <row r="71" spans="1:33" s="70" customFormat="1" x14ac:dyDescent="0.3">
      <c r="A71" s="86"/>
      <c r="B71" s="889" t="s">
        <v>887</v>
      </c>
      <c r="C71" s="89">
        <v>0</v>
      </c>
      <c r="D71" s="89">
        <v>0</v>
      </c>
      <c r="E71" s="89">
        <v>0</v>
      </c>
      <c r="F71" s="89">
        <v>0</v>
      </c>
      <c r="G71" s="89">
        <v>0</v>
      </c>
      <c r="H71" s="89">
        <v>0</v>
      </c>
      <c r="I71" s="89">
        <v>22.324548789999998</v>
      </c>
      <c r="J71" s="89">
        <v>0</v>
      </c>
      <c r="K71" s="89">
        <v>0</v>
      </c>
      <c r="L71" s="888">
        <v>0</v>
      </c>
      <c r="M71" s="89">
        <v>0</v>
      </c>
      <c r="N71" s="892">
        <v>0</v>
      </c>
      <c r="O71" s="888">
        <f t="shared" si="25"/>
        <v>22.324548789999998</v>
      </c>
      <c r="P71" s="85"/>
      <c r="Q71" s="85"/>
      <c r="R71" s="85"/>
      <c r="S71" s="85"/>
      <c r="T71" s="85"/>
      <c r="U71" s="85"/>
      <c r="V71" s="85"/>
      <c r="W71" s="85"/>
      <c r="X71" s="85"/>
      <c r="Y71" s="85"/>
      <c r="Z71" s="85"/>
      <c r="AA71" s="85"/>
      <c r="AB71" s="85"/>
      <c r="AC71" s="85"/>
      <c r="AD71" s="85"/>
      <c r="AE71" s="85"/>
      <c r="AF71" s="85"/>
      <c r="AG71" s="85"/>
    </row>
    <row r="72" spans="1:33" s="70" customFormat="1" x14ac:dyDescent="0.3">
      <c r="A72" s="86"/>
      <c r="B72" s="891" t="s">
        <v>888</v>
      </c>
      <c r="C72" s="89">
        <v>0</v>
      </c>
      <c r="D72" s="89">
        <v>0</v>
      </c>
      <c r="E72" s="89">
        <v>0</v>
      </c>
      <c r="F72" s="89">
        <v>0</v>
      </c>
      <c r="G72" s="89">
        <v>0</v>
      </c>
      <c r="H72" s="89">
        <v>0</v>
      </c>
      <c r="I72" s="89">
        <v>12.07828093</v>
      </c>
      <c r="J72" s="89">
        <v>0</v>
      </c>
      <c r="K72" s="89">
        <v>0</v>
      </c>
      <c r="L72" s="888">
        <v>0</v>
      </c>
      <c r="M72" s="89">
        <v>0</v>
      </c>
      <c r="N72" s="892">
        <v>0</v>
      </c>
      <c r="O72" s="888">
        <f t="shared" si="25"/>
        <v>12.07828093</v>
      </c>
      <c r="P72" s="85"/>
      <c r="Q72" s="85"/>
      <c r="R72" s="85"/>
      <c r="S72" s="85"/>
      <c r="T72" s="85"/>
      <c r="U72" s="85"/>
      <c r="V72" s="85"/>
      <c r="W72" s="85"/>
      <c r="X72" s="85"/>
      <c r="Y72" s="85"/>
      <c r="Z72" s="85"/>
      <c r="AA72" s="85"/>
      <c r="AB72" s="85"/>
      <c r="AC72" s="85"/>
      <c r="AD72" s="85"/>
      <c r="AE72" s="85"/>
      <c r="AF72" s="85"/>
      <c r="AG72" s="85"/>
    </row>
    <row r="73" spans="1:33" s="70" customFormat="1" x14ac:dyDescent="0.3">
      <c r="A73" s="86"/>
      <c r="B73" s="891" t="s">
        <v>889</v>
      </c>
      <c r="C73" s="89">
        <v>0</v>
      </c>
      <c r="D73" s="89">
        <v>0</v>
      </c>
      <c r="E73" s="89">
        <v>0</v>
      </c>
      <c r="F73" s="89">
        <v>0</v>
      </c>
      <c r="G73" s="89">
        <v>0</v>
      </c>
      <c r="H73" s="89">
        <v>0</v>
      </c>
      <c r="I73" s="89">
        <v>17.04040513</v>
      </c>
      <c r="J73" s="89">
        <v>0</v>
      </c>
      <c r="K73" s="89">
        <v>0</v>
      </c>
      <c r="L73" s="888">
        <v>0</v>
      </c>
      <c r="M73" s="89">
        <v>0</v>
      </c>
      <c r="N73" s="892">
        <v>0</v>
      </c>
      <c r="O73" s="888">
        <f t="shared" si="25"/>
        <v>17.04040513</v>
      </c>
      <c r="P73" s="85"/>
      <c r="Q73" s="85"/>
      <c r="R73" s="85"/>
      <c r="S73" s="85"/>
      <c r="T73" s="85"/>
      <c r="U73" s="85"/>
      <c r="V73" s="85"/>
      <c r="W73" s="85"/>
      <c r="X73" s="85"/>
      <c r="Y73" s="85"/>
      <c r="Z73" s="85"/>
      <c r="AA73" s="85"/>
      <c r="AB73" s="85"/>
      <c r="AC73" s="85"/>
      <c r="AD73" s="85"/>
      <c r="AE73" s="85"/>
      <c r="AF73" s="85"/>
      <c r="AG73" s="85"/>
    </row>
    <row r="74" spans="1:33" s="70" customFormat="1" x14ac:dyDescent="0.3">
      <c r="A74" s="86"/>
      <c r="B74" s="891" t="s">
        <v>890</v>
      </c>
      <c r="C74" s="89">
        <v>0</v>
      </c>
      <c r="D74" s="89">
        <v>0</v>
      </c>
      <c r="E74" s="89">
        <v>0</v>
      </c>
      <c r="F74" s="89">
        <v>0</v>
      </c>
      <c r="G74" s="89">
        <v>0</v>
      </c>
      <c r="H74" s="89">
        <v>0</v>
      </c>
      <c r="I74" s="89">
        <v>21.711888640000002</v>
      </c>
      <c r="J74" s="89">
        <v>0</v>
      </c>
      <c r="K74" s="89">
        <v>0</v>
      </c>
      <c r="L74" s="888">
        <v>0</v>
      </c>
      <c r="M74" s="89">
        <v>0</v>
      </c>
      <c r="N74" s="892">
        <v>0</v>
      </c>
      <c r="O74" s="888">
        <f t="shared" si="25"/>
        <v>21.711888640000002</v>
      </c>
      <c r="P74" s="85"/>
      <c r="Q74" s="85"/>
      <c r="R74" s="85"/>
      <c r="S74" s="85"/>
      <c r="T74" s="85"/>
      <c r="U74" s="85"/>
      <c r="V74" s="85"/>
      <c r="W74" s="85"/>
      <c r="X74" s="85"/>
      <c r="Y74" s="85"/>
      <c r="Z74" s="85"/>
      <c r="AA74" s="85"/>
      <c r="AB74" s="85"/>
      <c r="AC74" s="85"/>
      <c r="AD74" s="85"/>
      <c r="AE74" s="85"/>
      <c r="AF74" s="85"/>
      <c r="AG74" s="85"/>
    </row>
    <row r="75" spans="1:33" s="70" customFormat="1" x14ac:dyDescent="0.3">
      <c r="A75" s="86"/>
      <c r="B75" s="889" t="s">
        <v>891</v>
      </c>
      <c r="C75" s="892">
        <v>0</v>
      </c>
      <c r="D75" s="892">
        <v>0</v>
      </c>
      <c r="E75" s="892">
        <v>0</v>
      </c>
      <c r="F75" s="892">
        <v>0</v>
      </c>
      <c r="G75" s="892">
        <v>0</v>
      </c>
      <c r="H75" s="892">
        <v>0</v>
      </c>
      <c r="I75" s="892">
        <v>11.100847009999999</v>
      </c>
      <c r="J75" s="892">
        <v>0</v>
      </c>
      <c r="K75" s="892">
        <v>0</v>
      </c>
      <c r="L75" s="888">
        <v>0</v>
      </c>
      <c r="M75" s="892">
        <v>0</v>
      </c>
      <c r="N75" s="892">
        <v>0</v>
      </c>
      <c r="O75" s="888">
        <f t="shared" si="25"/>
        <v>11.100847009999999</v>
      </c>
      <c r="P75" s="85"/>
      <c r="Q75" s="85"/>
      <c r="R75" s="85"/>
      <c r="S75" s="85"/>
      <c r="T75" s="85"/>
      <c r="U75" s="85"/>
      <c r="V75" s="85"/>
      <c r="W75" s="85"/>
      <c r="X75" s="85"/>
      <c r="Y75" s="85"/>
      <c r="Z75" s="85"/>
      <c r="AA75" s="85"/>
      <c r="AB75" s="85"/>
      <c r="AC75" s="85"/>
      <c r="AD75" s="85"/>
      <c r="AE75" s="85"/>
      <c r="AF75" s="85"/>
      <c r="AG75" s="85"/>
    </row>
    <row r="76" spans="1:33" s="70" customFormat="1" x14ac:dyDescent="0.3">
      <c r="A76" s="86"/>
      <c r="B76" s="891" t="s">
        <v>892</v>
      </c>
      <c r="C76" s="892">
        <v>0</v>
      </c>
      <c r="D76" s="892">
        <v>0</v>
      </c>
      <c r="E76" s="892">
        <v>0</v>
      </c>
      <c r="F76" s="892">
        <v>0</v>
      </c>
      <c r="G76" s="892">
        <v>0</v>
      </c>
      <c r="H76" s="892">
        <v>0</v>
      </c>
      <c r="I76" s="892">
        <v>2.2154830699999999</v>
      </c>
      <c r="J76" s="892">
        <v>0</v>
      </c>
      <c r="K76" s="892">
        <v>0</v>
      </c>
      <c r="L76" s="888">
        <v>0</v>
      </c>
      <c r="M76" s="892">
        <v>0</v>
      </c>
      <c r="N76" s="892">
        <v>0</v>
      </c>
      <c r="O76" s="888">
        <f t="shared" si="25"/>
        <v>2.2154830699999999</v>
      </c>
      <c r="P76" s="85"/>
      <c r="Q76" s="85"/>
      <c r="R76" s="85"/>
      <c r="S76" s="85"/>
      <c r="T76" s="85"/>
      <c r="U76" s="85"/>
      <c r="V76" s="85"/>
      <c r="W76" s="85"/>
      <c r="X76" s="85"/>
      <c r="Y76" s="85"/>
      <c r="Z76" s="85"/>
      <c r="AA76" s="85"/>
      <c r="AB76" s="85"/>
      <c r="AC76" s="85"/>
      <c r="AD76" s="85"/>
      <c r="AE76" s="85"/>
      <c r="AF76" s="85"/>
      <c r="AG76" s="85"/>
    </row>
    <row r="77" spans="1:33" s="70" customFormat="1" x14ac:dyDescent="0.3">
      <c r="A77" s="86"/>
      <c r="B77" s="889" t="s">
        <v>893</v>
      </c>
      <c r="C77" s="892">
        <v>0</v>
      </c>
      <c r="D77" s="892">
        <v>0</v>
      </c>
      <c r="E77" s="892">
        <v>0</v>
      </c>
      <c r="F77" s="892">
        <v>0</v>
      </c>
      <c r="G77" s="892">
        <v>0</v>
      </c>
      <c r="H77" s="892">
        <v>0</v>
      </c>
      <c r="I77" s="892">
        <v>18.58044932</v>
      </c>
      <c r="J77" s="892">
        <v>0</v>
      </c>
      <c r="K77" s="892">
        <v>0</v>
      </c>
      <c r="L77" s="888">
        <v>0</v>
      </c>
      <c r="M77" s="892">
        <v>0</v>
      </c>
      <c r="N77" s="892">
        <v>0</v>
      </c>
      <c r="O77" s="888">
        <f t="shared" si="25"/>
        <v>18.58044932</v>
      </c>
      <c r="P77" s="85"/>
      <c r="Q77" s="85"/>
      <c r="R77" s="85"/>
      <c r="S77" s="85"/>
      <c r="T77" s="85"/>
      <c r="U77" s="85"/>
      <c r="V77" s="85"/>
      <c r="W77" s="85"/>
      <c r="X77" s="85"/>
      <c r="Y77" s="85"/>
      <c r="Z77" s="85"/>
      <c r="AA77" s="85"/>
      <c r="AB77" s="85"/>
      <c r="AC77" s="85"/>
      <c r="AD77" s="85"/>
      <c r="AE77" s="85"/>
      <c r="AF77" s="85"/>
      <c r="AG77" s="85"/>
    </row>
    <row r="78" spans="1:33" s="70" customFormat="1" x14ac:dyDescent="0.3">
      <c r="A78" s="86"/>
      <c r="B78" s="891" t="s">
        <v>894</v>
      </c>
      <c r="C78" s="892">
        <v>0</v>
      </c>
      <c r="D78" s="892">
        <v>0</v>
      </c>
      <c r="E78" s="892">
        <v>0</v>
      </c>
      <c r="F78" s="892">
        <v>0</v>
      </c>
      <c r="G78" s="892">
        <v>0</v>
      </c>
      <c r="H78" s="892">
        <v>0</v>
      </c>
      <c r="I78" s="892">
        <v>7.6362169699999995</v>
      </c>
      <c r="J78" s="892">
        <v>0</v>
      </c>
      <c r="K78" s="892">
        <v>0</v>
      </c>
      <c r="L78" s="888">
        <v>0</v>
      </c>
      <c r="M78" s="892">
        <v>0</v>
      </c>
      <c r="N78" s="892">
        <v>0</v>
      </c>
      <c r="O78" s="888">
        <f t="shared" si="25"/>
        <v>7.6362169699999995</v>
      </c>
      <c r="P78" s="85"/>
      <c r="Q78" s="85"/>
      <c r="R78" s="85"/>
      <c r="S78" s="85"/>
      <c r="T78" s="85"/>
      <c r="U78" s="85"/>
      <c r="V78" s="85"/>
      <c r="W78" s="85"/>
      <c r="X78" s="85"/>
      <c r="Y78" s="85"/>
      <c r="Z78" s="85"/>
      <c r="AA78" s="85"/>
      <c r="AB78" s="85"/>
      <c r="AC78" s="85"/>
      <c r="AD78" s="85"/>
      <c r="AE78" s="85"/>
      <c r="AF78" s="85"/>
      <c r="AG78" s="85"/>
    </row>
    <row r="79" spans="1:33" s="881" customFormat="1" x14ac:dyDescent="0.3">
      <c r="A79" s="86"/>
      <c r="B79" s="891" t="s">
        <v>895</v>
      </c>
      <c r="C79" s="892">
        <v>0</v>
      </c>
      <c r="D79" s="892">
        <v>0</v>
      </c>
      <c r="E79" s="892">
        <v>0</v>
      </c>
      <c r="F79" s="892">
        <v>0</v>
      </c>
      <c r="G79" s="892">
        <v>0</v>
      </c>
      <c r="H79" s="892">
        <v>0</v>
      </c>
      <c r="I79" s="892">
        <v>13.321966710000002</v>
      </c>
      <c r="J79" s="892">
        <v>0</v>
      </c>
      <c r="K79" s="892">
        <v>0</v>
      </c>
      <c r="L79" s="888">
        <v>0</v>
      </c>
      <c r="M79" s="892">
        <v>0</v>
      </c>
      <c r="N79" s="892">
        <v>0</v>
      </c>
      <c r="O79" s="888">
        <f t="shared" si="25"/>
        <v>13.321966710000002</v>
      </c>
      <c r="P79" s="85"/>
      <c r="Q79" s="85"/>
      <c r="R79" s="85"/>
      <c r="S79" s="85"/>
      <c r="T79" s="85"/>
      <c r="U79" s="85"/>
      <c r="V79" s="85"/>
      <c r="W79" s="85"/>
      <c r="X79" s="85"/>
      <c r="Y79" s="85"/>
      <c r="Z79" s="85"/>
      <c r="AA79" s="85"/>
      <c r="AB79" s="85"/>
      <c r="AC79" s="85"/>
      <c r="AD79" s="85"/>
      <c r="AE79" s="85"/>
      <c r="AF79" s="85"/>
      <c r="AG79" s="85"/>
    </row>
    <row r="80" spans="1:33" s="881" customFormat="1" x14ac:dyDescent="0.3">
      <c r="A80" s="86"/>
      <c r="B80" s="891" t="s">
        <v>896</v>
      </c>
      <c r="C80" s="892">
        <v>0</v>
      </c>
      <c r="D80" s="892">
        <v>0</v>
      </c>
      <c r="E80" s="892">
        <v>0</v>
      </c>
      <c r="F80" s="892">
        <v>0</v>
      </c>
      <c r="G80" s="892">
        <v>0</v>
      </c>
      <c r="H80" s="892">
        <v>0</v>
      </c>
      <c r="I80" s="892">
        <v>19.553593960000001</v>
      </c>
      <c r="J80" s="892">
        <v>0</v>
      </c>
      <c r="K80" s="892">
        <v>0</v>
      </c>
      <c r="L80" s="888">
        <v>0</v>
      </c>
      <c r="M80" s="892">
        <v>0</v>
      </c>
      <c r="N80" s="892">
        <v>0</v>
      </c>
      <c r="O80" s="888">
        <f t="shared" si="25"/>
        <v>19.553593960000001</v>
      </c>
      <c r="P80" s="85"/>
      <c r="Q80" s="85"/>
      <c r="R80" s="85"/>
      <c r="S80" s="85"/>
      <c r="T80" s="85"/>
      <c r="U80" s="85"/>
      <c r="V80" s="85"/>
      <c r="W80" s="85"/>
      <c r="X80" s="85"/>
      <c r="Y80" s="85"/>
      <c r="Z80" s="85"/>
      <c r="AA80" s="85"/>
      <c r="AB80" s="85"/>
      <c r="AC80" s="85"/>
      <c r="AD80" s="85"/>
      <c r="AE80" s="85"/>
      <c r="AF80" s="85"/>
      <c r="AG80" s="85"/>
    </row>
    <row r="81" spans="1:33" s="881" customFormat="1" x14ac:dyDescent="0.3">
      <c r="A81" s="86"/>
      <c r="B81" s="891" t="s">
        <v>897</v>
      </c>
      <c r="C81" s="892">
        <v>0</v>
      </c>
      <c r="D81" s="892">
        <v>0</v>
      </c>
      <c r="E81" s="892">
        <v>0</v>
      </c>
      <c r="F81" s="892">
        <v>0</v>
      </c>
      <c r="G81" s="892">
        <v>0</v>
      </c>
      <c r="H81" s="892">
        <v>0</v>
      </c>
      <c r="I81" s="892">
        <v>1.5794085800000002</v>
      </c>
      <c r="J81" s="892">
        <v>0</v>
      </c>
      <c r="K81" s="892">
        <v>0</v>
      </c>
      <c r="L81" s="888">
        <v>0</v>
      </c>
      <c r="M81" s="892">
        <v>0</v>
      </c>
      <c r="N81" s="892">
        <v>0</v>
      </c>
      <c r="O81" s="888">
        <f t="shared" si="25"/>
        <v>1.5794085800000002</v>
      </c>
      <c r="P81" s="85"/>
      <c r="Q81" s="85"/>
      <c r="R81" s="85"/>
      <c r="S81" s="85"/>
      <c r="T81" s="85"/>
      <c r="U81" s="85"/>
      <c r="V81" s="85"/>
      <c r="W81" s="85"/>
      <c r="X81" s="85"/>
      <c r="Y81" s="85"/>
      <c r="Z81" s="85"/>
      <c r="AA81" s="85"/>
      <c r="AB81" s="85"/>
      <c r="AC81" s="85"/>
      <c r="AD81" s="85"/>
      <c r="AE81" s="85"/>
      <c r="AF81" s="85"/>
      <c r="AG81" s="85"/>
    </row>
    <row r="82" spans="1:33" s="881" customFormat="1" x14ac:dyDescent="0.3">
      <c r="A82" s="86"/>
      <c r="B82" s="891" t="s">
        <v>370</v>
      </c>
      <c r="C82" s="892">
        <v>0</v>
      </c>
      <c r="D82" s="892">
        <v>0</v>
      </c>
      <c r="E82" s="892">
        <v>0</v>
      </c>
      <c r="F82" s="892">
        <v>0</v>
      </c>
      <c r="G82" s="892">
        <v>0</v>
      </c>
      <c r="H82" s="892">
        <v>0</v>
      </c>
      <c r="I82" s="892">
        <v>0</v>
      </c>
      <c r="J82" s="892">
        <v>0</v>
      </c>
      <c r="K82" s="892">
        <v>0</v>
      </c>
      <c r="L82" s="888">
        <v>0</v>
      </c>
      <c r="M82" s="892">
        <v>0</v>
      </c>
      <c r="N82" s="892">
        <v>0</v>
      </c>
      <c r="O82" s="888">
        <f>SUM(C82:N82)</f>
        <v>0</v>
      </c>
      <c r="P82" s="85"/>
      <c r="Q82" s="85"/>
      <c r="R82" s="85"/>
      <c r="S82" s="85"/>
      <c r="T82" s="85"/>
      <c r="U82" s="85"/>
      <c r="V82" s="85"/>
      <c r="W82" s="85"/>
      <c r="X82" s="85"/>
      <c r="Y82" s="85"/>
      <c r="Z82" s="85"/>
      <c r="AA82" s="85"/>
      <c r="AB82" s="85"/>
      <c r="AC82" s="85"/>
      <c r="AD82" s="85"/>
      <c r="AE82" s="85"/>
      <c r="AF82" s="85"/>
      <c r="AG82" s="85"/>
    </row>
    <row r="83" spans="1:33" s="70" customFormat="1" x14ac:dyDescent="0.3">
      <c r="A83" s="86"/>
      <c r="B83" s="889" t="s">
        <v>621</v>
      </c>
      <c r="C83" s="892">
        <v>0</v>
      </c>
      <c r="D83" s="892">
        <v>0</v>
      </c>
      <c r="E83" s="892">
        <v>0</v>
      </c>
      <c r="F83" s="892">
        <v>0</v>
      </c>
      <c r="G83" s="892">
        <v>0</v>
      </c>
      <c r="H83" s="892">
        <v>0</v>
      </c>
      <c r="I83" s="892">
        <v>0</v>
      </c>
      <c r="J83" s="892">
        <v>0</v>
      </c>
      <c r="K83" s="892">
        <v>0</v>
      </c>
      <c r="L83" s="888">
        <v>0</v>
      </c>
      <c r="M83" s="892">
        <v>0</v>
      </c>
      <c r="N83" s="892">
        <v>0</v>
      </c>
      <c r="O83" s="888">
        <f t="shared" si="25"/>
        <v>0</v>
      </c>
      <c r="P83" s="85"/>
      <c r="Q83" s="85"/>
      <c r="R83" s="85"/>
      <c r="S83" s="85"/>
      <c r="T83" s="85"/>
      <c r="U83" s="85"/>
      <c r="V83" s="85"/>
      <c r="W83" s="85"/>
      <c r="X83" s="85"/>
      <c r="Y83" s="85"/>
      <c r="Z83" s="85"/>
      <c r="AA83" s="85"/>
      <c r="AB83" s="85"/>
      <c r="AC83" s="85"/>
      <c r="AD83" s="85"/>
      <c r="AE83" s="85"/>
      <c r="AF83" s="85"/>
      <c r="AG83" s="85"/>
    </row>
    <row r="84" spans="1:33" s="70" customFormat="1" x14ac:dyDescent="0.3">
      <c r="A84" s="86"/>
      <c r="B84" s="889" t="s">
        <v>630</v>
      </c>
      <c r="C84" s="892">
        <v>0</v>
      </c>
      <c r="D84" s="892">
        <v>41.827524999803089</v>
      </c>
      <c r="E84" s="892">
        <v>0</v>
      </c>
      <c r="F84" s="892">
        <v>0</v>
      </c>
      <c r="G84" s="892">
        <v>0</v>
      </c>
      <c r="H84" s="892">
        <v>0</v>
      </c>
      <c r="I84" s="892">
        <v>0</v>
      </c>
      <c r="J84" s="892">
        <v>0</v>
      </c>
      <c r="K84" s="892">
        <v>0</v>
      </c>
      <c r="L84" s="888">
        <v>0</v>
      </c>
      <c r="M84" s="892">
        <v>0</v>
      </c>
      <c r="N84" s="892">
        <v>0</v>
      </c>
      <c r="O84" s="888">
        <f t="shared" si="25"/>
        <v>41.827524999803089</v>
      </c>
      <c r="P84" s="85"/>
      <c r="Q84" s="85"/>
      <c r="R84" s="85"/>
      <c r="S84" s="85"/>
      <c r="T84" s="85"/>
      <c r="U84" s="85"/>
      <c r="V84" s="85"/>
      <c r="W84" s="85"/>
      <c r="X84" s="85"/>
      <c r="Y84" s="85"/>
      <c r="Z84" s="85"/>
      <c r="AA84" s="85"/>
      <c r="AB84" s="85"/>
      <c r="AC84" s="85"/>
      <c r="AD84" s="85"/>
      <c r="AE84" s="85"/>
      <c r="AF84" s="85"/>
      <c r="AG84" s="85"/>
    </row>
    <row r="85" spans="1:33" s="70" customFormat="1" x14ac:dyDescent="0.3">
      <c r="A85" s="86"/>
      <c r="B85" s="891" t="s">
        <v>508</v>
      </c>
      <c r="C85" s="892">
        <v>56.075175039711191</v>
      </c>
      <c r="D85" s="892">
        <v>0</v>
      </c>
      <c r="E85" s="892">
        <v>0</v>
      </c>
      <c r="F85" s="892">
        <v>55.006440315982935</v>
      </c>
      <c r="G85" s="892">
        <v>0</v>
      </c>
      <c r="H85" s="892">
        <v>0</v>
      </c>
      <c r="I85" s="892">
        <v>55.617622986150309</v>
      </c>
      <c r="J85" s="892">
        <v>0</v>
      </c>
      <c r="K85" s="892">
        <v>0</v>
      </c>
      <c r="L85" s="888">
        <v>56.228805656317689</v>
      </c>
      <c r="M85" s="892">
        <v>0</v>
      </c>
      <c r="N85" s="892">
        <v>0</v>
      </c>
      <c r="O85" s="888">
        <f t="shared" si="25"/>
        <v>222.92804399816211</v>
      </c>
      <c r="P85" s="85"/>
      <c r="Q85" s="85"/>
      <c r="R85" s="85"/>
      <c r="S85" s="85"/>
      <c r="T85" s="85"/>
      <c r="U85" s="85"/>
      <c r="V85" s="85"/>
      <c r="W85" s="85"/>
      <c r="X85" s="85"/>
      <c r="Y85" s="85"/>
      <c r="Z85" s="85"/>
      <c r="AA85" s="85"/>
      <c r="AB85" s="85"/>
      <c r="AC85" s="85"/>
      <c r="AD85" s="85"/>
      <c r="AE85" s="85"/>
      <c r="AF85" s="85"/>
      <c r="AG85" s="85"/>
    </row>
    <row r="86" spans="1:33" s="70" customFormat="1" x14ac:dyDescent="0.3">
      <c r="A86" s="86"/>
      <c r="B86" s="889" t="s">
        <v>477</v>
      </c>
      <c r="C86" s="892">
        <v>0</v>
      </c>
      <c r="D86" s="892">
        <v>0</v>
      </c>
      <c r="E86" s="892">
        <v>0</v>
      </c>
      <c r="F86" s="892">
        <v>0</v>
      </c>
      <c r="G86" s="892">
        <v>0</v>
      </c>
      <c r="H86" s="892">
        <v>0</v>
      </c>
      <c r="I86" s="892">
        <v>0</v>
      </c>
      <c r="J86" s="892">
        <v>0</v>
      </c>
      <c r="K86" s="892">
        <v>0</v>
      </c>
      <c r="L86" s="888">
        <v>0</v>
      </c>
      <c r="M86" s="892">
        <v>0</v>
      </c>
      <c r="N86" s="892">
        <v>0</v>
      </c>
      <c r="O86" s="888">
        <f t="shared" si="25"/>
        <v>0</v>
      </c>
      <c r="P86" s="85"/>
      <c r="Q86" s="85"/>
      <c r="R86" s="85"/>
      <c r="S86" s="85"/>
      <c r="T86" s="85"/>
      <c r="U86" s="85"/>
      <c r="V86" s="85"/>
      <c r="W86" s="85"/>
      <c r="X86" s="85"/>
      <c r="Y86" s="85"/>
      <c r="Z86" s="85"/>
      <c r="AA86" s="85"/>
      <c r="AB86" s="85"/>
      <c r="AC86" s="85"/>
      <c r="AD86" s="85"/>
      <c r="AE86" s="85"/>
      <c r="AF86" s="85"/>
      <c r="AG86" s="85"/>
    </row>
    <row r="87" spans="1:33" s="70" customFormat="1" x14ac:dyDescent="0.3">
      <c r="A87" s="86"/>
      <c r="B87" s="889" t="s">
        <v>410</v>
      </c>
      <c r="C87" s="892">
        <v>0</v>
      </c>
      <c r="D87" s="892">
        <v>0</v>
      </c>
      <c r="E87" s="892">
        <v>0</v>
      </c>
      <c r="F87" s="892">
        <v>0</v>
      </c>
      <c r="G87" s="892">
        <v>0</v>
      </c>
      <c r="H87" s="892">
        <v>0</v>
      </c>
      <c r="I87" s="892">
        <v>0</v>
      </c>
      <c r="J87" s="892">
        <v>0</v>
      </c>
      <c r="K87" s="892">
        <v>0</v>
      </c>
      <c r="L87" s="888">
        <v>0</v>
      </c>
      <c r="M87" s="892">
        <v>0</v>
      </c>
      <c r="N87" s="892">
        <v>0.69485381999999996</v>
      </c>
      <c r="O87" s="888">
        <f t="shared" si="25"/>
        <v>0.69485381999999996</v>
      </c>
      <c r="P87" s="85"/>
      <c r="Q87" s="85"/>
      <c r="R87" s="85"/>
      <c r="S87" s="85"/>
      <c r="T87" s="85"/>
      <c r="U87" s="85"/>
      <c r="V87" s="85"/>
      <c r="W87" s="85"/>
      <c r="X87" s="85"/>
      <c r="Y87" s="85"/>
      <c r="Z87" s="85"/>
      <c r="AA87" s="85"/>
      <c r="AB87" s="85"/>
      <c r="AC87" s="85"/>
      <c r="AD87" s="85"/>
      <c r="AE87" s="85"/>
      <c r="AF87" s="85"/>
      <c r="AG87" s="85"/>
    </row>
    <row r="88" spans="1:33" s="70" customFormat="1" x14ac:dyDescent="0.3">
      <c r="A88" s="86"/>
      <c r="B88" s="891" t="s">
        <v>578</v>
      </c>
      <c r="C88" s="892">
        <v>0</v>
      </c>
      <c r="D88" s="892">
        <v>0</v>
      </c>
      <c r="E88" s="892">
        <v>0</v>
      </c>
      <c r="F88" s="892">
        <v>0</v>
      </c>
      <c r="G88" s="892">
        <v>0</v>
      </c>
      <c r="H88" s="892">
        <v>0</v>
      </c>
      <c r="I88" s="892">
        <v>0</v>
      </c>
      <c r="J88" s="892">
        <v>0</v>
      </c>
      <c r="K88" s="892">
        <v>0</v>
      </c>
      <c r="L88" s="888">
        <v>0</v>
      </c>
      <c r="M88" s="892">
        <v>0</v>
      </c>
      <c r="N88" s="892">
        <v>7.9006164000000005</v>
      </c>
      <c r="O88" s="888">
        <f t="shared" si="25"/>
        <v>7.9006164000000005</v>
      </c>
      <c r="P88" s="85"/>
      <c r="Q88" s="85"/>
      <c r="R88" s="85"/>
      <c r="S88" s="85"/>
      <c r="T88" s="85"/>
      <c r="U88" s="85"/>
      <c r="V88" s="85"/>
      <c r="W88" s="85"/>
      <c r="X88" s="85"/>
      <c r="Y88" s="85"/>
      <c r="Z88" s="85"/>
      <c r="AA88" s="85"/>
      <c r="AB88" s="85"/>
      <c r="AC88" s="85"/>
      <c r="AD88" s="85"/>
      <c r="AE88" s="85"/>
      <c r="AF88" s="85"/>
      <c r="AG88" s="85"/>
    </row>
    <row r="89" spans="1:33" s="70" customFormat="1" x14ac:dyDescent="0.3">
      <c r="A89" s="86"/>
      <c r="B89" s="891" t="s">
        <v>510</v>
      </c>
      <c r="C89" s="892">
        <v>0</v>
      </c>
      <c r="D89" s="892">
        <v>0</v>
      </c>
      <c r="E89" s="892">
        <v>0</v>
      </c>
      <c r="F89" s="892">
        <v>0</v>
      </c>
      <c r="G89" s="892">
        <v>0</v>
      </c>
      <c r="H89" s="892">
        <v>0</v>
      </c>
      <c r="I89" s="892">
        <v>0</v>
      </c>
      <c r="J89" s="892">
        <v>0</v>
      </c>
      <c r="K89" s="892">
        <v>0</v>
      </c>
      <c r="L89" s="888">
        <v>0</v>
      </c>
      <c r="M89" s="892">
        <v>0</v>
      </c>
      <c r="N89" s="892">
        <v>0.56970631999999999</v>
      </c>
      <c r="O89" s="888">
        <f t="shared" si="25"/>
        <v>0.56970631999999999</v>
      </c>
      <c r="P89" s="85"/>
      <c r="Q89" s="85"/>
      <c r="R89" s="85"/>
      <c r="S89" s="85"/>
      <c r="T89" s="85"/>
      <c r="U89" s="85"/>
      <c r="V89" s="85"/>
      <c r="W89" s="85"/>
      <c r="X89" s="85"/>
      <c r="Y89" s="85"/>
      <c r="Z89" s="85"/>
      <c r="AA89" s="85"/>
      <c r="AB89" s="85"/>
      <c r="AC89" s="85"/>
      <c r="AD89" s="85"/>
      <c r="AE89" s="85"/>
      <c r="AF89" s="85"/>
      <c r="AG89" s="85"/>
    </row>
    <row r="90" spans="1:33" s="70" customFormat="1" x14ac:dyDescent="0.3">
      <c r="A90" s="86"/>
      <c r="B90" s="891" t="s">
        <v>478</v>
      </c>
      <c r="C90" s="892">
        <v>0</v>
      </c>
      <c r="D90" s="892">
        <v>0</v>
      </c>
      <c r="E90" s="892">
        <v>0</v>
      </c>
      <c r="F90" s="892">
        <v>0</v>
      </c>
      <c r="G90" s="892">
        <v>0</v>
      </c>
      <c r="H90" s="892">
        <v>0</v>
      </c>
      <c r="I90" s="892">
        <v>0</v>
      </c>
      <c r="J90" s="892">
        <v>0</v>
      </c>
      <c r="K90" s="892">
        <v>0</v>
      </c>
      <c r="L90" s="888">
        <v>0</v>
      </c>
      <c r="M90" s="892">
        <v>0</v>
      </c>
      <c r="N90" s="892">
        <v>0</v>
      </c>
      <c r="O90" s="888">
        <f t="shared" si="25"/>
        <v>0</v>
      </c>
      <c r="P90" s="85"/>
      <c r="Q90" s="85"/>
      <c r="R90" s="85"/>
      <c r="S90" s="85"/>
      <c r="T90" s="85"/>
      <c r="U90" s="85"/>
      <c r="V90" s="85"/>
      <c r="W90" s="85"/>
      <c r="X90" s="85"/>
      <c r="Y90" s="85"/>
      <c r="Z90" s="85"/>
      <c r="AA90" s="85"/>
      <c r="AB90" s="85"/>
      <c r="AC90" s="85"/>
      <c r="AD90" s="85"/>
      <c r="AE90" s="85"/>
      <c r="AF90" s="85"/>
      <c r="AG90" s="85"/>
    </row>
    <row r="91" spans="1:33" s="70" customFormat="1" x14ac:dyDescent="0.3">
      <c r="A91" s="86"/>
      <c r="B91" s="889" t="s">
        <v>597</v>
      </c>
      <c r="C91" s="892">
        <v>2.8501674406301283</v>
      </c>
      <c r="D91" s="892">
        <v>2.8276984224483099</v>
      </c>
      <c r="E91" s="892">
        <v>2.8040465604200855</v>
      </c>
      <c r="F91" s="892">
        <v>2.7818429887758453</v>
      </c>
      <c r="G91" s="892">
        <v>2.758990918674106</v>
      </c>
      <c r="H91" s="892">
        <v>2.7360107314735806</v>
      </c>
      <c r="I91" s="892">
        <v>2.7129017088283556</v>
      </c>
      <c r="J91" s="892">
        <v>2.6896631287167709</v>
      </c>
      <c r="K91" s="892">
        <v>2.6662942645224814</v>
      </c>
      <c r="L91" s="888">
        <v>2.6427943859533971</v>
      </c>
      <c r="M91" s="892">
        <v>2.6191627583852974</v>
      </c>
      <c r="N91" s="892">
        <v>2.5953986433869383</v>
      </c>
      <c r="O91" s="888">
        <f t="shared" si="25"/>
        <v>32.684971952215292</v>
      </c>
      <c r="P91" s="85"/>
      <c r="Q91" s="85"/>
      <c r="R91" s="85"/>
      <c r="S91" s="85"/>
      <c r="T91" s="85"/>
      <c r="U91" s="85"/>
      <c r="V91" s="85"/>
      <c r="W91" s="85"/>
      <c r="X91" s="85"/>
      <c r="Y91" s="85"/>
      <c r="Z91" s="85"/>
      <c r="AA91" s="85"/>
      <c r="AB91" s="85"/>
      <c r="AC91" s="85"/>
      <c r="AD91" s="85"/>
      <c r="AE91" s="85"/>
      <c r="AF91" s="85"/>
      <c r="AG91" s="85"/>
    </row>
    <row r="92" spans="1:33" s="70" customFormat="1" x14ac:dyDescent="0.3">
      <c r="A92" s="86"/>
      <c r="B92" s="889" t="s">
        <v>511</v>
      </c>
      <c r="C92" s="892">
        <v>0</v>
      </c>
      <c r="D92" s="892">
        <v>0</v>
      </c>
      <c r="E92" s="892">
        <v>0</v>
      </c>
      <c r="F92" s="892">
        <v>0</v>
      </c>
      <c r="G92" s="892">
        <v>0</v>
      </c>
      <c r="H92" s="892">
        <v>0</v>
      </c>
      <c r="I92" s="892">
        <v>0</v>
      </c>
      <c r="J92" s="892">
        <v>0</v>
      </c>
      <c r="K92" s="892">
        <v>0</v>
      </c>
      <c r="L92" s="888">
        <v>0</v>
      </c>
      <c r="M92" s="892">
        <v>0</v>
      </c>
      <c r="N92" s="892">
        <v>1.0716202399999999</v>
      </c>
      <c r="O92" s="888">
        <f t="shared" si="25"/>
        <v>1.0716202399999999</v>
      </c>
      <c r="P92" s="85"/>
      <c r="Q92" s="85"/>
      <c r="R92" s="85"/>
      <c r="S92" s="85"/>
      <c r="T92" s="85"/>
      <c r="U92" s="85"/>
      <c r="V92" s="85"/>
      <c r="W92" s="85"/>
      <c r="X92" s="85"/>
      <c r="Y92" s="85"/>
      <c r="Z92" s="85"/>
      <c r="AA92" s="85"/>
      <c r="AB92" s="85"/>
      <c r="AC92" s="85"/>
      <c r="AD92" s="85"/>
      <c r="AE92" s="85"/>
      <c r="AF92" s="85"/>
      <c r="AG92" s="85"/>
    </row>
    <row r="93" spans="1:33" s="70" customFormat="1" x14ac:dyDescent="0.3">
      <c r="A93" s="86"/>
      <c r="B93" s="889" t="s">
        <v>799</v>
      </c>
      <c r="C93" s="892">
        <v>0</v>
      </c>
      <c r="D93" s="892">
        <v>0</v>
      </c>
      <c r="E93" s="892">
        <v>0</v>
      </c>
      <c r="F93" s="892">
        <v>14.31043342385264</v>
      </c>
      <c r="G93" s="892">
        <v>0</v>
      </c>
      <c r="H93" s="892">
        <v>0</v>
      </c>
      <c r="I93" s="892">
        <v>0</v>
      </c>
      <c r="J93" s="892">
        <v>0</v>
      </c>
      <c r="K93" s="892">
        <v>0</v>
      </c>
      <c r="L93" s="888">
        <v>0</v>
      </c>
      <c r="M93" s="892">
        <v>0</v>
      </c>
      <c r="N93" s="892">
        <v>0</v>
      </c>
      <c r="O93" s="888">
        <f t="shared" si="25"/>
        <v>14.31043342385264</v>
      </c>
      <c r="P93" s="85"/>
      <c r="Q93" s="85"/>
      <c r="R93" s="85"/>
      <c r="S93" s="85"/>
      <c r="T93" s="85"/>
      <c r="U93" s="85"/>
      <c r="V93" s="85"/>
      <c r="W93" s="85"/>
      <c r="X93" s="85"/>
      <c r="Y93" s="85"/>
      <c r="Z93" s="85"/>
      <c r="AA93" s="85"/>
      <c r="AB93" s="85"/>
      <c r="AC93" s="85"/>
      <c r="AD93" s="85"/>
      <c r="AE93" s="85"/>
      <c r="AF93" s="85"/>
      <c r="AG93" s="85"/>
    </row>
    <row r="94" spans="1:33" s="70" customFormat="1" x14ac:dyDescent="0.3">
      <c r="A94" s="86"/>
      <c r="B94" s="891" t="s">
        <v>411</v>
      </c>
      <c r="C94" s="892">
        <v>34.873286085260297</v>
      </c>
      <c r="D94" s="892">
        <v>0</v>
      </c>
      <c r="E94" s="892">
        <v>0</v>
      </c>
      <c r="F94" s="892">
        <v>0</v>
      </c>
      <c r="G94" s="892">
        <v>0</v>
      </c>
      <c r="H94" s="892">
        <v>0</v>
      </c>
      <c r="I94" s="892">
        <v>34.873286085260297</v>
      </c>
      <c r="J94" s="892">
        <v>0</v>
      </c>
      <c r="K94" s="892">
        <v>0</v>
      </c>
      <c r="L94" s="888">
        <v>0</v>
      </c>
      <c r="M94" s="892">
        <v>0</v>
      </c>
      <c r="N94" s="892">
        <v>0</v>
      </c>
      <c r="O94" s="888">
        <f t="shared" si="25"/>
        <v>69.746572170520594</v>
      </c>
      <c r="P94" s="85"/>
      <c r="Q94" s="85"/>
      <c r="R94" s="85"/>
      <c r="S94" s="85"/>
      <c r="T94" s="85"/>
      <c r="U94" s="85"/>
      <c r="V94" s="85"/>
      <c r="W94" s="85"/>
      <c r="X94" s="85"/>
      <c r="Y94" s="85"/>
      <c r="Z94" s="85"/>
      <c r="AA94" s="85"/>
      <c r="AB94" s="85"/>
      <c r="AC94" s="85"/>
      <c r="AD94" s="85"/>
      <c r="AE94" s="85"/>
      <c r="AF94" s="85"/>
      <c r="AG94" s="85"/>
    </row>
    <row r="95" spans="1:33" s="70" customFormat="1" x14ac:dyDescent="0.3">
      <c r="A95" s="86"/>
      <c r="B95" s="891" t="s">
        <v>751</v>
      </c>
      <c r="C95" s="892">
        <v>0</v>
      </c>
      <c r="D95" s="892">
        <v>14.286327092393639</v>
      </c>
      <c r="E95" s="892">
        <v>0</v>
      </c>
      <c r="F95" s="892">
        <v>0</v>
      </c>
      <c r="G95" s="892">
        <v>0</v>
      </c>
      <c r="H95" s="892">
        <v>0</v>
      </c>
      <c r="I95" s="892">
        <v>0</v>
      </c>
      <c r="J95" s="892">
        <v>14.286327092393639</v>
      </c>
      <c r="K95" s="892">
        <v>0</v>
      </c>
      <c r="L95" s="888">
        <v>0</v>
      </c>
      <c r="M95" s="892">
        <v>0</v>
      </c>
      <c r="N95" s="892">
        <v>0</v>
      </c>
      <c r="O95" s="888">
        <f t="shared" si="25"/>
        <v>28.572654184787279</v>
      </c>
      <c r="P95" s="85"/>
      <c r="Q95" s="85"/>
      <c r="R95" s="85"/>
      <c r="S95" s="85"/>
      <c r="T95" s="85"/>
      <c r="U95" s="85"/>
      <c r="V95" s="85"/>
      <c r="W95" s="85"/>
      <c r="X95" s="85"/>
      <c r="Y95" s="85"/>
      <c r="Z95" s="85"/>
      <c r="AA95" s="85"/>
      <c r="AB95" s="85"/>
      <c r="AC95" s="85"/>
      <c r="AD95" s="85"/>
      <c r="AE95" s="85"/>
      <c r="AF95" s="85"/>
      <c r="AG95" s="85"/>
    </row>
    <row r="96" spans="1:33" s="70" customFormat="1" x14ac:dyDescent="0.3">
      <c r="A96" s="86"/>
      <c r="B96" s="891" t="s">
        <v>748</v>
      </c>
      <c r="C96" s="892">
        <v>0</v>
      </c>
      <c r="D96" s="892">
        <v>0</v>
      </c>
      <c r="E96" s="892">
        <v>21.932286037757454</v>
      </c>
      <c r="F96" s="892">
        <v>0</v>
      </c>
      <c r="G96" s="892">
        <v>0</v>
      </c>
      <c r="H96" s="892">
        <v>0</v>
      </c>
      <c r="I96" s="892">
        <v>0</v>
      </c>
      <c r="J96" s="892">
        <v>0</v>
      </c>
      <c r="K96" s="892">
        <v>21.932286037757454</v>
      </c>
      <c r="L96" s="888">
        <v>0</v>
      </c>
      <c r="M96" s="892">
        <v>0</v>
      </c>
      <c r="N96" s="892">
        <v>0</v>
      </c>
      <c r="O96" s="888">
        <f t="shared" si="25"/>
        <v>43.864572075514907</v>
      </c>
      <c r="P96" s="85"/>
      <c r="Q96" s="85"/>
      <c r="R96" s="85"/>
      <c r="S96" s="85"/>
      <c r="T96" s="85"/>
      <c r="U96" s="85"/>
      <c r="V96" s="85"/>
      <c r="W96" s="85"/>
      <c r="X96" s="85"/>
      <c r="Y96" s="85"/>
      <c r="Z96" s="85"/>
      <c r="AA96" s="85"/>
      <c r="AB96" s="85"/>
      <c r="AC96" s="85"/>
      <c r="AD96" s="85"/>
      <c r="AE96" s="85"/>
      <c r="AF96" s="85"/>
      <c r="AG96" s="85"/>
    </row>
    <row r="97" spans="1:33" s="70" customFormat="1" x14ac:dyDescent="0.3">
      <c r="A97" s="86"/>
      <c r="B97" s="889" t="s">
        <v>800</v>
      </c>
      <c r="C97" s="892">
        <v>0</v>
      </c>
      <c r="D97" s="892">
        <v>0</v>
      </c>
      <c r="E97" s="892">
        <v>4.3930053251904528</v>
      </c>
      <c r="F97" s="892">
        <v>0</v>
      </c>
      <c r="G97" s="892">
        <v>0</v>
      </c>
      <c r="H97" s="892">
        <v>0</v>
      </c>
      <c r="I97" s="892">
        <v>0</v>
      </c>
      <c r="J97" s="892">
        <v>0</v>
      </c>
      <c r="K97" s="892">
        <v>4.3930053251904528</v>
      </c>
      <c r="L97" s="888">
        <v>0</v>
      </c>
      <c r="M97" s="892">
        <v>0</v>
      </c>
      <c r="N97" s="892">
        <v>0</v>
      </c>
      <c r="O97" s="888">
        <f t="shared" si="25"/>
        <v>8.7860106503809057</v>
      </c>
      <c r="P97" s="85"/>
      <c r="Q97" s="85"/>
      <c r="R97" s="85"/>
      <c r="S97" s="85"/>
      <c r="T97" s="85"/>
      <c r="U97" s="85"/>
      <c r="V97" s="85"/>
      <c r="W97" s="85"/>
      <c r="X97" s="85"/>
      <c r="Y97" s="85"/>
      <c r="Z97" s="85"/>
      <c r="AA97" s="85"/>
      <c r="AB97" s="85"/>
      <c r="AC97" s="85"/>
      <c r="AD97" s="85"/>
      <c r="AE97" s="85"/>
      <c r="AF97" s="85"/>
      <c r="AG97" s="85"/>
    </row>
    <row r="98" spans="1:33" s="70" customFormat="1" x14ac:dyDescent="0.3">
      <c r="A98" s="86"/>
      <c r="B98" s="889" t="s">
        <v>623</v>
      </c>
      <c r="C98" s="892">
        <v>0</v>
      </c>
      <c r="D98" s="892">
        <v>0</v>
      </c>
      <c r="E98" s="892">
        <v>0</v>
      </c>
      <c r="F98" s="892">
        <v>0</v>
      </c>
      <c r="G98" s="892">
        <v>37.237199801827884</v>
      </c>
      <c r="H98" s="892">
        <v>0</v>
      </c>
      <c r="I98" s="892">
        <v>0</v>
      </c>
      <c r="J98" s="892">
        <v>0</v>
      </c>
      <c r="K98" s="892">
        <v>0</v>
      </c>
      <c r="L98" s="888">
        <v>0</v>
      </c>
      <c r="M98" s="892">
        <v>37.237199801827884</v>
      </c>
      <c r="N98" s="892">
        <v>0</v>
      </c>
      <c r="O98" s="888">
        <f t="shared" si="25"/>
        <v>74.474399603655769</v>
      </c>
      <c r="P98" s="85"/>
      <c r="Q98" s="85"/>
      <c r="R98" s="85"/>
      <c r="S98" s="85"/>
      <c r="T98" s="85"/>
      <c r="U98" s="85"/>
      <c r="V98" s="85"/>
      <c r="W98" s="85"/>
      <c r="X98" s="85"/>
      <c r="Y98" s="85"/>
      <c r="Z98" s="85"/>
      <c r="AA98" s="85"/>
      <c r="AB98" s="85"/>
      <c r="AC98" s="85"/>
      <c r="AD98" s="85"/>
      <c r="AE98" s="85"/>
      <c r="AF98" s="85"/>
      <c r="AG98" s="85"/>
    </row>
    <row r="99" spans="1:33" s="70" customFormat="1" x14ac:dyDescent="0.3">
      <c r="A99" s="86"/>
      <c r="B99" s="891" t="s">
        <v>572</v>
      </c>
      <c r="C99" s="892">
        <v>0</v>
      </c>
      <c r="D99" s="892">
        <v>0</v>
      </c>
      <c r="E99" s="892">
        <v>19.553814740132044</v>
      </c>
      <c r="F99" s="892">
        <v>0</v>
      </c>
      <c r="G99" s="892">
        <v>0</v>
      </c>
      <c r="H99" s="892">
        <v>0</v>
      </c>
      <c r="I99" s="892">
        <v>0</v>
      </c>
      <c r="J99" s="892">
        <v>0</v>
      </c>
      <c r="K99" s="892">
        <v>19.553814740132044</v>
      </c>
      <c r="L99" s="888">
        <v>0</v>
      </c>
      <c r="M99" s="892">
        <v>0</v>
      </c>
      <c r="N99" s="892">
        <v>0</v>
      </c>
      <c r="O99" s="888">
        <f t="shared" si="25"/>
        <v>39.107629480264087</v>
      </c>
      <c r="P99" s="85"/>
      <c r="Q99" s="85"/>
      <c r="R99" s="85"/>
      <c r="S99" s="85"/>
      <c r="T99" s="85"/>
      <c r="U99" s="85"/>
      <c r="V99" s="85"/>
      <c r="W99" s="85"/>
      <c r="X99" s="85"/>
      <c r="Y99" s="85"/>
      <c r="Z99" s="85"/>
      <c r="AA99" s="85"/>
      <c r="AB99" s="85"/>
      <c r="AC99" s="85"/>
      <c r="AD99" s="85"/>
      <c r="AE99" s="85"/>
      <c r="AF99" s="85"/>
      <c r="AG99" s="85"/>
    </row>
    <row r="100" spans="1:33" s="70" customFormat="1" x14ac:dyDescent="0.3">
      <c r="A100" s="86"/>
      <c r="B100" s="889" t="s">
        <v>749</v>
      </c>
      <c r="C100" s="892">
        <v>0</v>
      </c>
      <c r="D100" s="892">
        <v>0</v>
      </c>
      <c r="E100" s="892">
        <v>18.138885038248922</v>
      </c>
      <c r="F100" s="892">
        <v>0</v>
      </c>
      <c r="G100" s="892">
        <v>0</v>
      </c>
      <c r="H100" s="892">
        <v>0</v>
      </c>
      <c r="I100" s="892">
        <v>0</v>
      </c>
      <c r="J100" s="892">
        <v>0</v>
      </c>
      <c r="K100" s="892">
        <v>18.138885038248922</v>
      </c>
      <c r="L100" s="888">
        <v>0</v>
      </c>
      <c r="M100" s="892">
        <v>0</v>
      </c>
      <c r="N100" s="892">
        <v>0</v>
      </c>
      <c r="O100" s="888">
        <f t="shared" si="25"/>
        <v>36.277770076497845</v>
      </c>
      <c r="P100" s="85"/>
      <c r="Q100" s="85"/>
      <c r="R100" s="85"/>
      <c r="S100" s="85"/>
      <c r="T100" s="85"/>
      <c r="U100" s="85"/>
      <c r="V100" s="85"/>
      <c r="W100" s="85"/>
      <c r="X100" s="85"/>
      <c r="Y100" s="85"/>
      <c r="Z100" s="85"/>
      <c r="AA100" s="85"/>
      <c r="AB100" s="85"/>
      <c r="AC100" s="85"/>
      <c r="AD100" s="85"/>
      <c r="AE100" s="85"/>
      <c r="AF100" s="85"/>
      <c r="AG100" s="85"/>
    </row>
    <row r="101" spans="1:33" s="70" customFormat="1" x14ac:dyDescent="0.3">
      <c r="A101" s="86"/>
      <c r="B101" s="889" t="s">
        <v>750</v>
      </c>
      <c r="C101" s="892">
        <v>0</v>
      </c>
      <c r="D101" s="892">
        <v>0</v>
      </c>
      <c r="E101" s="892">
        <v>37.350290732621723</v>
      </c>
      <c r="F101" s="892">
        <v>0</v>
      </c>
      <c r="G101" s="892">
        <v>0</v>
      </c>
      <c r="H101" s="892">
        <v>0</v>
      </c>
      <c r="I101" s="892">
        <v>0</v>
      </c>
      <c r="J101" s="892">
        <v>0</v>
      </c>
      <c r="K101" s="892">
        <v>37.350290732621723</v>
      </c>
      <c r="L101" s="888">
        <v>0</v>
      </c>
      <c r="M101" s="892">
        <v>0</v>
      </c>
      <c r="N101" s="892">
        <v>0</v>
      </c>
      <c r="O101" s="888">
        <f t="shared" si="25"/>
        <v>74.700581465243445</v>
      </c>
      <c r="P101" s="85"/>
      <c r="Q101" s="85"/>
      <c r="R101" s="85"/>
      <c r="S101" s="85"/>
      <c r="T101" s="85"/>
      <c r="U101" s="85"/>
      <c r="V101" s="85"/>
      <c r="W101" s="85"/>
      <c r="X101" s="85"/>
      <c r="Y101" s="85"/>
      <c r="Z101" s="85"/>
      <c r="AA101" s="85"/>
      <c r="AB101" s="85"/>
      <c r="AC101" s="85"/>
      <c r="AD101" s="85"/>
      <c r="AE101" s="85"/>
      <c r="AF101" s="85"/>
      <c r="AG101" s="85"/>
    </row>
    <row r="102" spans="1:33" s="70" customFormat="1" x14ac:dyDescent="0.3">
      <c r="A102" s="86"/>
      <c r="B102" s="889" t="s">
        <v>602</v>
      </c>
      <c r="C102" s="892">
        <v>0</v>
      </c>
      <c r="D102" s="892">
        <v>0</v>
      </c>
      <c r="E102" s="892">
        <v>0</v>
      </c>
      <c r="F102" s="892">
        <v>19.348254916087448</v>
      </c>
      <c r="G102" s="892">
        <v>0</v>
      </c>
      <c r="H102" s="892">
        <v>0</v>
      </c>
      <c r="I102" s="892">
        <v>0</v>
      </c>
      <c r="J102" s="892">
        <v>0</v>
      </c>
      <c r="K102" s="892">
        <v>0</v>
      </c>
      <c r="L102" s="888">
        <v>19.348254916087448</v>
      </c>
      <c r="M102" s="892">
        <v>0</v>
      </c>
      <c r="N102" s="892">
        <v>0</v>
      </c>
      <c r="O102" s="888">
        <f t="shared" si="25"/>
        <v>38.696509832174897</v>
      </c>
      <c r="P102" s="85"/>
      <c r="Q102" s="85"/>
      <c r="R102" s="85"/>
      <c r="S102" s="85"/>
      <c r="T102" s="85"/>
      <c r="U102" s="85"/>
      <c r="V102" s="85"/>
      <c r="W102" s="85"/>
      <c r="X102" s="85"/>
      <c r="Y102" s="85"/>
      <c r="Z102" s="85"/>
      <c r="AA102" s="85"/>
      <c r="AB102" s="85"/>
      <c r="AC102" s="85"/>
      <c r="AD102" s="85"/>
      <c r="AE102" s="85"/>
      <c r="AF102" s="85"/>
      <c r="AG102" s="85"/>
    </row>
    <row r="103" spans="1:33" s="70" customFormat="1" x14ac:dyDescent="0.3">
      <c r="A103" s="86"/>
      <c r="B103" s="891" t="s">
        <v>898</v>
      </c>
      <c r="C103" s="892">
        <v>0</v>
      </c>
      <c r="D103" s="892">
        <v>1.2806435021287974</v>
      </c>
      <c r="E103" s="892">
        <v>0</v>
      </c>
      <c r="F103" s="892">
        <v>0</v>
      </c>
      <c r="G103" s="892">
        <v>0</v>
      </c>
      <c r="H103" s="892">
        <v>0</v>
      </c>
      <c r="I103" s="892">
        <v>0</v>
      </c>
      <c r="J103" s="892">
        <v>1.2806435021287974</v>
      </c>
      <c r="K103" s="892">
        <v>0</v>
      </c>
      <c r="L103" s="888">
        <v>0</v>
      </c>
      <c r="M103" s="892">
        <v>0</v>
      </c>
      <c r="N103" s="892">
        <v>0</v>
      </c>
      <c r="O103" s="888">
        <f t="shared" si="25"/>
        <v>2.5612870042575948</v>
      </c>
      <c r="P103" s="85"/>
      <c r="Q103" s="85"/>
      <c r="R103" s="85"/>
      <c r="S103" s="85"/>
      <c r="T103" s="85"/>
      <c r="U103" s="85"/>
      <c r="V103" s="85"/>
      <c r="W103" s="85"/>
      <c r="X103" s="85"/>
      <c r="Y103" s="85"/>
      <c r="Z103" s="85"/>
      <c r="AA103" s="85"/>
      <c r="AB103" s="85"/>
      <c r="AC103" s="85"/>
      <c r="AD103" s="85"/>
      <c r="AE103" s="85"/>
      <c r="AF103" s="85"/>
      <c r="AG103" s="85"/>
    </row>
    <row r="104" spans="1:33" s="70" customFormat="1" x14ac:dyDescent="0.3">
      <c r="A104" s="86"/>
      <c r="B104" s="889" t="s">
        <v>899</v>
      </c>
      <c r="C104" s="892">
        <v>0</v>
      </c>
      <c r="D104" s="892">
        <v>0</v>
      </c>
      <c r="E104" s="892">
        <v>0</v>
      </c>
      <c r="F104" s="892">
        <v>0</v>
      </c>
      <c r="G104" s="892">
        <v>10.303148296566336</v>
      </c>
      <c r="H104" s="892">
        <v>0</v>
      </c>
      <c r="I104" s="892">
        <v>0</v>
      </c>
      <c r="J104" s="892">
        <v>0</v>
      </c>
      <c r="K104" s="892">
        <v>0</v>
      </c>
      <c r="L104" s="888">
        <v>0</v>
      </c>
      <c r="M104" s="892">
        <v>7.569659974043959</v>
      </c>
      <c r="N104" s="892">
        <v>0</v>
      </c>
      <c r="O104" s="888">
        <f t="shared" si="25"/>
        <v>17.872808270610296</v>
      </c>
      <c r="P104" s="85"/>
      <c r="Q104" s="85"/>
      <c r="R104" s="85"/>
      <c r="S104" s="85"/>
      <c r="T104" s="85"/>
      <c r="U104" s="85"/>
      <c r="V104" s="85"/>
      <c r="W104" s="85"/>
      <c r="X104" s="85"/>
      <c r="Y104" s="85"/>
      <c r="Z104" s="85"/>
      <c r="AA104" s="85"/>
      <c r="AB104" s="85"/>
      <c r="AC104" s="85"/>
      <c r="AD104" s="85"/>
      <c r="AE104" s="85"/>
      <c r="AF104" s="85"/>
      <c r="AG104" s="85"/>
    </row>
    <row r="105" spans="1:33" s="70" customFormat="1" x14ac:dyDescent="0.3">
      <c r="A105" s="86"/>
      <c r="B105" s="889" t="s">
        <v>900</v>
      </c>
      <c r="C105" s="892">
        <v>0</v>
      </c>
      <c r="D105" s="892">
        <v>0</v>
      </c>
      <c r="E105" s="892">
        <v>0</v>
      </c>
      <c r="F105" s="892">
        <v>0</v>
      </c>
      <c r="G105" s="892">
        <v>0.38916541768701352</v>
      </c>
      <c r="H105" s="892">
        <v>0</v>
      </c>
      <c r="I105" s="892">
        <v>0</v>
      </c>
      <c r="J105" s="892">
        <v>0</v>
      </c>
      <c r="K105" s="892">
        <v>0</v>
      </c>
      <c r="L105" s="888">
        <v>0</v>
      </c>
      <c r="M105" s="892">
        <v>0.28591743823260191</v>
      </c>
      <c r="N105" s="892">
        <v>0</v>
      </c>
      <c r="O105" s="888">
        <f t="shared" si="25"/>
        <v>0.67508285591961537</v>
      </c>
      <c r="P105" s="85"/>
      <c r="Q105" s="85"/>
      <c r="R105" s="85"/>
      <c r="S105" s="85"/>
      <c r="T105" s="85"/>
      <c r="U105" s="85"/>
      <c r="V105" s="85"/>
      <c r="W105" s="85"/>
      <c r="X105" s="85"/>
      <c r="Y105" s="85"/>
      <c r="Z105" s="85"/>
      <c r="AA105" s="85"/>
      <c r="AB105" s="85"/>
      <c r="AC105" s="85"/>
      <c r="AD105" s="85"/>
      <c r="AE105" s="85"/>
      <c r="AF105" s="85"/>
      <c r="AG105" s="85"/>
    </row>
    <row r="106" spans="1:33" s="70" customFormat="1" x14ac:dyDescent="0.3">
      <c r="A106" s="86"/>
      <c r="B106" s="891" t="s">
        <v>615</v>
      </c>
      <c r="C106" s="892">
        <v>0</v>
      </c>
      <c r="D106" s="892">
        <v>0</v>
      </c>
      <c r="E106" s="892">
        <v>0</v>
      </c>
      <c r="F106" s="892">
        <v>0</v>
      </c>
      <c r="G106" s="892">
        <v>0</v>
      </c>
      <c r="H106" s="892">
        <v>0</v>
      </c>
      <c r="I106" s="892">
        <v>0</v>
      </c>
      <c r="J106" s="892">
        <v>0</v>
      </c>
      <c r="K106" s="892">
        <v>0</v>
      </c>
      <c r="L106" s="888">
        <v>0</v>
      </c>
      <c r="M106" s="892">
        <v>0</v>
      </c>
      <c r="N106" s="892">
        <v>0</v>
      </c>
      <c r="O106" s="888">
        <f t="shared" si="25"/>
        <v>0</v>
      </c>
      <c r="P106" s="85"/>
      <c r="Q106" s="85"/>
      <c r="R106" s="85"/>
      <c r="S106" s="85"/>
      <c r="T106" s="85"/>
      <c r="U106" s="85"/>
      <c r="V106" s="85"/>
      <c r="W106" s="85"/>
      <c r="X106" s="85"/>
      <c r="Y106" s="85"/>
      <c r="Z106" s="85"/>
      <c r="AA106" s="85"/>
      <c r="AB106" s="85"/>
      <c r="AC106" s="85"/>
      <c r="AD106" s="85"/>
      <c r="AE106" s="85"/>
      <c r="AF106" s="85"/>
      <c r="AG106" s="85"/>
    </row>
    <row r="107" spans="1:33" s="70" customFormat="1" x14ac:dyDescent="0.3">
      <c r="A107" s="86"/>
      <c r="B107" s="891" t="s">
        <v>756</v>
      </c>
      <c r="C107" s="1151">
        <v>0</v>
      </c>
      <c r="D107" s="1151">
        <v>0.26326039763702003</v>
      </c>
      <c r="E107" s="1151">
        <v>0</v>
      </c>
      <c r="F107" s="1151">
        <v>0</v>
      </c>
      <c r="G107" s="1151">
        <v>0</v>
      </c>
      <c r="H107" s="1151">
        <v>0</v>
      </c>
      <c r="I107" s="1151">
        <v>0</v>
      </c>
      <c r="J107" s="1151">
        <v>0.26326039763702003</v>
      </c>
      <c r="K107" s="1151">
        <v>0</v>
      </c>
      <c r="L107" s="888">
        <v>0</v>
      </c>
      <c r="M107" s="1151">
        <v>0</v>
      </c>
      <c r="N107" s="892">
        <v>0</v>
      </c>
      <c r="O107" s="888">
        <f t="shared" si="25"/>
        <v>0.52652079527404005</v>
      </c>
      <c r="P107" s="85"/>
      <c r="Q107" s="85"/>
      <c r="R107" s="85"/>
      <c r="S107" s="85"/>
      <c r="T107" s="85"/>
      <c r="U107" s="85"/>
      <c r="V107" s="85"/>
      <c r="W107" s="85"/>
      <c r="X107" s="85"/>
      <c r="Y107" s="85"/>
      <c r="Z107" s="85"/>
      <c r="AA107" s="85"/>
      <c r="AB107" s="85"/>
      <c r="AC107" s="85"/>
      <c r="AD107" s="85"/>
      <c r="AE107" s="85"/>
      <c r="AF107" s="85"/>
      <c r="AG107" s="85"/>
    </row>
    <row r="108" spans="1:33" s="70" customFormat="1" x14ac:dyDescent="0.3">
      <c r="A108" s="86"/>
      <c r="B108" s="891" t="s">
        <v>755</v>
      </c>
      <c r="C108" s="1151">
        <v>0</v>
      </c>
      <c r="D108" s="1151">
        <v>55.887326989169679</v>
      </c>
      <c r="E108" s="1151">
        <v>0</v>
      </c>
      <c r="F108" s="1151">
        <v>0</v>
      </c>
      <c r="G108" s="1151">
        <v>54.213037204988517</v>
      </c>
      <c r="H108" s="1151">
        <v>0</v>
      </c>
      <c r="I108" s="1151">
        <v>0</v>
      </c>
      <c r="J108" s="1151">
        <v>56.040442953462424</v>
      </c>
      <c r="K108" s="1151">
        <v>0</v>
      </c>
      <c r="L108" s="888">
        <v>0</v>
      </c>
      <c r="M108" s="1151">
        <v>0</v>
      </c>
      <c r="N108" s="892">
        <v>0</v>
      </c>
      <c r="O108" s="888">
        <f t="shared" si="25"/>
        <v>166.14080714762062</v>
      </c>
      <c r="P108" s="85"/>
      <c r="Q108" s="85"/>
      <c r="R108" s="85"/>
      <c r="S108" s="85"/>
      <c r="T108" s="85"/>
      <c r="U108" s="85"/>
      <c r="V108" s="85"/>
      <c r="W108" s="85"/>
      <c r="X108" s="85"/>
      <c r="Y108" s="85"/>
      <c r="Z108" s="85"/>
      <c r="AA108" s="85"/>
      <c r="AB108" s="85"/>
      <c r="AC108" s="85"/>
      <c r="AD108" s="85"/>
      <c r="AE108" s="85"/>
      <c r="AF108" s="85"/>
      <c r="AG108" s="85"/>
    </row>
    <row r="109" spans="1:33" s="70" customFormat="1" x14ac:dyDescent="0.3">
      <c r="A109" s="86"/>
      <c r="B109" s="891" t="s">
        <v>490</v>
      </c>
      <c r="C109" s="1151">
        <v>0</v>
      </c>
      <c r="D109" s="1151">
        <v>0</v>
      </c>
      <c r="E109" s="1151">
        <v>0</v>
      </c>
      <c r="F109" s="1151">
        <v>74.663603533705299</v>
      </c>
      <c r="G109" s="1151">
        <v>0</v>
      </c>
      <c r="H109" s="1151">
        <v>0</v>
      </c>
      <c r="I109" s="1151">
        <v>0</v>
      </c>
      <c r="J109" s="1151">
        <v>0</v>
      </c>
      <c r="K109" s="1151">
        <v>0</v>
      </c>
      <c r="L109" s="888">
        <v>74.663603533705299</v>
      </c>
      <c r="M109" s="1151">
        <v>0</v>
      </c>
      <c r="N109" s="892">
        <v>0</v>
      </c>
      <c r="O109" s="888">
        <f t="shared" si="25"/>
        <v>149.3272070674106</v>
      </c>
      <c r="P109" s="85"/>
      <c r="Q109" s="85"/>
      <c r="R109" s="85"/>
      <c r="S109" s="85"/>
      <c r="T109" s="85"/>
      <c r="U109" s="85"/>
      <c r="V109" s="85"/>
      <c r="W109" s="85"/>
      <c r="X109" s="85"/>
      <c r="Y109" s="85"/>
      <c r="Z109" s="85"/>
      <c r="AA109" s="85"/>
      <c r="AB109" s="85"/>
      <c r="AC109" s="85"/>
      <c r="AD109" s="85"/>
      <c r="AE109" s="85"/>
      <c r="AF109" s="85"/>
      <c r="AG109" s="85"/>
    </row>
    <row r="110" spans="1:33" s="70" customFormat="1" x14ac:dyDescent="0.3">
      <c r="A110" s="86"/>
      <c r="B110" s="891" t="s">
        <v>806</v>
      </c>
      <c r="C110" s="1151">
        <v>0</v>
      </c>
      <c r="D110" s="1151">
        <v>0</v>
      </c>
      <c r="E110" s="1151">
        <v>0</v>
      </c>
      <c r="F110" s="1151">
        <v>0</v>
      </c>
      <c r="G110" s="1151">
        <v>92.418772563176901</v>
      </c>
      <c r="H110" s="1151">
        <v>0</v>
      </c>
      <c r="I110" s="1151">
        <v>0</v>
      </c>
      <c r="J110" s="1151">
        <v>0</v>
      </c>
      <c r="K110" s="1151">
        <v>0</v>
      </c>
      <c r="L110" s="888">
        <v>0</v>
      </c>
      <c r="M110" s="1151">
        <v>92.418772563176901</v>
      </c>
      <c r="N110" s="892">
        <v>0</v>
      </c>
      <c r="O110" s="888">
        <f t="shared" si="25"/>
        <v>184.8375451263538</v>
      </c>
      <c r="P110" s="85"/>
      <c r="Q110" s="85"/>
      <c r="R110" s="85"/>
      <c r="S110" s="85"/>
      <c r="T110" s="85"/>
      <c r="U110" s="85"/>
      <c r="V110" s="85"/>
      <c r="W110" s="85"/>
      <c r="X110" s="85"/>
      <c r="Y110" s="85"/>
      <c r="Z110" s="85"/>
      <c r="AA110" s="85"/>
      <c r="AB110" s="85"/>
      <c r="AC110" s="85"/>
      <c r="AD110" s="85"/>
      <c r="AE110" s="85"/>
      <c r="AF110" s="85"/>
      <c r="AG110" s="85"/>
    </row>
    <row r="111" spans="1:33" s="70" customFormat="1" x14ac:dyDescent="0.3">
      <c r="A111" s="86"/>
      <c r="B111" s="891" t="s">
        <v>489</v>
      </c>
      <c r="C111" s="1151">
        <v>0</v>
      </c>
      <c r="D111" s="1151">
        <v>0</v>
      </c>
      <c r="E111" s="1151">
        <v>0</v>
      </c>
      <c r="F111" s="1151">
        <v>67.371555556022315</v>
      </c>
      <c r="G111" s="1151">
        <v>0</v>
      </c>
      <c r="H111" s="1151">
        <v>0</v>
      </c>
      <c r="I111" s="1151">
        <v>0</v>
      </c>
      <c r="J111" s="1151">
        <v>0</v>
      </c>
      <c r="K111" s="1151">
        <v>0</v>
      </c>
      <c r="L111" s="888">
        <v>67.371555556022315</v>
      </c>
      <c r="M111" s="1151">
        <v>0</v>
      </c>
      <c r="N111" s="892">
        <v>0</v>
      </c>
      <c r="O111" s="888">
        <f t="shared" si="25"/>
        <v>134.74311111204463</v>
      </c>
      <c r="P111" s="85"/>
      <c r="Q111" s="85"/>
      <c r="R111" s="85"/>
      <c r="S111" s="85"/>
      <c r="T111" s="85"/>
      <c r="U111" s="85"/>
      <c r="V111" s="85"/>
      <c r="W111" s="85"/>
      <c r="X111" s="85"/>
      <c r="Y111" s="85"/>
      <c r="Z111" s="85"/>
      <c r="AA111" s="85"/>
      <c r="AB111" s="85"/>
      <c r="AC111" s="85"/>
      <c r="AD111" s="85"/>
      <c r="AE111" s="85"/>
      <c r="AF111" s="85"/>
      <c r="AG111" s="85"/>
    </row>
    <row r="112" spans="1:33" s="70" customFormat="1" x14ac:dyDescent="0.3">
      <c r="A112" s="86"/>
      <c r="B112" s="891" t="s">
        <v>488</v>
      </c>
      <c r="C112" s="1151">
        <v>0</v>
      </c>
      <c r="D112" s="1151">
        <v>0</v>
      </c>
      <c r="E112" s="1151">
        <v>0</v>
      </c>
      <c r="F112" s="1151">
        <v>98.249462617000347</v>
      </c>
      <c r="G112" s="1151">
        <v>0</v>
      </c>
      <c r="H112" s="1151">
        <v>0</v>
      </c>
      <c r="I112" s="1151">
        <v>0</v>
      </c>
      <c r="J112" s="1151">
        <v>0</v>
      </c>
      <c r="K112" s="1151">
        <v>0</v>
      </c>
      <c r="L112" s="888">
        <v>98.249462617000347</v>
      </c>
      <c r="M112" s="1151">
        <v>0</v>
      </c>
      <c r="N112" s="892">
        <v>0</v>
      </c>
      <c r="O112" s="888">
        <f t="shared" si="25"/>
        <v>196.49892523400069</v>
      </c>
      <c r="P112" s="85"/>
      <c r="Q112" s="85"/>
      <c r="R112" s="85"/>
      <c r="S112" s="85"/>
      <c r="T112" s="85"/>
      <c r="U112" s="85"/>
      <c r="V112" s="85"/>
      <c r="W112" s="85"/>
      <c r="X112" s="85"/>
      <c r="Y112" s="85"/>
      <c r="Z112" s="85"/>
      <c r="AA112" s="85"/>
      <c r="AB112" s="85"/>
      <c r="AC112" s="85"/>
      <c r="AD112" s="85"/>
      <c r="AE112" s="85"/>
      <c r="AF112" s="85"/>
      <c r="AG112" s="85"/>
    </row>
    <row r="113" spans="1:33" s="70" customFormat="1" x14ac:dyDescent="0.3">
      <c r="A113" s="86"/>
      <c r="B113" s="891" t="s">
        <v>754</v>
      </c>
      <c r="C113" s="1151">
        <v>0</v>
      </c>
      <c r="D113" s="1151">
        <v>0</v>
      </c>
      <c r="E113" s="1151">
        <v>0</v>
      </c>
      <c r="F113" s="1151">
        <v>0</v>
      </c>
      <c r="G113" s="1151">
        <v>0</v>
      </c>
      <c r="H113" s="1151">
        <v>0</v>
      </c>
      <c r="I113" s="1151">
        <v>0</v>
      </c>
      <c r="J113" s="1151">
        <v>0</v>
      </c>
      <c r="K113" s="1151">
        <v>0</v>
      </c>
      <c r="L113" s="888">
        <v>0</v>
      </c>
      <c r="M113" s="1151">
        <v>0</v>
      </c>
      <c r="N113" s="892">
        <v>8.6155199999999998E-3</v>
      </c>
      <c r="O113" s="888">
        <f t="shared" si="25"/>
        <v>8.6155199999999998E-3</v>
      </c>
      <c r="P113" s="85"/>
      <c r="Q113" s="85"/>
      <c r="R113" s="85"/>
      <c r="S113" s="85"/>
      <c r="T113" s="85"/>
      <c r="U113" s="85"/>
      <c r="V113" s="85"/>
      <c r="W113" s="85"/>
      <c r="X113" s="85"/>
      <c r="Y113" s="85"/>
      <c r="Z113" s="85"/>
      <c r="AA113" s="85"/>
      <c r="AB113" s="85"/>
      <c r="AC113" s="85"/>
      <c r="AD113" s="85"/>
      <c r="AE113" s="85"/>
      <c r="AF113" s="85"/>
      <c r="AG113" s="85"/>
    </row>
    <row r="114" spans="1:33" s="70" customFormat="1" x14ac:dyDescent="0.3">
      <c r="A114" s="86"/>
      <c r="B114" s="889" t="s">
        <v>78</v>
      </c>
      <c r="C114" s="324">
        <v>103.67931487999999</v>
      </c>
      <c r="D114" s="324">
        <v>0</v>
      </c>
      <c r="E114" s="324">
        <v>0</v>
      </c>
      <c r="F114" s="324">
        <v>0</v>
      </c>
      <c r="G114" s="324">
        <v>0</v>
      </c>
      <c r="H114" s="324">
        <v>23.386251780000002</v>
      </c>
      <c r="I114" s="324">
        <v>0</v>
      </c>
      <c r="J114" s="324">
        <v>0</v>
      </c>
      <c r="K114" s="324">
        <v>0</v>
      </c>
      <c r="L114" s="888">
        <v>0</v>
      </c>
      <c r="M114" s="324">
        <v>0</v>
      </c>
      <c r="N114" s="892">
        <v>0</v>
      </c>
      <c r="O114" s="888">
        <f t="shared" si="25"/>
        <v>127.06556666</v>
      </c>
      <c r="P114" s="85"/>
      <c r="Q114" s="85"/>
      <c r="R114" s="85"/>
      <c r="S114" s="85"/>
      <c r="T114" s="85"/>
      <c r="U114" s="85"/>
      <c r="V114" s="85"/>
      <c r="W114" s="85"/>
      <c r="X114" s="85"/>
      <c r="Y114" s="85"/>
      <c r="Z114" s="85"/>
      <c r="AA114" s="85"/>
      <c r="AB114" s="85"/>
      <c r="AC114" s="85"/>
      <c r="AD114" s="85"/>
      <c r="AE114" s="85"/>
      <c r="AF114" s="85"/>
      <c r="AG114" s="85"/>
    </row>
    <row r="115" spans="1:33" s="70" customFormat="1" x14ac:dyDescent="0.3">
      <c r="A115" s="86"/>
      <c r="B115" s="889" t="s">
        <v>217</v>
      </c>
      <c r="C115" s="324">
        <f>+C116</f>
        <v>7.929663791926485</v>
      </c>
      <c r="D115" s="324">
        <f t="shared" ref="D115:O115" si="26">+D116</f>
        <v>0</v>
      </c>
      <c r="E115" s="324">
        <f t="shared" si="26"/>
        <v>0</v>
      </c>
      <c r="F115" s="324">
        <f t="shared" si="26"/>
        <v>0</v>
      </c>
      <c r="G115" s="324">
        <f t="shared" si="26"/>
        <v>0</v>
      </c>
      <c r="H115" s="324">
        <f t="shared" si="26"/>
        <v>0</v>
      </c>
      <c r="I115" s="324">
        <f t="shared" si="26"/>
        <v>0</v>
      </c>
      <c r="J115" s="324">
        <f t="shared" si="26"/>
        <v>0</v>
      </c>
      <c r="K115" s="324">
        <f t="shared" si="26"/>
        <v>0</v>
      </c>
      <c r="L115" s="324">
        <f t="shared" si="26"/>
        <v>0</v>
      </c>
      <c r="M115" s="324">
        <f t="shared" si="26"/>
        <v>0</v>
      </c>
      <c r="N115" s="324">
        <f t="shared" si="26"/>
        <v>3.0540000000000002E-5</v>
      </c>
      <c r="O115" s="324">
        <f t="shared" si="26"/>
        <v>7.929694331926485</v>
      </c>
      <c r="P115" s="85"/>
      <c r="Q115" s="85"/>
      <c r="R115" s="85"/>
      <c r="S115" s="85"/>
      <c r="T115" s="85"/>
      <c r="U115" s="85"/>
      <c r="V115" s="85"/>
      <c r="W115" s="85"/>
      <c r="X115" s="85"/>
      <c r="Y115" s="85"/>
      <c r="Z115" s="85"/>
      <c r="AA115" s="85"/>
      <c r="AB115" s="85"/>
      <c r="AC115" s="85"/>
      <c r="AD115" s="85"/>
      <c r="AE115" s="85"/>
      <c r="AF115" s="85"/>
      <c r="AG115" s="85"/>
    </row>
    <row r="116" spans="1:33" s="70" customFormat="1" x14ac:dyDescent="0.3">
      <c r="A116" s="86"/>
      <c r="B116" s="430" t="s">
        <v>71</v>
      </c>
      <c r="C116" s="324">
        <v>7.929663791926485</v>
      </c>
      <c r="D116" s="324">
        <v>0</v>
      </c>
      <c r="E116" s="324">
        <v>0</v>
      </c>
      <c r="F116" s="324">
        <v>0</v>
      </c>
      <c r="G116" s="324">
        <v>0</v>
      </c>
      <c r="H116" s="324">
        <v>0</v>
      </c>
      <c r="I116" s="324">
        <v>0</v>
      </c>
      <c r="J116" s="324">
        <v>0</v>
      </c>
      <c r="K116" s="324">
        <v>0</v>
      </c>
      <c r="L116" s="888">
        <v>0</v>
      </c>
      <c r="M116" s="324">
        <v>0</v>
      </c>
      <c r="N116" s="892">
        <v>3.0540000000000002E-5</v>
      </c>
      <c r="O116" s="324">
        <f>SUM(C116:N116)</f>
        <v>7.929694331926485</v>
      </c>
      <c r="P116" s="85"/>
      <c r="Q116" s="85"/>
      <c r="R116" s="85"/>
      <c r="S116" s="85"/>
      <c r="T116" s="85"/>
      <c r="U116" s="85"/>
      <c r="V116" s="85"/>
      <c r="W116" s="85"/>
      <c r="X116" s="85"/>
      <c r="Y116" s="85"/>
      <c r="Z116" s="85"/>
      <c r="AA116" s="85"/>
      <c r="AB116" s="85"/>
      <c r="AC116" s="85"/>
      <c r="AD116" s="85"/>
      <c r="AE116" s="85"/>
      <c r="AF116" s="85"/>
      <c r="AG116" s="85"/>
    </row>
    <row r="117" spans="1:33" s="70" customFormat="1" x14ac:dyDescent="0.3">
      <c r="A117" s="86"/>
      <c r="B117" s="863" t="s">
        <v>336</v>
      </c>
      <c r="C117" s="869">
        <f>+C118+C123</f>
        <v>6.8223381717392311</v>
      </c>
      <c r="D117" s="869">
        <f t="shared" ref="D117:N117" si="27">+D118+D123</f>
        <v>0.26079732912222664</v>
      </c>
      <c r="E117" s="869">
        <f t="shared" si="27"/>
        <v>0.28014990978113979</v>
      </c>
      <c r="F117" s="869">
        <f t="shared" si="27"/>
        <v>5.9511296444932205</v>
      </c>
      <c r="G117" s="869">
        <f t="shared" si="27"/>
        <v>0.24046507109896609</v>
      </c>
      <c r="H117" s="869">
        <f t="shared" si="27"/>
        <v>0.23368765480293324</v>
      </c>
      <c r="I117" s="869">
        <f t="shared" si="27"/>
        <v>5.2601585363479648</v>
      </c>
      <c r="J117" s="869">
        <f t="shared" si="27"/>
        <v>0.22013281612075952</v>
      </c>
      <c r="K117" s="869">
        <f t="shared" si="27"/>
        <v>0.23948539677967268</v>
      </c>
      <c r="L117" s="869">
        <f t="shared" si="27"/>
        <v>4.5530552219670657</v>
      </c>
      <c r="M117" s="869">
        <f t="shared" si="27"/>
        <v>0.19980056114255296</v>
      </c>
      <c r="N117" s="869">
        <f t="shared" si="27"/>
        <v>0.19302314180146612</v>
      </c>
      <c r="O117" s="865">
        <f t="shared" si="25"/>
        <v>24.454223455197198</v>
      </c>
      <c r="P117" s="1158"/>
      <c r="Q117" s="85"/>
      <c r="R117" s="85"/>
      <c r="S117" s="85"/>
      <c r="T117" s="85"/>
      <c r="U117" s="85"/>
      <c r="V117" s="85"/>
      <c r="W117" s="85"/>
      <c r="X117" s="85"/>
      <c r="Y117" s="85"/>
      <c r="Z117" s="85"/>
      <c r="AA117" s="85"/>
      <c r="AB117" s="85"/>
      <c r="AC117" s="85"/>
      <c r="AD117" s="85"/>
      <c r="AE117" s="85"/>
      <c r="AF117" s="85"/>
      <c r="AG117" s="85"/>
    </row>
    <row r="118" spans="1:33" s="70" customFormat="1" x14ac:dyDescent="0.3">
      <c r="A118" s="86"/>
      <c r="B118" s="315" t="s">
        <v>71</v>
      </c>
      <c r="C118" s="333">
        <f t="shared" ref="C118:O118" si="28">+C119+C121</f>
        <v>6.8223381717392311</v>
      </c>
      <c r="D118" s="333">
        <f t="shared" si="28"/>
        <v>0.26079732912222664</v>
      </c>
      <c r="E118" s="333">
        <f t="shared" si="28"/>
        <v>0.25401990978113981</v>
      </c>
      <c r="F118" s="333">
        <f t="shared" si="28"/>
        <v>5.9511296444932205</v>
      </c>
      <c r="G118" s="333">
        <f t="shared" si="28"/>
        <v>0.24046507109896609</v>
      </c>
      <c r="H118" s="333">
        <f t="shared" si="28"/>
        <v>0.23368765480293324</v>
      </c>
      <c r="I118" s="333">
        <f t="shared" si="28"/>
        <v>5.2601585363479648</v>
      </c>
      <c r="J118" s="333">
        <f t="shared" si="28"/>
        <v>0.22013281612075952</v>
      </c>
      <c r="K118" s="333">
        <f t="shared" si="28"/>
        <v>0.21335539677967269</v>
      </c>
      <c r="L118" s="333">
        <f t="shared" si="28"/>
        <v>4.5530552219670657</v>
      </c>
      <c r="M118" s="333">
        <f t="shared" si="28"/>
        <v>0.19980056114255296</v>
      </c>
      <c r="N118" s="333">
        <f t="shared" si="28"/>
        <v>0.19302314180146612</v>
      </c>
      <c r="O118" s="333">
        <f t="shared" si="28"/>
        <v>24.401963455197201</v>
      </c>
      <c r="P118" s="85"/>
      <c r="Q118" s="85"/>
      <c r="R118" s="85"/>
      <c r="S118" s="85"/>
      <c r="T118" s="85"/>
      <c r="U118" s="85"/>
      <c r="V118" s="85"/>
      <c r="W118" s="85"/>
      <c r="X118" s="85"/>
      <c r="Y118" s="85"/>
      <c r="Z118" s="85"/>
      <c r="AA118" s="85"/>
      <c r="AB118" s="85"/>
      <c r="AC118" s="85"/>
      <c r="AD118" s="85"/>
      <c r="AE118" s="85"/>
      <c r="AF118" s="85"/>
      <c r="AG118" s="85"/>
    </row>
    <row r="119" spans="1:33" x14ac:dyDescent="0.3">
      <c r="B119" s="970" t="s">
        <v>608</v>
      </c>
      <c r="C119" s="885">
        <f>+C120</f>
        <v>0.26757474541825949</v>
      </c>
      <c r="D119" s="885">
        <f t="shared" ref="D119:N119" si="29">+D120</f>
        <v>0.26079732912222664</v>
      </c>
      <c r="E119" s="885">
        <f t="shared" si="29"/>
        <v>0.25401990978113981</v>
      </c>
      <c r="F119" s="885">
        <f t="shared" si="29"/>
        <v>0.24724249044005298</v>
      </c>
      <c r="G119" s="885">
        <f t="shared" si="29"/>
        <v>0.24046507109896609</v>
      </c>
      <c r="H119" s="885">
        <f t="shared" si="29"/>
        <v>0.23368765480293324</v>
      </c>
      <c r="I119" s="885">
        <f t="shared" si="29"/>
        <v>0.22691023546184641</v>
      </c>
      <c r="J119" s="885">
        <f t="shared" si="29"/>
        <v>0.22013281612075952</v>
      </c>
      <c r="K119" s="885">
        <f t="shared" si="29"/>
        <v>0.21335539677967269</v>
      </c>
      <c r="L119" s="885">
        <f t="shared" si="29"/>
        <v>0.20657798048363984</v>
      </c>
      <c r="M119" s="885">
        <f t="shared" si="29"/>
        <v>0.19980056114255296</v>
      </c>
      <c r="N119" s="885">
        <f t="shared" si="29"/>
        <v>0.19302314180146612</v>
      </c>
      <c r="O119" s="890">
        <f t="shared" si="25"/>
        <v>2.7635873324535156</v>
      </c>
      <c r="P119" s="85"/>
      <c r="Q119" s="85"/>
      <c r="R119" s="85"/>
      <c r="S119" s="85"/>
      <c r="T119" s="85"/>
      <c r="U119" s="85"/>
      <c r="V119" s="85"/>
      <c r="W119" s="85"/>
      <c r="X119" s="85"/>
      <c r="Y119" s="85"/>
      <c r="Z119" s="85"/>
      <c r="AA119" s="85"/>
      <c r="AB119" s="85"/>
      <c r="AC119" s="85"/>
      <c r="AD119" s="85"/>
      <c r="AE119" s="85"/>
      <c r="AF119" s="85"/>
      <c r="AG119" s="85"/>
    </row>
    <row r="120" spans="1:33" s="70" customFormat="1" x14ac:dyDescent="0.3">
      <c r="A120" s="86"/>
      <c r="B120" s="712" t="s">
        <v>704</v>
      </c>
      <c r="C120" s="885">
        <v>0.26757474541825949</v>
      </c>
      <c r="D120" s="885">
        <v>0.26079732912222664</v>
      </c>
      <c r="E120" s="885">
        <v>0.25401990978113981</v>
      </c>
      <c r="F120" s="885">
        <v>0.24724249044005298</v>
      </c>
      <c r="G120" s="885">
        <v>0.24046507109896609</v>
      </c>
      <c r="H120" s="885">
        <v>0.23368765480293324</v>
      </c>
      <c r="I120" s="885">
        <v>0.22691023546184641</v>
      </c>
      <c r="J120" s="885">
        <v>0.22013281612075952</v>
      </c>
      <c r="K120" s="885">
        <v>0.21335539677967269</v>
      </c>
      <c r="L120" s="890">
        <v>0.20657798048363984</v>
      </c>
      <c r="M120" s="885">
        <v>0.19980056114255296</v>
      </c>
      <c r="N120" s="885">
        <v>0.19302314180146612</v>
      </c>
      <c r="O120" s="890">
        <f t="shared" si="25"/>
        <v>2.7635873324535156</v>
      </c>
      <c r="P120" s="85"/>
      <c r="Q120" s="85"/>
      <c r="R120" s="85"/>
      <c r="S120" s="85"/>
      <c r="T120" s="85"/>
      <c r="U120" s="85"/>
      <c r="V120" s="85"/>
      <c r="W120" s="85"/>
      <c r="X120" s="85"/>
      <c r="Y120" s="85"/>
      <c r="Z120" s="85"/>
      <c r="AA120" s="85"/>
      <c r="AB120" s="85"/>
      <c r="AC120" s="85"/>
      <c r="AD120" s="85"/>
      <c r="AE120" s="85"/>
      <c r="AF120" s="85"/>
      <c r="AG120" s="85"/>
    </row>
    <row r="121" spans="1:33" s="70" customFormat="1" x14ac:dyDescent="0.3">
      <c r="A121" s="86"/>
      <c r="B121" s="713" t="s">
        <v>609</v>
      </c>
      <c r="C121" s="885">
        <f>+C122</f>
        <v>6.5547634263209718</v>
      </c>
      <c r="D121" s="885">
        <f t="shared" ref="D121:N121" si="30">+D122</f>
        <v>0</v>
      </c>
      <c r="E121" s="885">
        <f t="shared" si="30"/>
        <v>0</v>
      </c>
      <c r="F121" s="885">
        <f t="shared" si="30"/>
        <v>5.7038871540531675</v>
      </c>
      <c r="G121" s="885">
        <f t="shared" si="30"/>
        <v>0</v>
      </c>
      <c r="H121" s="885">
        <f t="shared" si="30"/>
        <v>0</v>
      </c>
      <c r="I121" s="885">
        <f t="shared" si="30"/>
        <v>5.0332483008861182</v>
      </c>
      <c r="J121" s="885">
        <f t="shared" si="30"/>
        <v>0</v>
      </c>
      <c r="K121" s="885">
        <f t="shared" si="30"/>
        <v>0</v>
      </c>
      <c r="L121" s="885">
        <f t="shared" si="30"/>
        <v>4.3464772414834263</v>
      </c>
      <c r="M121" s="885">
        <f t="shared" si="30"/>
        <v>0</v>
      </c>
      <c r="N121" s="885">
        <f t="shared" si="30"/>
        <v>0</v>
      </c>
      <c r="O121" s="890">
        <f t="shared" si="25"/>
        <v>21.638376122743686</v>
      </c>
      <c r="P121" s="85"/>
      <c r="Q121" s="85"/>
      <c r="R121" s="85"/>
      <c r="S121" s="85"/>
      <c r="T121" s="85"/>
      <c r="U121" s="85"/>
      <c r="V121" s="85"/>
      <c r="W121" s="85"/>
      <c r="X121" s="85"/>
      <c r="Y121" s="85"/>
      <c r="Z121" s="85"/>
      <c r="AA121" s="85"/>
      <c r="AB121" s="85"/>
      <c r="AC121" s="85"/>
      <c r="AD121" s="85"/>
      <c r="AE121" s="85"/>
      <c r="AF121" s="85"/>
      <c r="AG121" s="85"/>
    </row>
    <row r="122" spans="1:33" s="70" customFormat="1" x14ac:dyDescent="0.3">
      <c r="A122" s="86"/>
      <c r="B122" s="712" t="s">
        <v>704</v>
      </c>
      <c r="C122" s="885">
        <v>6.5547634263209718</v>
      </c>
      <c r="D122" s="885">
        <v>0</v>
      </c>
      <c r="E122" s="885">
        <v>0</v>
      </c>
      <c r="F122" s="885">
        <v>5.7038871540531675</v>
      </c>
      <c r="G122" s="885">
        <v>0</v>
      </c>
      <c r="H122" s="885">
        <v>0</v>
      </c>
      <c r="I122" s="885">
        <v>5.0332483008861182</v>
      </c>
      <c r="J122" s="885">
        <v>0</v>
      </c>
      <c r="K122" s="885">
        <v>0</v>
      </c>
      <c r="L122" s="890">
        <v>4.3464772414834263</v>
      </c>
      <c r="M122" s="885">
        <v>0</v>
      </c>
      <c r="N122" s="885">
        <v>0</v>
      </c>
      <c r="O122" s="890">
        <f t="shared" si="25"/>
        <v>21.638376122743686</v>
      </c>
      <c r="P122" s="85"/>
      <c r="Q122" s="85"/>
      <c r="R122" s="85"/>
      <c r="S122" s="85"/>
      <c r="T122" s="85"/>
      <c r="U122" s="85"/>
      <c r="V122" s="85"/>
      <c r="W122" s="85"/>
      <c r="X122" s="85"/>
      <c r="Y122" s="85"/>
      <c r="Z122" s="85"/>
      <c r="AA122" s="85"/>
      <c r="AB122" s="85"/>
      <c r="AC122" s="85"/>
      <c r="AD122" s="85"/>
      <c r="AE122" s="85"/>
      <c r="AF122" s="85"/>
      <c r="AG122" s="85"/>
    </row>
    <row r="123" spans="1:33" s="70" customFormat="1" x14ac:dyDescent="0.3">
      <c r="A123" s="86"/>
      <c r="B123" s="315" t="s">
        <v>69</v>
      </c>
      <c r="C123" s="333">
        <f>+C124</f>
        <v>0</v>
      </c>
      <c r="D123" s="333">
        <f t="shared" ref="D123:N123" si="31">+D124</f>
        <v>0</v>
      </c>
      <c r="E123" s="333">
        <f t="shared" si="31"/>
        <v>2.613E-2</v>
      </c>
      <c r="F123" s="333">
        <f t="shared" si="31"/>
        <v>0</v>
      </c>
      <c r="G123" s="333">
        <f t="shared" si="31"/>
        <v>0</v>
      </c>
      <c r="H123" s="333">
        <f t="shared" si="31"/>
        <v>0</v>
      </c>
      <c r="I123" s="333">
        <f t="shared" si="31"/>
        <v>0</v>
      </c>
      <c r="J123" s="333">
        <f t="shared" si="31"/>
        <v>0</v>
      </c>
      <c r="K123" s="333">
        <f t="shared" si="31"/>
        <v>2.613E-2</v>
      </c>
      <c r="L123" s="333">
        <f t="shared" si="31"/>
        <v>0</v>
      </c>
      <c r="M123" s="333">
        <f t="shared" si="31"/>
        <v>0</v>
      </c>
      <c r="N123" s="333">
        <f t="shared" si="31"/>
        <v>0</v>
      </c>
      <c r="O123" s="1165">
        <f t="shared" si="25"/>
        <v>5.2260000000000001E-2</v>
      </c>
      <c r="P123" s="85"/>
      <c r="Q123" s="85"/>
      <c r="R123" s="85"/>
      <c r="S123" s="85"/>
      <c r="T123" s="85"/>
      <c r="U123" s="85"/>
      <c r="V123" s="85"/>
      <c r="W123" s="85"/>
      <c r="X123" s="85"/>
      <c r="Y123" s="85"/>
      <c r="Z123" s="85"/>
      <c r="AA123" s="85"/>
      <c r="AB123" s="85"/>
      <c r="AC123" s="85"/>
      <c r="AD123" s="85"/>
      <c r="AE123" s="85"/>
      <c r="AF123" s="85"/>
      <c r="AG123" s="85"/>
    </row>
    <row r="124" spans="1:33" s="70" customFormat="1" x14ac:dyDescent="0.3">
      <c r="A124" s="86"/>
      <c r="B124" s="712" t="s">
        <v>842</v>
      </c>
      <c r="C124" s="885">
        <v>0</v>
      </c>
      <c r="D124" s="885">
        <v>0</v>
      </c>
      <c r="E124" s="885">
        <v>2.613E-2</v>
      </c>
      <c r="F124" s="885">
        <v>0</v>
      </c>
      <c r="G124" s="885">
        <v>0</v>
      </c>
      <c r="H124" s="885">
        <v>0</v>
      </c>
      <c r="I124" s="885">
        <v>0</v>
      </c>
      <c r="J124" s="885">
        <v>0</v>
      </c>
      <c r="K124" s="885">
        <v>2.613E-2</v>
      </c>
      <c r="L124" s="890">
        <v>0</v>
      </c>
      <c r="M124" s="885">
        <v>0</v>
      </c>
      <c r="N124" s="885">
        <v>0</v>
      </c>
      <c r="O124" s="1072">
        <f t="shared" si="25"/>
        <v>5.2260000000000001E-2</v>
      </c>
      <c r="P124" s="85"/>
      <c r="Q124" s="85"/>
      <c r="R124" s="85"/>
      <c r="S124" s="85"/>
      <c r="T124" s="85"/>
      <c r="U124" s="85"/>
      <c r="V124" s="85"/>
      <c r="W124" s="85"/>
      <c r="X124" s="85"/>
      <c r="Y124" s="85"/>
      <c r="Z124" s="85"/>
      <c r="AA124" s="85"/>
      <c r="AB124" s="85"/>
      <c r="AC124" s="85"/>
      <c r="AD124" s="85"/>
      <c r="AE124" s="85"/>
      <c r="AF124" s="85"/>
      <c r="AG124" s="85"/>
    </row>
    <row r="125" spans="1:33" s="70" customFormat="1" x14ac:dyDescent="0.3">
      <c r="A125" s="86"/>
      <c r="B125" s="338"/>
      <c r="C125" s="82"/>
      <c r="D125" s="82"/>
      <c r="E125" s="82"/>
      <c r="F125" s="82"/>
      <c r="G125" s="82"/>
      <c r="H125" s="82"/>
      <c r="I125" s="82"/>
      <c r="J125" s="82"/>
      <c r="K125" s="82"/>
      <c r="L125" s="82"/>
      <c r="M125" s="82"/>
      <c r="N125" s="82"/>
      <c r="O125" s="82"/>
      <c r="P125" s="85"/>
      <c r="Q125" s="85"/>
      <c r="R125" s="85"/>
      <c r="S125" s="85"/>
      <c r="T125" s="85"/>
      <c r="U125" s="85"/>
      <c r="V125" s="85"/>
      <c r="W125" s="85"/>
      <c r="X125" s="85"/>
      <c r="Y125" s="85"/>
      <c r="Z125" s="85"/>
      <c r="AA125" s="85"/>
      <c r="AB125" s="85"/>
      <c r="AC125" s="85"/>
      <c r="AD125" s="85"/>
      <c r="AE125" s="85"/>
      <c r="AF125" s="85"/>
      <c r="AG125" s="85"/>
    </row>
    <row r="126" spans="1:33" x14ac:dyDescent="0.3">
      <c r="B126" s="311" t="s">
        <v>104</v>
      </c>
      <c r="C126" s="116">
        <f>+C127+C128</f>
        <v>111.53471355392253</v>
      </c>
      <c r="D126" s="116">
        <f t="shared" ref="D126:N126" si="32">+D127+D128</f>
        <v>119.60792743087285</v>
      </c>
      <c r="E126" s="116">
        <f t="shared" si="32"/>
        <v>115.16750012425177</v>
      </c>
      <c r="F126" s="116">
        <f t="shared" si="32"/>
        <v>340.63695331128741</v>
      </c>
      <c r="G126" s="116">
        <f t="shared" si="32"/>
        <v>200.4421242509633</v>
      </c>
      <c r="H126" s="116">
        <f t="shared" si="32"/>
        <v>200.23351506599894</v>
      </c>
      <c r="I126" s="116">
        <f t="shared" si="32"/>
        <v>101.32410023038643</v>
      </c>
      <c r="J126" s="116">
        <f t="shared" si="32"/>
        <v>77.692265602610476</v>
      </c>
      <c r="K126" s="116">
        <f t="shared" si="32"/>
        <v>115.11311058935601</v>
      </c>
      <c r="L126" s="116">
        <f t="shared" si="32"/>
        <v>325.8843243781422</v>
      </c>
      <c r="M126" s="116">
        <f t="shared" si="32"/>
        <v>143.20833988569149</v>
      </c>
      <c r="N126" s="116">
        <f t="shared" si="32"/>
        <v>199.9309656455616</v>
      </c>
      <c r="O126" s="116">
        <f>SUM(C126:N126)</f>
        <v>2050.7758400690445</v>
      </c>
      <c r="P126" s="1204"/>
      <c r="Q126" s="85"/>
      <c r="R126" s="85"/>
      <c r="S126" s="85"/>
      <c r="T126" s="85"/>
      <c r="U126" s="85"/>
      <c r="V126" s="85"/>
      <c r="W126" s="85"/>
      <c r="X126" s="85"/>
      <c r="Y126" s="85"/>
      <c r="Z126" s="85"/>
      <c r="AA126" s="85"/>
      <c r="AB126" s="85"/>
      <c r="AC126" s="85"/>
      <c r="AD126" s="85"/>
      <c r="AE126" s="85"/>
      <c r="AF126" s="85"/>
      <c r="AG126" s="85"/>
    </row>
    <row r="127" spans="1:33" x14ac:dyDescent="0.3">
      <c r="B127" s="889" t="s">
        <v>105</v>
      </c>
      <c r="C127" s="885">
        <v>37.737152664391807</v>
      </c>
      <c r="D127" s="885">
        <v>18.424059757357917</v>
      </c>
      <c r="E127" s="885">
        <v>111.99531640242702</v>
      </c>
      <c r="F127" s="885">
        <v>36.502222664093395</v>
      </c>
      <c r="G127" s="885">
        <v>50.703682804031899</v>
      </c>
      <c r="H127" s="885">
        <v>197.16038567131565</v>
      </c>
      <c r="I127" s="885">
        <v>37.633900537573837</v>
      </c>
      <c r="J127" s="885">
        <v>18.38339524435645</v>
      </c>
      <c r="K127" s="885">
        <v>112.14241474610034</v>
      </c>
      <c r="L127" s="885">
        <v>22.088537113422781</v>
      </c>
      <c r="M127" s="885">
        <v>47.888869608960249</v>
      </c>
      <c r="N127" s="885">
        <v>197.05713354145263</v>
      </c>
      <c r="O127" s="888">
        <f>SUM(C127:N127)</f>
        <v>887.71707075548397</v>
      </c>
      <c r="P127" s="1204"/>
      <c r="Q127" s="85"/>
      <c r="R127" s="85"/>
      <c r="S127" s="85"/>
      <c r="T127" s="85"/>
      <c r="U127" s="85"/>
      <c r="V127" s="85"/>
      <c r="W127" s="85"/>
      <c r="X127" s="85"/>
      <c r="Y127" s="85"/>
      <c r="Z127" s="85"/>
      <c r="AA127" s="85"/>
      <c r="AB127" s="85"/>
      <c r="AC127" s="85"/>
      <c r="AD127" s="85"/>
      <c r="AE127" s="85"/>
      <c r="AF127" s="85"/>
      <c r="AG127" s="85"/>
    </row>
    <row r="128" spans="1:33" x14ac:dyDescent="0.3">
      <c r="B128" s="889" t="s">
        <v>512</v>
      </c>
      <c r="C128" s="888">
        <v>73.797560889530715</v>
      </c>
      <c r="D128" s="888">
        <v>101.18386767351494</v>
      </c>
      <c r="E128" s="888">
        <v>3.1721837218247457</v>
      </c>
      <c r="F128" s="888">
        <v>304.13473064719403</v>
      </c>
      <c r="G128" s="888">
        <v>149.7384414469314</v>
      </c>
      <c r="H128" s="888">
        <v>3.0731293946832952</v>
      </c>
      <c r="I128" s="888">
        <v>63.690199692812598</v>
      </c>
      <c r="J128" s="888">
        <v>59.308870358254026</v>
      </c>
      <c r="K128" s="888">
        <v>2.9706958432556618</v>
      </c>
      <c r="L128" s="888">
        <v>303.79578726471942</v>
      </c>
      <c r="M128" s="888">
        <v>95.319470276731224</v>
      </c>
      <c r="N128" s="888">
        <v>2.8738321041089598</v>
      </c>
      <c r="O128" s="888">
        <f>SUM(C128:N128)</f>
        <v>1163.058769313561</v>
      </c>
      <c r="P128" s="1204"/>
      <c r="Q128" s="85"/>
      <c r="R128" s="85"/>
      <c r="S128" s="85"/>
      <c r="T128" s="85"/>
      <c r="U128" s="85"/>
      <c r="V128" s="85"/>
      <c r="W128" s="85"/>
      <c r="X128" s="85"/>
      <c r="Y128" s="85"/>
      <c r="Z128" s="85"/>
      <c r="AA128" s="85"/>
      <c r="AB128" s="85"/>
      <c r="AC128" s="85"/>
      <c r="AD128" s="85"/>
      <c r="AE128" s="85"/>
      <c r="AF128" s="85"/>
      <c r="AG128" s="85"/>
    </row>
    <row r="129" spans="2:33" x14ac:dyDescent="0.3">
      <c r="B129" s="311" t="s">
        <v>106</v>
      </c>
      <c r="C129" s="116">
        <v>178.80723443408786</v>
      </c>
      <c r="D129" s="116">
        <v>331.36410099007321</v>
      </c>
      <c r="E129" s="116">
        <v>97.722494532202177</v>
      </c>
      <c r="F129" s="116">
        <v>32.431409562769318</v>
      </c>
      <c r="G129" s="116">
        <v>595.02075859101751</v>
      </c>
      <c r="H129" s="116">
        <v>90.503670597448235</v>
      </c>
      <c r="I129" s="116">
        <v>222.76531897714625</v>
      </c>
      <c r="J129" s="116">
        <v>369.41480360221357</v>
      </c>
      <c r="K129" s="116">
        <v>93.769101242500653</v>
      </c>
      <c r="L129" s="116">
        <v>31.406210692700999</v>
      </c>
      <c r="M129" s="116">
        <v>457.3009833217522</v>
      </c>
      <c r="N129" s="116">
        <v>79.749725464444722</v>
      </c>
      <c r="O129" s="116">
        <f>SUM(C129:N129)</f>
        <v>2580.2558120083568</v>
      </c>
      <c r="P129" s="1204"/>
      <c r="Q129" s="85"/>
      <c r="R129" s="85"/>
      <c r="S129" s="85"/>
      <c r="T129" s="85"/>
      <c r="U129" s="85"/>
      <c r="V129" s="85"/>
      <c r="W129" s="85"/>
      <c r="X129" s="85"/>
      <c r="Y129" s="85"/>
      <c r="Z129" s="85"/>
      <c r="AA129" s="85"/>
      <c r="AB129" s="85"/>
      <c r="AC129" s="85"/>
      <c r="AD129" s="85"/>
      <c r="AE129" s="85"/>
      <c r="AF129" s="85"/>
      <c r="AG129" s="85"/>
    </row>
    <row r="130" spans="2:33" x14ac:dyDescent="0.3">
      <c r="B130" s="870"/>
      <c r="C130" s="1063"/>
      <c r="D130" s="418"/>
      <c r="E130" s="418"/>
      <c r="F130" s="418"/>
      <c r="G130" s="418"/>
      <c r="H130" s="418"/>
      <c r="I130" s="418"/>
      <c r="J130" s="418"/>
      <c r="K130" s="418"/>
      <c r="L130" s="418"/>
      <c r="M130" s="418"/>
      <c r="N130" s="418"/>
      <c r="O130" s="418"/>
    </row>
    <row r="131" spans="2:33" x14ac:dyDescent="0.3">
      <c r="B131" s="92" t="s">
        <v>337</v>
      </c>
      <c r="C131" s="1065"/>
      <c r="D131" s="871"/>
      <c r="E131" s="871"/>
      <c r="F131" s="871"/>
      <c r="G131" s="871"/>
      <c r="H131" s="871"/>
      <c r="I131" s="871"/>
      <c r="J131" s="871"/>
      <c r="K131" s="871"/>
      <c r="L131" s="871"/>
      <c r="M131" s="871"/>
      <c r="N131" s="871"/>
      <c r="O131" s="872"/>
    </row>
    <row r="132" spans="2:33" x14ac:dyDescent="0.3">
      <c r="C132" s="1065"/>
      <c r="D132" s="1065"/>
      <c r="E132" s="1065"/>
      <c r="F132" s="1065"/>
      <c r="G132" s="1065"/>
      <c r="H132" s="1065"/>
      <c r="I132" s="1065"/>
      <c r="J132" s="1065"/>
      <c r="K132" s="1158"/>
      <c r="L132" s="1065"/>
      <c r="M132" s="1065"/>
      <c r="N132" s="1065"/>
      <c r="O132" s="1065"/>
    </row>
    <row r="133" spans="2:33" x14ac:dyDescent="0.3">
      <c r="C133" s="1065"/>
      <c r="D133" s="1065"/>
      <c r="E133" s="1065"/>
      <c r="F133" s="1065"/>
      <c r="G133" s="1065"/>
      <c r="H133" s="1065"/>
      <c r="I133" s="1065"/>
      <c r="J133" s="1065"/>
      <c r="K133" s="1065"/>
      <c r="L133" s="1065"/>
      <c r="M133" s="1065"/>
      <c r="N133" s="1065"/>
      <c r="O133" s="1065"/>
    </row>
    <row r="134" spans="2:33" x14ac:dyDescent="0.3">
      <c r="C134" s="1064"/>
      <c r="D134" s="1064"/>
      <c r="E134" s="1064"/>
      <c r="F134" s="1064"/>
      <c r="G134" s="1064"/>
      <c r="H134" s="1064"/>
      <c r="I134" s="1064"/>
      <c r="J134" s="1064"/>
      <c r="K134" s="1064"/>
      <c r="L134" s="1064"/>
      <c r="M134" s="1064"/>
      <c r="N134" s="1064"/>
      <c r="O134" s="1064"/>
    </row>
    <row r="135" spans="2:33" x14ac:dyDescent="0.3">
      <c r="C135" s="1064"/>
      <c r="D135" s="1064"/>
      <c r="E135" s="1158"/>
      <c r="F135" s="1064"/>
      <c r="G135" s="1064"/>
      <c r="H135" s="1064"/>
      <c r="I135" s="1064"/>
      <c r="J135" s="1158"/>
      <c r="K135" s="1158"/>
      <c r="L135" s="1064"/>
      <c r="M135" s="1064"/>
      <c r="N135" s="1064"/>
      <c r="O135" s="1064"/>
    </row>
    <row r="136" spans="2:33" x14ac:dyDescent="0.3">
      <c r="C136" s="1066"/>
      <c r="D136" s="1066"/>
      <c r="E136" s="1066"/>
      <c r="F136" s="1066"/>
      <c r="G136" s="1066"/>
      <c r="H136" s="1066"/>
      <c r="I136" s="1066"/>
      <c r="J136" s="1066"/>
      <c r="K136" s="1159"/>
      <c r="L136" s="1066"/>
      <c r="M136" s="1066"/>
      <c r="N136" s="1066"/>
      <c r="O136" s="1066"/>
    </row>
    <row r="137" spans="2:33" x14ac:dyDescent="0.3">
      <c r="C137" s="1066"/>
      <c r="D137" s="1066"/>
      <c r="E137" s="1066"/>
      <c r="F137" s="1066"/>
      <c r="G137" s="1066"/>
      <c r="H137" s="1066"/>
      <c r="I137" s="1066"/>
      <c r="J137" s="1066"/>
      <c r="K137" s="1066"/>
      <c r="L137" s="1066"/>
      <c r="M137" s="1066"/>
      <c r="N137" s="1066"/>
      <c r="O137" s="1066"/>
    </row>
    <row r="138" spans="2:33" x14ac:dyDescent="0.3">
      <c r="C138" s="1066"/>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P447"/>
  <sheetViews>
    <sheetView showGridLines="0" showRuler="0" zoomScale="85" zoomScaleNormal="85" zoomScaleSheetLayoutView="80" workbookViewId="0"/>
  </sheetViews>
  <sheetFormatPr baseColWidth="10" defaultColWidth="11.453125" defaultRowHeight="13" x14ac:dyDescent="0.3"/>
  <cols>
    <col min="1" max="1" width="6.81640625" style="1" customWidth="1"/>
    <col min="2" max="2" width="40" style="93" customWidth="1"/>
    <col min="3" max="9" width="17.1796875" style="93" bestFit="1" customWidth="1"/>
    <col min="10" max="12" width="17.1796875" style="93" customWidth="1"/>
    <col min="13" max="13" width="17.1796875" style="93" bestFit="1" customWidth="1"/>
    <col min="14" max="14" width="22.1796875" style="93" bestFit="1" customWidth="1"/>
    <col min="15" max="15" width="22.1796875" style="94" bestFit="1" customWidth="1"/>
    <col min="16" max="16384" width="11.453125" style="94"/>
  </cols>
  <sheetData>
    <row r="1" spans="1:15" ht="14.5" x14ac:dyDescent="0.35">
      <c r="A1" s="667" t="s">
        <v>216</v>
      </c>
      <c r="B1" s="172"/>
    </row>
    <row r="2" spans="1:15" ht="15" customHeight="1" x14ac:dyDescent="0.35">
      <c r="A2" s="172"/>
      <c r="B2" s="351" t="s">
        <v>733</v>
      </c>
      <c r="C2" s="95"/>
      <c r="D2" s="95"/>
      <c r="E2" s="95"/>
      <c r="F2" s="95"/>
      <c r="G2" s="95"/>
      <c r="H2" s="95"/>
      <c r="I2" s="95"/>
      <c r="J2" s="95"/>
      <c r="K2" s="95"/>
      <c r="L2" s="95"/>
      <c r="M2" s="95"/>
      <c r="N2" s="95"/>
    </row>
    <row r="3" spans="1:15" ht="15" customHeight="1" x14ac:dyDescent="0.35">
      <c r="A3" s="172"/>
      <c r="B3" s="351" t="s">
        <v>300</v>
      </c>
      <c r="C3" s="95"/>
      <c r="D3" s="95"/>
      <c r="E3" s="95"/>
      <c r="F3" s="95"/>
      <c r="G3" s="95"/>
      <c r="H3" s="95"/>
      <c r="I3" s="95"/>
      <c r="J3" s="95"/>
      <c r="K3" s="95"/>
      <c r="L3" s="95"/>
      <c r="M3" s="95"/>
      <c r="N3" s="95"/>
    </row>
    <row r="4" spans="1:15" ht="10.5" x14ac:dyDescent="0.25">
      <c r="A4" s="93"/>
      <c r="B4" s="96"/>
      <c r="C4" s="95"/>
      <c r="D4" s="95"/>
      <c r="E4" s="95"/>
      <c r="F4" s="95"/>
      <c r="G4" s="95"/>
      <c r="H4" s="95"/>
      <c r="I4" s="95"/>
      <c r="J4" s="95"/>
      <c r="K4" s="95"/>
      <c r="L4" s="95"/>
      <c r="M4" s="95"/>
      <c r="N4" s="95"/>
    </row>
    <row r="5" spans="1:15" ht="10.5" x14ac:dyDescent="0.25">
      <c r="A5" s="93"/>
      <c r="B5" s="96"/>
      <c r="C5" s="95"/>
      <c r="D5" s="95"/>
      <c r="E5" s="95"/>
      <c r="F5" s="95"/>
      <c r="G5" s="95"/>
      <c r="H5" s="95"/>
      <c r="I5" s="95"/>
      <c r="J5" s="95"/>
      <c r="K5" s="95"/>
      <c r="L5" s="95"/>
      <c r="M5" s="95"/>
      <c r="N5" s="95"/>
    </row>
    <row r="6" spans="1:15" ht="17" x14ac:dyDescent="0.25">
      <c r="A6" s="93"/>
      <c r="B6" s="1385" t="s">
        <v>687</v>
      </c>
      <c r="C6" s="1385"/>
      <c r="D6" s="1385"/>
      <c r="E6" s="1385"/>
      <c r="F6" s="1385"/>
      <c r="G6" s="1385"/>
      <c r="H6" s="1385"/>
      <c r="I6" s="1385"/>
      <c r="J6" s="1385"/>
      <c r="K6" s="1385"/>
      <c r="L6" s="1385"/>
      <c r="M6" s="1385"/>
      <c r="N6" s="1385"/>
    </row>
    <row r="7" spans="1:15" ht="17" x14ac:dyDescent="0.25">
      <c r="A7" s="93"/>
      <c r="B7" s="1385" t="s">
        <v>335</v>
      </c>
      <c r="C7" s="1385"/>
      <c r="D7" s="1385"/>
      <c r="E7" s="1385"/>
      <c r="F7" s="1385"/>
      <c r="G7" s="1385"/>
      <c r="H7" s="1385"/>
      <c r="I7" s="1385"/>
      <c r="J7" s="1385"/>
      <c r="K7" s="1385"/>
      <c r="L7" s="1385"/>
      <c r="M7" s="1385"/>
      <c r="N7" s="1385"/>
    </row>
    <row r="8" spans="1:15" ht="10.5" x14ac:dyDescent="0.25">
      <c r="A8" s="93"/>
      <c r="B8" s="97"/>
      <c r="C8" s="98"/>
      <c r="D8" s="99"/>
      <c r="E8" s="98"/>
      <c r="F8" s="98"/>
      <c r="G8" s="98"/>
      <c r="H8" s="98"/>
      <c r="I8" s="98"/>
      <c r="J8" s="98"/>
      <c r="K8" s="98"/>
      <c r="L8" s="98"/>
      <c r="M8" s="98"/>
      <c r="N8" s="98"/>
    </row>
    <row r="9" spans="1:15" ht="13.5" customHeight="1" thickBot="1" x14ac:dyDescent="0.3">
      <c r="A9" s="93"/>
      <c r="B9" s="625" t="s">
        <v>877</v>
      </c>
      <c r="C9" s="98"/>
      <c r="D9" s="99"/>
      <c r="E9" s="98"/>
      <c r="F9" s="98"/>
      <c r="G9" s="98"/>
      <c r="H9" s="98"/>
      <c r="I9" s="98"/>
      <c r="J9" s="98"/>
      <c r="K9" s="98"/>
      <c r="L9" s="98"/>
      <c r="M9" s="98"/>
      <c r="N9" s="98"/>
    </row>
    <row r="10" spans="1:15" ht="12" customHeight="1" thickTop="1" x14ac:dyDescent="0.25">
      <c r="A10" s="93"/>
      <c r="B10" s="1386" t="s">
        <v>296</v>
      </c>
      <c r="C10" s="1388">
        <v>2020</v>
      </c>
      <c r="D10" s="1388">
        <v>2021</v>
      </c>
      <c r="E10" s="1388">
        <v>2022</v>
      </c>
      <c r="F10" s="1388">
        <v>2023</v>
      </c>
      <c r="G10" s="1388">
        <v>2024</v>
      </c>
      <c r="H10" s="1388">
        <v>2025</v>
      </c>
      <c r="I10" s="1388">
        <v>2026</v>
      </c>
      <c r="J10" s="1388">
        <v>2027</v>
      </c>
      <c r="K10" s="1388">
        <v>2028</v>
      </c>
      <c r="L10" s="1388">
        <v>2029</v>
      </c>
      <c r="M10" s="1388" t="s">
        <v>934</v>
      </c>
      <c r="N10" s="1388" t="s">
        <v>276</v>
      </c>
    </row>
    <row r="11" spans="1:15" ht="12" customHeight="1" thickBot="1" x14ac:dyDescent="0.3">
      <c r="A11" s="93"/>
      <c r="B11" s="1387"/>
      <c r="C11" s="1389"/>
      <c r="D11" s="1389"/>
      <c r="E11" s="1389"/>
      <c r="F11" s="1389"/>
      <c r="G11" s="1389"/>
      <c r="H11" s="1389"/>
      <c r="I11" s="1389"/>
      <c r="J11" s="1389"/>
      <c r="K11" s="1389"/>
      <c r="L11" s="1389"/>
      <c r="M11" s="1389"/>
      <c r="N11" s="1389"/>
    </row>
    <row r="12" spans="1:15" s="104" customFormat="1" ht="9.75" customHeight="1" thickTop="1" thickBot="1" x14ac:dyDescent="0.4">
      <c r="A12" s="100"/>
      <c r="B12" s="101"/>
      <c r="C12" s="103"/>
      <c r="D12" s="103"/>
      <c r="E12" s="103"/>
      <c r="F12" s="103"/>
      <c r="G12" s="103"/>
      <c r="H12" s="103"/>
      <c r="I12" s="103"/>
      <c r="J12" s="103"/>
      <c r="K12" s="103"/>
      <c r="L12" s="103"/>
      <c r="M12" s="103"/>
      <c r="N12" s="102"/>
    </row>
    <row r="13" spans="1:15" s="104" customFormat="1" ht="15" thickTop="1" x14ac:dyDescent="0.25">
      <c r="A13" s="100"/>
      <c r="B13" s="498" t="s">
        <v>234</v>
      </c>
      <c r="C13" s="660">
        <f t="shared" ref="C13:M13" si="0">+C15+C16</f>
        <v>3694048.6315907184</v>
      </c>
      <c r="D13" s="660">
        <f t="shared" si="0"/>
        <v>24510527.433405936</v>
      </c>
      <c r="E13" s="660">
        <f t="shared" si="0"/>
        <v>17368162.245184984</v>
      </c>
      <c r="F13" s="660">
        <f t="shared" si="0"/>
        <v>17173921.558362689</v>
      </c>
      <c r="G13" s="660">
        <f t="shared" si="0"/>
        <v>21467064.692988746</v>
      </c>
      <c r="H13" s="660">
        <f t="shared" si="0"/>
        <v>22160950.483795457</v>
      </c>
      <c r="I13" s="660">
        <f t="shared" si="0"/>
        <v>12182662.641740963</v>
      </c>
      <c r="J13" s="660">
        <f t="shared" si="0"/>
        <v>10858983.697899584</v>
      </c>
      <c r="K13" s="660">
        <f t="shared" si="0"/>
        <v>12968455.256066913</v>
      </c>
      <c r="L13" s="660">
        <f t="shared" si="0"/>
        <v>17408817.241596535</v>
      </c>
      <c r="M13" s="660">
        <f t="shared" si="0"/>
        <v>100546302.88672891</v>
      </c>
      <c r="N13" s="660">
        <f>+N15+N16</f>
        <v>260339896.76936144</v>
      </c>
    </row>
    <row r="14" spans="1:15" s="104" customFormat="1" ht="14.5" x14ac:dyDescent="0.25">
      <c r="A14" s="100"/>
      <c r="B14" s="496" t="s">
        <v>355</v>
      </c>
      <c r="C14" s="775">
        <f t="shared" ref="C14:N14" si="1">+C13/$N$70</f>
        <v>9.4796033361710993E-3</v>
      </c>
      <c r="D14" s="775">
        <f t="shared" si="1"/>
        <v>6.2898489110841616E-2</v>
      </c>
      <c r="E14" s="775">
        <f t="shared" si="1"/>
        <v>4.4569875814471444E-2</v>
      </c>
      <c r="F14" s="775">
        <f t="shared" si="1"/>
        <v>4.4071418742987825E-2</v>
      </c>
      <c r="G14" s="775">
        <f t="shared" si="1"/>
        <v>5.5088407970911517E-2</v>
      </c>
      <c r="H14" s="775">
        <f t="shared" si="1"/>
        <v>5.6869045616339736E-2</v>
      </c>
      <c r="I14" s="775">
        <f t="shared" si="1"/>
        <v>3.1262936939832356E-2</v>
      </c>
      <c r="J14" s="775">
        <f t="shared" si="1"/>
        <v>2.7866135061061528E-2</v>
      </c>
      <c r="K14" s="775">
        <f t="shared" si="1"/>
        <v>3.3279424276950936E-2</v>
      </c>
      <c r="L14" s="775">
        <f t="shared" si="1"/>
        <v>4.4674203959022427E-2</v>
      </c>
      <c r="M14" s="775">
        <f t="shared" si="1"/>
        <v>0.25802017334955002</v>
      </c>
      <c r="N14" s="505">
        <f t="shared" si="1"/>
        <v>0.66807971417814049</v>
      </c>
    </row>
    <row r="15" spans="1:15" s="104" customFormat="1" ht="14.5" x14ac:dyDescent="0.25">
      <c r="A15" s="100"/>
      <c r="B15" s="499" t="s">
        <v>272</v>
      </c>
      <c r="C15" s="511">
        <v>2630885.5337824686</v>
      </c>
      <c r="D15" s="511">
        <v>22182698.168340452</v>
      </c>
      <c r="E15" s="511">
        <v>14670598.935235392</v>
      </c>
      <c r="F15" s="506">
        <v>14177669.698377775</v>
      </c>
      <c r="G15" s="506">
        <v>17657579.586430486</v>
      </c>
      <c r="H15" s="506">
        <v>18097398.335941151</v>
      </c>
      <c r="I15" s="506">
        <v>8214290.5704767471</v>
      </c>
      <c r="J15" s="506">
        <v>7162084.1580803385</v>
      </c>
      <c r="K15" s="506">
        <v>9042819.1326639242</v>
      </c>
      <c r="L15" s="506">
        <v>13604880.299677735</v>
      </c>
      <c r="M15" s="506">
        <v>82455743.027387738</v>
      </c>
      <c r="N15" s="506">
        <f>SUM(C15:M15)</f>
        <v>209896647.44639421</v>
      </c>
    </row>
    <row r="16" spans="1:15" ht="14.5" x14ac:dyDescent="0.25">
      <c r="A16" s="100"/>
      <c r="B16" s="499" t="s">
        <v>302</v>
      </c>
      <c r="C16" s="511">
        <v>1063163.0978082498</v>
      </c>
      <c r="D16" s="511">
        <v>2327829.2650654837</v>
      </c>
      <c r="E16" s="511">
        <v>2697563.3099495913</v>
      </c>
      <c r="F16" s="506">
        <v>2996251.8599849138</v>
      </c>
      <c r="G16" s="506">
        <v>3809485.1065582577</v>
      </c>
      <c r="H16" s="506">
        <v>4063552.1478543072</v>
      </c>
      <c r="I16" s="506">
        <v>3968372.0712642153</v>
      </c>
      <c r="J16" s="506">
        <v>3696899.5398192457</v>
      </c>
      <c r="K16" s="506">
        <v>3925636.1234029881</v>
      </c>
      <c r="L16" s="506">
        <v>3803936.9419187997</v>
      </c>
      <c r="M16" s="506">
        <v>18090559.859341174</v>
      </c>
      <c r="N16" s="506">
        <f>SUM(C16:M16)</f>
        <v>50443249.322967224</v>
      </c>
      <c r="O16" s="104"/>
    </row>
    <row r="17" spans="1:14" ht="9.75" customHeight="1" x14ac:dyDescent="0.25">
      <c r="A17" s="93"/>
      <c r="B17" s="490"/>
      <c r="C17" s="507"/>
      <c r="D17" s="507"/>
      <c r="E17" s="507"/>
      <c r="F17" s="507"/>
      <c r="G17" s="507"/>
      <c r="H17" s="507"/>
      <c r="I17" s="507"/>
      <c r="J17" s="507"/>
      <c r="K17" s="507"/>
      <c r="L17" s="507"/>
      <c r="M17" s="507"/>
      <c r="N17" s="507"/>
    </row>
    <row r="18" spans="1:14" ht="14.5" x14ac:dyDescent="0.25">
      <c r="A18" s="93"/>
      <c r="B18" s="496" t="s">
        <v>235</v>
      </c>
      <c r="C18" s="509">
        <f t="shared" ref="C18:H18" si="2">+C20+C21</f>
        <v>8888444.0988361388</v>
      </c>
      <c r="D18" s="509">
        <f t="shared" si="2"/>
        <v>5123662.7824356183</v>
      </c>
      <c r="E18" s="763">
        <f t="shared" si="2"/>
        <v>371766.41263000004</v>
      </c>
      <c r="F18" s="763">
        <f t="shared" si="2"/>
        <v>448025.78200000001</v>
      </c>
      <c r="G18" s="763">
        <f t="shared" si="2"/>
        <v>45310.326999999997</v>
      </c>
      <c r="H18" s="763">
        <f t="shared" si="2"/>
        <v>0</v>
      </c>
      <c r="I18" s="763">
        <f>+I20+I21</f>
        <v>0</v>
      </c>
      <c r="J18" s="763">
        <f t="shared" ref="J18:L18" si="3">+J20+J21</f>
        <v>0</v>
      </c>
      <c r="K18" s="763">
        <f t="shared" si="3"/>
        <v>0</v>
      </c>
      <c r="L18" s="763">
        <f t="shared" si="3"/>
        <v>0</v>
      </c>
      <c r="M18" s="763">
        <f>+M20+M21</f>
        <v>0</v>
      </c>
      <c r="N18" s="509">
        <f>+N20+N21</f>
        <v>14877209.402901756</v>
      </c>
    </row>
    <row r="19" spans="1:14" ht="14.5" x14ac:dyDescent="0.25">
      <c r="A19" s="93"/>
      <c r="B19" s="496" t="s">
        <v>355</v>
      </c>
      <c r="C19" s="775">
        <f t="shared" ref="C19:N19" si="4">+C18/$N$70</f>
        <v>2.2809370621743572E-2</v>
      </c>
      <c r="D19" s="775">
        <f t="shared" si="4"/>
        <v>1.3148254300289819E-2</v>
      </c>
      <c r="E19" s="775">
        <f t="shared" si="4"/>
        <v>9.5402050078754151E-4</v>
      </c>
      <c r="F19" s="775">
        <f t="shared" si="4"/>
        <v>1.1497159678455536E-3</v>
      </c>
      <c r="G19" s="775">
        <f t="shared" si="4"/>
        <v>1.1627457292224204E-4</v>
      </c>
      <c r="H19" s="775">
        <f t="shared" si="4"/>
        <v>0</v>
      </c>
      <c r="I19" s="775">
        <f t="shared" si="4"/>
        <v>0</v>
      </c>
      <c r="J19" s="775">
        <f t="shared" si="4"/>
        <v>0</v>
      </c>
      <c r="K19" s="775">
        <f t="shared" si="4"/>
        <v>0</v>
      </c>
      <c r="L19" s="775">
        <f t="shared" si="4"/>
        <v>0</v>
      </c>
      <c r="M19" s="775">
        <f t="shared" si="4"/>
        <v>0</v>
      </c>
      <c r="N19" s="505">
        <f t="shared" si="4"/>
        <v>3.8177635963588724E-2</v>
      </c>
    </row>
    <row r="20" spans="1:14" ht="14.5" x14ac:dyDescent="0.25">
      <c r="A20" s="93"/>
      <c r="B20" s="499" t="s">
        <v>272</v>
      </c>
      <c r="C20" s="662">
        <v>8632504.0786887147</v>
      </c>
      <c r="D20" s="662">
        <v>5115733.088103692</v>
      </c>
      <c r="E20" s="662">
        <v>371766.41263000004</v>
      </c>
      <c r="F20" s="662">
        <v>448025.78200000001</v>
      </c>
      <c r="G20" s="662">
        <v>45310.326999999997</v>
      </c>
      <c r="H20" s="662">
        <v>0</v>
      </c>
      <c r="I20" s="662">
        <v>0</v>
      </c>
      <c r="J20" s="662">
        <v>0</v>
      </c>
      <c r="K20" s="662">
        <v>0</v>
      </c>
      <c r="L20" s="662">
        <v>0</v>
      </c>
      <c r="M20" s="662">
        <v>0</v>
      </c>
      <c r="N20" s="511">
        <f>SUM(C20:M20)</f>
        <v>14613339.688422406</v>
      </c>
    </row>
    <row r="21" spans="1:14" ht="14.5" x14ac:dyDescent="0.25">
      <c r="A21" s="93"/>
      <c r="B21" s="499" t="s">
        <v>302</v>
      </c>
      <c r="C21" s="662">
        <v>255940.02014742373</v>
      </c>
      <c r="D21" s="662">
        <v>7929.6943319264865</v>
      </c>
      <c r="E21" s="662">
        <v>0</v>
      </c>
      <c r="F21" s="662">
        <v>0</v>
      </c>
      <c r="G21" s="662">
        <v>0</v>
      </c>
      <c r="H21" s="662">
        <v>0</v>
      </c>
      <c r="I21" s="662">
        <v>0</v>
      </c>
      <c r="J21" s="662">
        <v>0</v>
      </c>
      <c r="K21" s="662">
        <v>0</v>
      </c>
      <c r="L21" s="662">
        <v>0</v>
      </c>
      <c r="M21" s="662">
        <v>0</v>
      </c>
      <c r="N21" s="511">
        <f>SUM(C21:M21)</f>
        <v>263869.71447935019</v>
      </c>
    </row>
    <row r="22" spans="1:14" ht="9.75" customHeight="1" x14ac:dyDescent="0.25">
      <c r="A22" s="93"/>
      <c r="B22" s="490"/>
      <c r="C22" s="512"/>
      <c r="D22" s="512"/>
      <c r="E22" s="512"/>
      <c r="F22" s="512"/>
      <c r="G22" s="512"/>
      <c r="H22" s="512"/>
      <c r="I22" s="512"/>
      <c r="J22" s="512"/>
      <c r="K22" s="512"/>
      <c r="L22" s="512"/>
      <c r="M22" s="512"/>
      <c r="N22" s="512"/>
    </row>
    <row r="23" spans="1:14" ht="14.5" x14ac:dyDescent="0.35">
      <c r="A23" s="93"/>
      <c r="B23" s="774" t="s">
        <v>625</v>
      </c>
      <c r="C23" s="509">
        <f t="shared" ref="C23:N23" si="5">+C25+C26</f>
        <v>243892.625</v>
      </c>
      <c r="D23" s="509">
        <f t="shared" si="5"/>
        <v>359393.27500000002</v>
      </c>
      <c r="E23" s="509">
        <f t="shared" si="5"/>
        <v>365231.27500000002</v>
      </c>
      <c r="F23" s="509">
        <f t="shared" si="5"/>
        <v>370856.27500000002</v>
      </c>
      <c r="G23" s="509">
        <f t="shared" si="5"/>
        <v>370856.27500000002</v>
      </c>
      <c r="H23" s="509">
        <f t="shared" si="5"/>
        <v>370856.27500000002</v>
      </c>
      <c r="I23" s="509">
        <f t="shared" si="5"/>
        <v>370856.27500000002</v>
      </c>
      <c r="J23" s="509">
        <f t="shared" si="5"/>
        <v>370856.27500000002</v>
      </c>
      <c r="K23" s="509">
        <f t="shared" si="5"/>
        <v>370856.27500000002</v>
      </c>
      <c r="L23" s="509">
        <f t="shared" si="5"/>
        <v>370856.27500000002</v>
      </c>
      <c r="M23" s="509">
        <f t="shared" si="5"/>
        <v>3803928.3499999996</v>
      </c>
      <c r="N23" s="509">
        <f t="shared" si="5"/>
        <v>7368439.4499999993</v>
      </c>
    </row>
    <row r="24" spans="1:14" ht="14.5" x14ac:dyDescent="0.25">
      <c r="A24" s="93"/>
      <c r="B24" s="496" t="s">
        <v>355</v>
      </c>
      <c r="C24" s="775">
        <f t="shared" ref="C24:N24" si="6">+C23/$N$70</f>
        <v>6.2587301148278032E-4</v>
      </c>
      <c r="D24" s="775">
        <f t="shared" si="6"/>
        <v>9.222687702463699E-4</v>
      </c>
      <c r="E24" s="775">
        <f t="shared" si="6"/>
        <v>9.3725014428765738E-4</v>
      </c>
      <c r="F24" s="775">
        <f t="shared" si="6"/>
        <v>9.5168492143432452E-4</v>
      </c>
      <c r="G24" s="775">
        <f t="shared" si="6"/>
        <v>9.5168492143432452E-4</v>
      </c>
      <c r="H24" s="775">
        <f t="shared" si="6"/>
        <v>9.5168492143432452E-4</v>
      </c>
      <c r="I24" s="775">
        <f t="shared" si="6"/>
        <v>9.5168492143432452E-4</v>
      </c>
      <c r="J24" s="775">
        <f t="shared" si="6"/>
        <v>9.5168492143432452E-4</v>
      </c>
      <c r="K24" s="775">
        <f t="shared" si="6"/>
        <v>9.5168492143432452E-4</v>
      </c>
      <c r="L24" s="775">
        <f t="shared" si="6"/>
        <v>9.5168492143432452E-4</v>
      </c>
      <c r="M24" s="775">
        <f t="shared" si="6"/>
        <v>9.7615747580691442E-3</v>
      </c>
      <c r="N24" s="505">
        <f t="shared" si="6"/>
        <v>1.890876113412622E-2</v>
      </c>
    </row>
    <row r="25" spans="1:14" ht="14.5" x14ac:dyDescent="0.25">
      <c r="A25" s="93"/>
      <c r="B25" s="500" t="s">
        <v>272</v>
      </c>
      <c r="C25" s="510">
        <v>243892.625</v>
      </c>
      <c r="D25" s="510">
        <v>359393.27500000002</v>
      </c>
      <c r="E25" s="510">
        <v>365231.27500000002</v>
      </c>
      <c r="F25" s="510">
        <v>370856.27500000002</v>
      </c>
      <c r="G25" s="510">
        <v>370856.27500000002</v>
      </c>
      <c r="H25" s="510">
        <v>370856.27500000002</v>
      </c>
      <c r="I25" s="510">
        <v>370856.27500000002</v>
      </c>
      <c r="J25" s="510">
        <v>370856.27500000002</v>
      </c>
      <c r="K25" s="510">
        <v>370856.27500000002</v>
      </c>
      <c r="L25" s="510">
        <v>370856.27500000002</v>
      </c>
      <c r="M25" s="510">
        <v>3803928.3499999996</v>
      </c>
      <c r="N25" s="511">
        <f>SUM(C25:M25)</f>
        <v>7368439.4499999993</v>
      </c>
    </row>
    <row r="26" spans="1:14" ht="14.5" x14ac:dyDescent="0.25">
      <c r="A26" s="93"/>
      <c r="B26" s="500" t="s">
        <v>302</v>
      </c>
      <c r="C26" s="762">
        <v>0</v>
      </c>
      <c r="D26" s="762">
        <v>0</v>
      </c>
      <c r="E26" s="762">
        <v>0</v>
      </c>
      <c r="F26" s="762">
        <v>0</v>
      </c>
      <c r="G26" s="762">
        <v>0</v>
      </c>
      <c r="H26" s="762">
        <v>0</v>
      </c>
      <c r="I26" s="762">
        <v>0</v>
      </c>
      <c r="J26" s="762">
        <v>0</v>
      </c>
      <c r="K26" s="762">
        <v>0</v>
      </c>
      <c r="L26" s="762">
        <v>0</v>
      </c>
      <c r="M26" s="762">
        <v>0</v>
      </c>
      <c r="N26" s="764">
        <f>SUM(C26:M26)</f>
        <v>0</v>
      </c>
    </row>
    <row r="27" spans="1:14" ht="9.75" customHeight="1" x14ac:dyDescent="0.25">
      <c r="A27" s="93"/>
      <c r="B27" s="490"/>
      <c r="C27" s="512"/>
      <c r="D27" s="512"/>
      <c r="E27" s="512"/>
      <c r="F27" s="512"/>
      <c r="G27" s="512"/>
      <c r="H27" s="512"/>
      <c r="I27" s="512"/>
      <c r="J27" s="512"/>
      <c r="K27" s="512"/>
      <c r="L27" s="512"/>
      <c r="M27" s="512"/>
      <c r="N27" s="512"/>
    </row>
    <row r="28" spans="1:14" ht="14.5" x14ac:dyDescent="0.25">
      <c r="A28" s="93"/>
      <c r="B28" s="496" t="s">
        <v>530</v>
      </c>
      <c r="C28" s="509">
        <f t="shared" ref="C28:N28" si="7">+C30+C31</f>
        <v>4393013.8091253908</v>
      </c>
      <c r="D28" s="509">
        <f t="shared" si="7"/>
        <v>10580148.611327104</v>
      </c>
      <c r="E28" s="509">
        <f t="shared" si="7"/>
        <v>21737860.8303449</v>
      </c>
      <c r="F28" s="509">
        <f t="shared" si="7"/>
        <v>21778303.33587867</v>
      </c>
      <c r="G28" s="509">
        <f t="shared" si="7"/>
        <v>7436447.0627960842</v>
      </c>
      <c r="H28" s="509">
        <f t="shared" si="7"/>
        <v>2479456.7441256917</v>
      </c>
      <c r="I28" s="509">
        <f t="shared" si="7"/>
        <v>2242289.8430855721</v>
      </c>
      <c r="J28" s="509">
        <f t="shared" si="7"/>
        <v>2241949.5309838746</v>
      </c>
      <c r="K28" s="509">
        <f t="shared" si="7"/>
        <v>1969496.4241107386</v>
      </c>
      <c r="L28" s="509">
        <f t="shared" si="7"/>
        <v>1880275.9710840632</v>
      </c>
      <c r="M28" s="509">
        <f t="shared" si="7"/>
        <v>12161129.396816676</v>
      </c>
      <c r="N28" s="509">
        <f t="shared" si="7"/>
        <v>88900371.559678778</v>
      </c>
    </row>
    <row r="29" spans="1:14" ht="14.5" x14ac:dyDescent="0.25">
      <c r="A29" s="93"/>
      <c r="B29" s="496" t="s">
        <v>355</v>
      </c>
      <c r="C29" s="775">
        <f t="shared" ref="C29:N29" si="8">+C28/$N$70</f>
        <v>1.1273275615458845E-2</v>
      </c>
      <c r="D29" s="775">
        <f t="shared" si="8"/>
        <v>2.7150593312555683E-2</v>
      </c>
      <c r="E29" s="775">
        <f t="shared" si="8"/>
        <v>5.5783320307785177E-2</v>
      </c>
      <c r="F29" s="775">
        <f t="shared" si="8"/>
        <v>5.5887103161942127E-2</v>
      </c>
      <c r="G29" s="775">
        <f t="shared" si="8"/>
        <v>1.9083281087013033E-2</v>
      </c>
      <c r="H29" s="775">
        <f t="shared" si="8"/>
        <v>6.3627387637786763E-3</v>
      </c>
      <c r="I29" s="775">
        <f t="shared" si="8"/>
        <v>5.7541251881200513E-3</v>
      </c>
      <c r="J29" s="775">
        <f t="shared" si="8"/>
        <v>5.7532518851247947E-3</v>
      </c>
      <c r="K29" s="775">
        <f t="shared" si="8"/>
        <v>5.0540874619015444E-3</v>
      </c>
      <c r="L29" s="775">
        <f t="shared" si="8"/>
        <v>4.825131487436702E-3</v>
      </c>
      <c r="M29" s="775">
        <f t="shared" si="8"/>
        <v>3.1207678701303171E-2</v>
      </c>
      <c r="N29" s="505">
        <f t="shared" si="8"/>
        <v>0.22813458697241984</v>
      </c>
    </row>
    <row r="30" spans="1:14" ht="14.5" x14ac:dyDescent="0.25">
      <c r="A30" s="93"/>
      <c r="B30" s="500" t="s">
        <v>272</v>
      </c>
      <c r="C30" s="510">
        <f>+C35+C40+C45+C50+C55+C60</f>
        <v>3861721.7696238589</v>
      </c>
      <c r="D30" s="510">
        <f t="shared" ref="D30:L31" si="9">+D35+D40+D45+D50+D55+D60</f>
        <v>8284875.9186471095</v>
      </c>
      <c r="E30" s="510">
        <f t="shared" si="9"/>
        <v>19837053.902538195</v>
      </c>
      <c r="F30" s="510">
        <f t="shared" si="9"/>
        <v>20766630.239519048</v>
      </c>
      <c r="G30" s="510">
        <f t="shared" si="9"/>
        <v>6879851.3610358126</v>
      </c>
      <c r="H30" s="510">
        <f t="shared" si="9"/>
        <v>2003149.958056794</v>
      </c>
      <c r="I30" s="510">
        <f t="shared" si="9"/>
        <v>1821364.2708703629</v>
      </c>
      <c r="J30" s="510">
        <f t="shared" si="9"/>
        <v>1873929.0585279367</v>
      </c>
      <c r="K30" s="510">
        <f t="shared" si="9"/>
        <v>1654984.2405668641</v>
      </c>
      <c r="L30" s="510">
        <f t="shared" si="9"/>
        <v>1613304.8434361166</v>
      </c>
      <c r="M30" s="510">
        <f>+M35+M40+M45+M50+M55+M60</f>
        <v>10999261.43601778</v>
      </c>
      <c r="N30" s="510">
        <f>SUM(C30:M30)</f>
        <v>79596126.998839885</v>
      </c>
    </row>
    <row r="31" spans="1:14" ht="14.5" x14ac:dyDescent="0.25">
      <c r="A31" s="93"/>
      <c r="B31" s="500" t="s">
        <v>302</v>
      </c>
      <c r="C31" s="510">
        <f>+C36+C41+C46+C51+C56+C61</f>
        <v>531292.03950153221</v>
      </c>
      <c r="D31" s="510">
        <f t="shared" si="9"/>
        <v>2295272.6926799938</v>
      </c>
      <c r="E31" s="510">
        <f t="shared" si="9"/>
        <v>1900806.9278067057</v>
      </c>
      <c r="F31" s="510">
        <f t="shared" si="9"/>
        <v>1011673.0963596229</v>
      </c>
      <c r="G31" s="510">
        <f t="shared" si="9"/>
        <v>556595.70176027133</v>
      </c>
      <c r="H31" s="510">
        <f t="shared" si="9"/>
        <v>476306.78606889758</v>
      </c>
      <c r="I31" s="510">
        <f t="shared" si="9"/>
        <v>420925.57221520931</v>
      </c>
      <c r="J31" s="510">
        <f t="shared" si="9"/>
        <v>368020.47245593811</v>
      </c>
      <c r="K31" s="510">
        <f t="shared" si="9"/>
        <v>314512.18354387436</v>
      </c>
      <c r="L31" s="510">
        <f t="shared" si="9"/>
        <v>266971.12764794653</v>
      </c>
      <c r="M31" s="510">
        <f>+M36+M41+M46+M51+M56+M61</f>
        <v>1161867.9607988966</v>
      </c>
      <c r="N31" s="510">
        <f>SUM(C31:M31)</f>
        <v>9304244.5608388893</v>
      </c>
    </row>
    <row r="32" spans="1:14" ht="9.75" customHeight="1" x14ac:dyDescent="0.25">
      <c r="A32" s="93"/>
      <c r="B32" s="493"/>
      <c r="C32" s="513"/>
      <c r="D32" s="513"/>
      <c r="E32" s="513"/>
      <c r="F32" s="513"/>
      <c r="G32" s="513"/>
      <c r="H32" s="513"/>
      <c r="I32" s="513"/>
      <c r="J32" s="513"/>
      <c r="K32" s="513"/>
      <c r="L32" s="513"/>
      <c r="M32" s="513"/>
      <c r="N32" s="513"/>
    </row>
    <row r="33" spans="1:14" ht="6.75" customHeight="1" x14ac:dyDescent="0.25">
      <c r="A33" s="93"/>
      <c r="B33" s="501"/>
      <c r="C33" s="514"/>
      <c r="D33" s="514"/>
      <c r="E33" s="514"/>
      <c r="F33" s="514"/>
      <c r="G33" s="514"/>
      <c r="H33" s="514"/>
      <c r="I33" s="514"/>
      <c r="J33" s="514"/>
      <c r="K33" s="514"/>
      <c r="L33" s="514"/>
      <c r="M33" s="514"/>
      <c r="N33" s="514"/>
    </row>
    <row r="34" spans="1:14" ht="14.5" x14ac:dyDescent="0.25">
      <c r="A34" s="93"/>
      <c r="B34" s="490" t="s">
        <v>158</v>
      </c>
      <c r="C34" s="515">
        <f t="shared" ref="C34:N34" si="10">+C35+C36</f>
        <v>877604.50665872311</v>
      </c>
      <c r="D34" s="515">
        <f t="shared" si="10"/>
        <v>7441543.0989270136</v>
      </c>
      <c r="E34" s="515">
        <f t="shared" si="10"/>
        <v>21070019.17463899</v>
      </c>
      <c r="F34" s="515">
        <f t="shared" si="10"/>
        <v>21190761.319669146</v>
      </c>
      <c r="G34" s="515">
        <f t="shared" si="10"/>
        <v>6916129.7345629018</v>
      </c>
      <c r="H34" s="515">
        <f t="shared" si="10"/>
        <v>1980537.5312668574</v>
      </c>
      <c r="I34" s="515">
        <f t="shared" si="10"/>
        <v>1771090.3876204698</v>
      </c>
      <c r="J34" s="515">
        <f t="shared" si="10"/>
        <v>1667881.634915391</v>
      </c>
      <c r="K34" s="515">
        <f t="shared" si="10"/>
        <v>1580839.9521912287</v>
      </c>
      <c r="L34" s="515">
        <f t="shared" si="10"/>
        <v>1491303.1563494906</v>
      </c>
      <c r="M34" s="515">
        <f t="shared" si="10"/>
        <v>11062297.273969164</v>
      </c>
      <c r="N34" s="515">
        <f t="shared" si="10"/>
        <v>77050007.770769373</v>
      </c>
    </row>
    <row r="35" spans="1:14" ht="14.5" x14ac:dyDescent="0.25">
      <c r="A35" s="93"/>
      <c r="B35" s="490" t="s">
        <v>272</v>
      </c>
      <c r="C35" s="515">
        <v>427002.58350111765</v>
      </c>
      <c r="D35" s="515">
        <v>5580201.0534986537</v>
      </c>
      <c r="E35" s="515">
        <v>19347034.800099079</v>
      </c>
      <c r="F35" s="515">
        <v>20332835.66244391</v>
      </c>
      <c r="G35" s="515">
        <v>6494886.5720739178</v>
      </c>
      <c r="H35" s="515">
        <v>1622597.636440424</v>
      </c>
      <c r="I35" s="515">
        <v>1451971.971107424</v>
      </c>
      <c r="J35" s="515">
        <v>1383671.8514923747</v>
      </c>
      <c r="K35" s="515">
        <v>1329351.2168907989</v>
      </c>
      <c r="L35" s="515">
        <v>1272344.3789208832</v>
      </c>
      <c r="M35" s="515">
        <v>9984779.4388798624</v>
      </c>
      <c r="N35" s="515">
        <f>SUM(C35:M35)</f>
        <v>69226677.16534844</v>
      </c>
    </row>
    <row r="36" spans="1:14" ht="14.5" x14ac:dyDescent="0.25">
      <c r="A36" s="93"/>
      <c r="B36" s="490" t="s">
        <v>302</v>
      </c>
      <c r="C36" s="515">
        <v>450601.9231576054</v>
      </c>
      <c r="D36" s="515">
        <v>1861342.0454283603</v>
      </c>
      <c r="E36" s="515">
        <v>1722984.3745399101</v>
      </c>
      <c r="F36" s="515">
        <v>857925.6572252349</v>
      </c>
      <c r="G36" s="515">
        <v>421243.16248898441</v>
      </c>
      <c r="H36" s="515">
        <v>357939.89482643327</v>
      </c>
      <c r="I36" s="515">
        <v>319118.41651304573</v>
      </c>
      <c r="J36" s="515">
        <v>284209.78342301631</v>
      </c>
      <c r="K36" s="515">
        <v>251488.73530042986</v>
      </c>
      <c r="L36" s="515">
        <v>218958.7774286074</v>
      </c>
      <c r="M36" s="515">
        <v>1077517.8350893019</v>
      </c>
      <c r="N36" s="515">
        <f>SUM(C36:M36)</f>
        <v>7823330.6054209284</v>
      </c>
    </row>
    <row r="37" spans="1:14" ht="6.75" customHeight="1" x14ac:dyDescent="0.25">
      <c r="A37" s="93"/>
      <c r="B37" s="493"/>
      <c r="C37" s="513"/>
      <c r="D37" s="513"/>
      <c r="E37" s="513"/>
      <c r="F37" s="513"/>
      <c r="G37" s="513"/>
      <c r="H37" s="513"/>
      <c r="I37" s="513"/>
      <c r="J37" s="513"/>
      <c r="K37" s="513"/>
      <c r="L37" s="513"/>
      <c r="M37" s="513"/>
      <c r="N37" s="513"/>
    </row>
    <row r="38" spans="1:14" ht="6.75" customHeight="1" x14ac:dyDescent="0.25">
      <c r="A38" s="93"/>
      <c r="B38" s="490"/>
      <c r="C38" s="507"/>
      <c r="D38" s="507"/>
      <c r="E38" s="507"/>
      <c r="F38" s="507"/>
      <c r="G38" s="507"/>
      <c r="H38" s="507"/>
      <c r="I38" s="507"/>
      <c r="J38" s="507"/>
      <c r="K38" s="507"/>
      <c r="L38" s="507"/>
      <c r="M38" s="507"/>
      <c r="N38" s="507"/>
    </row>
    <row r="39" spans="1:14" ht="14.5" x14ac:dyDescent="0.25">
      <c r="A39" s="93"/>
      <c r="B39" s="490" t="s">
        <v>160</v>
      </c>
      <c r="C39" s="515">
        <f t="shared" ref="C39:M39" si="11">+C40+C41</f>
        <v>61968.443445921221</v>
      </c>
      <c r="D39" s="515">
        <f t="shared" si="11"/>
        <v>2895909.1943401303</v>
      </c>
      <c r="E39" s="515">
        <f t="shared" si="11"/>
        <v>448637.49904571415</v>
      </c>
      <c r="F39" s="515">
        <f t="shared" si="11"/>
        <v>454206.16037520714</v>
      </c>
      <c r="G39" s="515">
        <f t="shared" si="11"/>
        <v>427657.57360254601</v>
      </c>
      <c r="H39" s="515">
        <f t="shared" si="11"/>
        <v>410231.15996811818</v>
      </c>
      <c r="I39" s="515">
        <f t="shared" si="11"/>
        <v>385722.15861936734</v>
      </c>
      <c r="J39" s="515">
        <f t="shared" si="11"/>
        <v>369759.06042233424</v>
      </c>
      <c r="K39" s="515">
        <f t="shared" si="11"/>
        <v>353972.87617748143</v>
      </c>
      <c r="L39" s="515">
        <f t="shared" si="11"/>
        <v>338020.19891304773</v>
      </c>
      <c r="M39" s="515">
        <f t="shared" si="11"/>
        <v>247384.72478860465</v>
      </c>
      <c r="N39" s="515">
        <f>+N40+N41</f>
        <v>6393469.0496984711</v>
      </c>
    </row>
    <row r="40" spans="1:14" ht="14.5" x14ac:dyDescent="0.25">
      <c r="A40" s="93"/>
      <c r="B40" s="490" t="s">
        <v>272</v>
      </c>
      <c r="C40" s="516">
        <v>28137.042429158846</v>
      </c>
      <c r="D40" s="516">
        <v>2521436.9158054218</v>
      </c>
      <c r="E40" s="516">
        <v>320305.43132234493</v>
      </c>
      <c r="F40" s="516">
        <v>341718.63295191294</v>
      </c>
      <c r="G40" s="516">
        <v>331091.05972323654</v>
      </c>
      <c r="H40" s="516">
        <v>329889.56153323653</v>
      </c>
      <c r="I40" s="516">
        <v>321314.49168323656</v>
      </c>
      <c r="J40" s="516">
        <v>321221.27188323654</v>
      </c>
      <c r="K40" s="516">
        <v>321221.27188323654</v>
      </c>
      <c r="L40" s="516">
        <v>321221.27188323654</v>
      </c>
      <c r="M40" s="516">
        <v>234383.78345757542</v>
      </c>
      <c r="N40" s="515">
        <f>SUM(C40:M40)</f>
        <v>5391940.7345558321</v>
      </c>
    </row>
    <row r="41" spans="1:14" ht="14.5" x14ac:dyDescent="0.25">
      <c r="A41" s="93"/>
      <c r="B41" s="490" t="s">
        <v>302</v>
      </c>
      <c r="C41" s="516">
        <v>33831.401016762378</v>
      </c>
      <c r="D41" s="516">
        <v>374472.27853470837</v>
      </c>
      <c r="E41" s="516">
        <v>128332.06772336921</v>
      </c>
      <c r="F41" s="516">
        <v>112487.52742329419</v>
      </c>
      <c r="G41" s="516">
        <v>96566.513879309481</v>
      </c>
      <c r="H41" s="516">
        <v>80341.598434881627</v>
      </c>
      <c r="I41" s="516">
        <v>64407.666936130765</v>
      </c>
      <c r="J41" s="516">
        <v>48537.788539097732</v>
      </c>
      <c r="K41" s="516">
        <v>32751.604294244909</v>
      </c>
      <c r="L41" s="516">
        <v>16798.927029811199</v>
      </c>
      <c r="M41" s="516">
        <v>13000.941331029224</v>
      </c>
      <c r="N41" s="515">
        <f>SUM(C41:M41)</f>
        <v>1001528.315142639</v>
      </c>
    </row>
    <row r="42" spans="1:14" ht="6.75" customHeight="1" x14ac:dyDescent="0.25">
      <c r="A42" s="93"/>
      <c r="B42" s="493"/>
      <c r="C42" s="513"/>
      <c r="D42" s="513"/>
      <c r="E42" s="513"/>
      <c r="F42" s="513"/>
      <c r="G42" s="513"/>
      <c r="H42" s="513"/>
      <c r="I42" s="513"/>
      <c r="J42" s="513"/>
      <c r="K42" s="513"/>
      <c r="L42" s="513"/>
      <c r="M42" s="513"/>
      <c r="N42" s="513"/>
    </row>
    <row r="43" spans="1:14" ht="6.75" customHeight="1" x14ac:dyDescent="0.25">
      <c r="A43" s="93"/>
      <c r="B43" s="490"/>
      <c r="C43" s="507"/>
      <c r="D43" s="507"/>
      <c r="E43" s="507"/>
      <c r="F43" s="507"/>
      <c r="G43" s="507"/>
      <c r="H43" s="507"/>
      <c r="I43" s="507"/>
      <c r="J43" s="507"/>
      <c r="K43" s="507"/>
      <c r="L43" s="507"/>
      <c r="M43" s="507"/>
      <c r="N43" s="507"/>
    </row>
    <row r="44" spans="1:14" s="104" customFormat="1" ht="14.5" x14ac:dyDescent="0.25">
      <c r="A44" s="93"/>
      <c r="B44" s="489" t="s">
        <v>520</v>
      </c>
      <c r="C44" s="515">
        <f t="shared" ref="C44:N44" si="12">+C45+C46</f>
        <v>7663.7002674166442</v>
      </c>
      <c r="D44" s="515">
        <f t="shared" si="12"/>
        <v>30717.388680438027</v>
      </c>
      <c r="E44" s="515">
        <f t="shared" si="12"/>
        <v>30717.388680438031</v>
      </c>
      <c r="F44" s="515">
        <f t="shared" si="12"/>
        <v>30717.388680438031</v>
      </c>
      <c r="G44" s="515">
        <f t="shared" si="12"/>
        <v>30779.976300344642</v>
      </c>
      <c r="H44" s="515">
        <f t="shared" si="12"/>
        <v>30717.388680438031</v>
      </c>
      <c r="I44" s="515">
        <f t="shared" si="12"/>
        <v>30717.388680438027</v>
      </c>
      <c r="J44" s="515">
        <f t="shared" si="12"/>
        <v>152332.55207499117</v>
      </c>
      <c r="K44" s="515">
        <f t="shared" si="12"/>
        <v>24622.246509911347</v>
      </c>
      <c r="L44" s="515">
        <f t="shared" si="12"/>
        <v>24559.658890004735</v>
      </c>
      <c r="M44" s="515">
        <f t="shared" si="12"/>
        <v>520194.61210579483</v>
      </c>
      <c r="N44" s="515">
        <f t="shared" si="12"/>
        <v>913739.68955065345</v>
      </c>
    </row>
    <row r="45" spans="1:14" s="104" customFormat="1" ht="14.5" x14ac:dyDescent="0.25">
      <c r="A45" s="100"/>
      <c r="B45" s="490" t="s">
        <v>272</v>
      </c>
      <c r="C45" s="1010">
        <v>0</v>
      </c>
      <c r="D45" s="516">
        <v>0</v>
      </c>
      <c r="E45" s="765">
        <v>0</v>
      </c>
      <c r="F45" s="765">
        <v>0</v>
      </c>
      <c r="G45" s="765">
        <v>0</v>
      </c>
      <c r="H45" s="765">
        <v>0</v>
      </c>
      <c r="I45" s="765">
        <v>0</v>
      </c>
      <c r="J45" s="765">
        <v>123154.59584216145</v>
      </c>
      <c r="K45" s="765">
        <v>0</v>
      </c>
      <c r="L45" s="765">
        <v>0</v>
      </c>
      <c r="M45" s="516">
        <v>484936.113889892</v>
      </c>
      <c r="N45" s="515">
        <f>SUM(C45:M45)</f>
        <v>608090.70973205345</v>
      </c>
    </row>
    <row r="46" spans="1:14" ht="14.5" x14ac:dyDescent="0.25">
      <c r="A46" s="100"/>
      <c r="B46" s="490" t="s">
        <v>302</v>
      </c>
      <c r="C46" s="516">
        <v>7663.7002674166442</v>
      </c>
      <c r="D46" s="516">
        <v>30717.388680438027</v>
      </c>
      <c r="E46" s="516">
        <v>30717.388680438031</v>
      </c>
      <c r="F46" s="516">
        <v>30717.388680438031</v>
      </c>
      <c r="G46" s="516">
        <v>30779.976300344642</v>
      </c>
      <c r="H46" s="516">
        <v>30717.388680438031</v>
      </c>
      <c r="I46" s="516">
        <v>30717.388680438027</v>
      </c>
      <c r="J46" s="516">
        <v>29177.956232829703</v>
      </c>
      <c r="K46" s="516">
        <v>24622.246509911347</v>
      </c>
      <c r="L46" s="516">
        <v>24559.658890004735</v>
      </c>
      <c r="M46" s="516">
        <v>35258.498215902859</v>
      </c>
      <c r="N46" s="515">
        <f>SUM(C46:M46)</f>
        <v>305648.9798186</v>
      </c>
    </row>
    <row r="47" spans="1:14" ht="6.75" customHeight="1" x14ac:dyDescent="0.25">
      <c r="A47" s="93"/>
      <c r="B47" s="493"/>
      <c r="C47" s="513"/>
      <c r="D47" s="513"/>
      <c r="E47" s="513"/>
      <c r="F47" s="513"/>
      <c r="G47" s="513"/>
      <c r="H47" s="513"/>
      <c r="I47" s="513"/>
      <c r="J47" s="513"/>
      <c r="K47" s="513"/>
      <c r="L47" s="513"/>
      <c r="M47" s="513"/>
      <c r="N47" s="513"/>
    </row>
    <row r="48" spans="1:14" ht="6.75" customHeight="1" x14ac:dyDescent="0.25">
      <c r="A48" s="93"/>
      <c r="B48" s="501"/>
      <c r="C48" s="514"/>
      <c r="D48" s="514"/>
      <c r="E48" s="514"/>
      <c r="F48" s="514"/>
      <c r="G48" s="514"/>
      <c r="H48" s="514"/>
      <c r="I48" s="514"/>
      <c r="J48" s="514"/>
      <c r="K48" s="514"/>
      <c r="L48" s="514"/>
      <c r="M48" s="514"/>
      <c r="N48" s="514"/>
    </row>
    <row r="49" spans="1:14" s="104" customFormat="1" ht="14.5" x14ac:dyDescent="0.25">
      <c r="A49" s="93"/>
      <c r="B49" s="495" t="s">
        <v>161</v>
      </c>
      <c r="C49" s="515">
        <f t="shared" ref="C49:L49" si="13">+C50+C51</f>
        <v>1535341.4559909159</v>
      </c>
      <c r="D49" s="515">
        <f t="shared" si="13"/>
        <v>56439.997332603372</v>
      </c>
      <c r="E49" s="515">
        <f t="shared" si="13"/>
        <v>56854.486028613457</v>
      </c>
      <c r="F49" s="515">
        <f t="shared" si="13"/>
        <v>56040.49589875056</v>
      </c>
      <c r="G49" s="515">
        <f t="shared" si="13"/>
        <v>55305.918715113316</v>
      </c>
      <c r="H49" s="515">
        <f t="shared" si="13"/>
        <v>51396.804595100395</v>
      </c>
      <c r="I49" s="515">
        <f t="shared" si="13"/>
        <v>48855.683300119526</v>
      </c>
      <c r="J49" s="515">
        <f t="shared" si="13"/>
        <v>46550.36951598079</v>
      </c>
      <c r="K49" s="515">
        <f t="shared" si="13"/>
        <v>4635.4351769393015</v>
      </c>
      <c r="L49" s="515">
        <f t="shared" si="13"/>
        <v>4551.3537379892196</v>
      </c>
      <c r="M49" s="766">
        <f>+M50+M51</f>
        <v>4014.9895125380831</v>
      </c>
      <c r="N49" s="515">
        <f>+N50+N51</f>
        <v>1919986.9898046644</v>
      </c>
    </row>
    <row r="50" spans="1:14" s="104" customFormat="1" ht="14.5" x14ac:dyDescent="0.25">
      <c r="A50" s="100"/>
      <c r="B50" s="495" t="s">
        <v>272</v>
      </c>
      <c r="C50" s="517">
        <v>1533359.4936307939</v>
      </c>
      <c r="D50" s="517">
        <v>51748.507497300052</v>
      </c>
      <c r="E50" s="517">
        <v>52856.415167937666</v>
      </c>
      <c r="F50" s="517">
        <v>52758.724140318613</v>
      </c>
      <c r="G50" s="517">
        <v>52725.783678658074</v>
      </c>
      <c r="H50" s="517">
        <v>49514.814523133413</v>
      </c>
      <c r="I50" s="517">
        <v>47599.49726970237</v>
      </c>
      <c r="J50" s="517">
        <v>45881.339310164054</v>
      </c>
      <c r="K50" s="517">
        <v>4411.7517928286852</v>
      </c>
      <c r="L50" s="517">
        <v>4411.7517928286852</v>
      </c>
      <c r="M50" s="767">
        <v>3940.7238340754629</v>
      </c>
      <c r="N50" s="515">
        <f>SUM(C50:M50)</f>
        <v>1899208.8026377414</v>
      </c>
    </row>
    <row r="51" spans="1:14" s="104" customFormat="1" ht="14.5" x14ac:dyDescent="0.25">
      <c r="A51" s="100"/>
      <c r="B51" s="492" t="s">
        <v>302</v>
      </c>
      <c r="C51" s="518">
        <v>1981.9623601219739</v>
      </c>
      <c r="D51" s="518">
        <v>4691.4898353033177</v>
      </c>
      <c r="E51" s="518">
        <v>3998.0708606757939</v>
      </c>
      <c r="F51" s="518">
        <v>3281.7717584319494</v>
      </c>
      <c r="G51" s="518">
        <v>2580.1350364552441</v>
      </c>
      <c r="H51" s="518">
        <v>1881.9900719669849</v>
      </c>
      <c r="I51" s="518">
        <v>1256.1860304171551</v>
      </c>
      <c r="J51" s="518">
        <v>669.03020581673309</v>
      </c>
      <c r="K51" s="518">
        <v>223.68338411061632</v>
      </c>
      <c r="L51" s="518">
        <v>139.60194516053434</v>
      </c>
      <c r="M51" s="768">
        <v>74.265678462620116</v>
      </c>
      <c r="N51" s="515">
        <f>SUM(C51:M51)</f>
        <v>20778.187166922922</v>
      </c>
    </row>
    <row r="52" spans="1:14" s="104" customFormat="1" ht="6.75" customHeight="1" x14ac:dyDescent="0.25">
      <c r="A52" s="100"/>
      <c r="B52" s="493"/>
      <c r="C52" s="513"/>
      <c r="D52" s="513"/>
      <c r="E52" s="513"/>
      <c r="F52" s="513"/>
      <c r="G52" s="513"/>
      <c r="H52" s="513"/>
      <c r="I52" s="513"/>
      <c r="J52" s="513"/>
      <c r="K52" s="513"/>
      <c r="L52" s="513"/>
      <c r="M52" s="513"/>
      <c r="N52" s="513"/>
    </row>
    <row r="53" spans="1:14" ht="6.75" customHeight="1" x14ac:dyDescent="0.25">
      <c r="A53" s="100"/>
      <c r="B53" s="490"/>
      <c r="C53" s="512"/>
      <c r="D53" s="512"/>
      <c r="E53" s="512"/>
      <c r="F53" s="512"/>
      <c r="G53" s="512"/>
      <c r="H53" s="512"/>
      <c r="I53" s="512"/>
      <c r="J53" s="512"/>
      <c r="K53" s="512"/>
      <c r="L53" s="512"/>
      <c r="M53" s="512"/>
      <c r="N53" s="512"/>
    </row>
    <row r="54" spans="1:14" ht="14.5" x14ac:dyDescent="0.25">
      <c r="A54" s="93"/>
      <c r="B54" s="494" t="s">
        <v>711</v>
      </c>
      <c r="C54" s="515">
        <f t="shared" ref="C54:N54" si="14">+C55+C56</f>
        <v>1909211.3792624145</v>
      </c>
      <c r="D54" s="515">
        <f t="shared" si="14"/>
        <v>148931.8214817394</v>
      </c>
      <c r="E54" s="515">
        <f t="shared" si="14"/>
        <v>126206.3678959698</v>
      </c>
      <c r="F54" s="515">
        <f t="shared" si="14"/>
        <v>41152.057199954055</v>
      </c>
      <c r="G54" s="515">
        <f t="shared" si="14"/>
        <v>1147.9455600000001</v>
      </c>
      <c r="H54" s="515">
        <f t="shared" si="14"/>
        <v>1147.9455600000001</v>
      </c>
      <c r="I54" s="515">
        <f t="shared" si="14"/>
        <v>478.31081</v>
      </c>
      <c r="J54" s="766">
        <f t="shared" si="14"/>
        <v>0</v>
      </c>
      <c r="K54" s="766">
        <f t="shared" si="14"/>
        <v>0</v>
      </c>
      <c r="L54" s="766">
        <f t="shared" si="14"/>
        <v>0</v>
      </c>
      <c r="M54" s="766">
        <f t="shared" si="14"/>
        <v>0</v>
      </c>
      <c r="N54" s="515">
        <f t="shared" si="14"/>
        <v>2228275.8277700776</v>
      </c>
    </row>
    <row r="55" spans="1:14" ht="14.5" x14ac:dyDescent="0.25">
      <c r="A55" s="93"/>
      <c r="B55" s="490" t="s">
        <v>272</v>
      </c>
      <c r="C55" s="515">
        <v>1871998.3265627886</v>
      </c>
      <c r="D55" s="515">
        <v>130308.24533573349</v>
      </c>
      <c r="E55" s="515">
        <v>116857.25594883492</v>
      </c>
      <c r="F55" s="515">
        <v>39317.21998290778</v>
      </c>
      <c r="G55" s="515">
        <v>1147.9455600000001</v>
      </c>
      <c r="H55" s="515">
        <v>1147.9455600000001</v>
      </c>
      <c r="I55" s="515">
        <v>478.31081</v>
      </c>
      <c r="J55" s="766">
        <v>0</v>
      </c>
      <c r="K55" s="766">
        <v>0</v>
      </c>
      <c r="L55" s="766">
        <v>0</v>
      </c>
      <c r="M55" s="766">
        <v>0</v>
      </c>
      <c r="N55" s="515">
        <f>SUM(C55:M55)</f>
        <v>2161255.2497602645</v>
      </c>
    </row>
    <row r="56" spans="1:14" ht="14.5" x14ac:dyDescent="0.25">
      <c r="A56" s="93"/>
      <c r="B56" s="490" t="s">
        <v>302</v>
      </c>
      <c r="C56" s="515">
        <v>37213.052699625863</v>
      </c>
      <c r="D56" s="515">
        <v>18623.576146005908</v>
      </c>
      <c r="E56" s="515">
        <v>9349.1119471348848</v>
      </c>
      <c r="F56" s="515">
        <v>1834.8372170462751</v>
      </c>
      <c r="G56" s="515">
        <v>0</v>
      </c>
      <c r="H56" s="766">
        <v>0</v>
      </c>
      <c r="I56" s="766">
        <v>0</v>
      </c>
      <c r="J56" s="766">
        <v>0</v>
      </c>
      <c r="K56" s="766">
        <v>0</v>
      </c>
      <c r="L56" s="766">
        <v>0</v>
      </c>
      <c r="M56" s="766">
        <v>0</v>
      </c>
      <c r="N56" s="515">
        <f>SUM(C56:M56)</f>
        <v>67020.578009812933</v>
      </c>
    </row>
    <row r="57" spans="1:14" ht="6.75" customHeight="1" x14ac:dyDescent="0.25">
      <c r="A57" s="93"/>
      <c r="B57" s="493"/>
      <c r="C57" s="515"/>
      <c r="D57" s="515"/>
      <c r="E57" s="515"/>
      <c r="F57" s="515"/>
      <c r="G57" s="515"/>
      <c r="H57" s="515"/>
      <c r="I57" s="515"/>
      <c r="J57" s="515"/>
      <c r="K57" s="515"/>
      <c r="L57" s="515"/>
      <c r="M57" s="515"/>
      <c r="N57" s="515"/>
    </row>
    <row r="58" spans="1:14" ht="6.75" customHeight="1" x14ac:dyDescent="0.25">
      <c r="A58" s="93"/>
      <c r="B58" s="491"/>
      <c r="C58" s="519"/>
      <c r="D58" s="519"/>
      <c r="E58" s="519"/>
      <c r="F58" s="519"/>
      <c r="G58" s="519"/>
      <c r="H58" s="519"/>
      <c r="I58" s="519"/>
      <c r="J58" s="519"/>
      <c r="K58" s="519"/>
      <c r="L58" s="519"/>
      <c r="M58" s="519"/>
      <c r="N58" s="519"/>
    </row>
    <row r="59" spans="1:14" ht="14.5" x14ac:dyDescent="0.25">
      <c r="A59" s="93"/>
      <c r="B59" s="494" t="s">
        <v>357</v>
      </c>
      <c r="C59" s="1010">
        <f t="shared" ref="C59:N59" si="15">+C60+C61</f>
        <v>1224.3235</v>
      </c>
      <c r="D59" s="515">
        <f t="shared" si="15"/>
        <v>6607.1105651775961</v>
      </c>
      <c r="E59" s="515">
        <f t="shared" si="15"/>
        <v>5425.9140551775963</v>
      </c>
      <c r="F59" s="515">
        <f t="shared" si="15"/>
        <v>5425.9140551775963</v>
      </c>
      <c r="G59" s="515">
        <f t="shared" si="15"/>
        <v>5425.9140551775963</v>
      </c>
      <c r="H59" s="515">
        <f t="shared" si="15"/>
        <v>5425.9140551775963</v>
      </c>
      <c r="I59" s="515">
        <f t="shared" si="15"/>
        <v>5425.9140551775963</v>
      </c>
      <c r="J59" s="515">
        <f t="shared" si="15"/>
        <v>5425.9140551775963</v>
      </c>
      <c r="K59" s="515">
        <f t="shared" si="15"/>
        <v>5425.9140551775963</v>
      </c>
      <c r="L59" s="515">
        <f t="shared" si="15"/>
        <v>21841.603193530842</v>
      </c>
      <c r="M59" s="515">
        <f t="shared" si="15"/>
        <v>327237.79644057545</v>
      </c>
      <c r="N59" s="515">
        <f t="shared" si="15"/>
        <v>394892.2320855271</v>
      </c>
    </row>
    <row r="60" spans="1:14" ht="14.5" x14ac:dyDescent="0.25">
      <c r="A60" s="93"/>
      <c r="B60" s="490" t="s">
        <v>272</v>
      </c>
      <c r="C60" s="1010">
        <v>1224.3235</v>
      </c>
      <c r="D60" s="515">
        <v>1181.19651</v>
      </c>
      <c r="E60" s="766">
        <v>0</v>
      </c>
      <c r="F60" s="766">
        <v>0</v>
      </c>
      <c r="G60" s="766">
        <v>0</v>
      </c>
      <c r="H60" s="766">
        <v>0</v>
      </c>
      <c r="I60" s="766">
        <v>0</v>
      </c>
      <c r="J60" s="766">
        <v>0</v>
      </c>
      <c r="K60" s="766">
        <v>0</v>
      </c>
      <c r="L60" s="515">
        <v>15327.440839168163</v>
      </c>
      <c r="M60" s="515">
        <v>291221.37595637533</v>
      </c>
      <c r="N60" s="515">
        <f>SUM(C60:M60)</f>
        <v>308954.33680554351</v>
      </c>
    </row>
    <row r="61" spans="1:14" ht="14.5" x14ac:dyDescent="0.25">
      <c r="A61" s="93"/>
      <c r="B61" s="490" t="s">
        <v>302</v>
      </c>
      <c r="C61" s="1010">
        <v>0</v>
      </c>
      <c r="D61" s="515">
        <v>5425.9140551775963</v>
      </c>
      <c r="E61" s="515">
        <v>5425.9140551775963</v>
      </c>
      <c r="F61" s="515">
        <v>5425.9140551775963</v>
      </c>
      <c r="G61" s="515">
        <v>5425.9140551775963</v>
      </c>
      <c r="H61" s="515">
        <v>5425.9140551775963</v>
      </c>
      <c r="I61" s="515">
        <v>5425.9140551775963</v>
      </c>
      <c r="J61" s="515">
        <v>5425.9140551775963</v>
      </c>
      <c r="K61" s="515">
        <v>5425.9140551775963</v>
      </c>
      <c r="L61" s="515">
        <v>6514.1623543626793</v>
      </c>
      <c r="M61" s="515">
        <v>36016.420484200135</v>
      </c>
      <c r="N61" s="515">
        <f>SUM(C61:M61)</f>
        <v>85937.895279983582</v>
      </c>
    </row>
    <row r="62" spans="1:14" ht="6.75" customHeight="1" x14ac:dyDescent="0.25">
      <c r="A62" s="93"/>
      <c r="B62" s="489"/>
      <c r="C62" s="516"/>
      <c r="D62" s="516"/>
      <c r="E62" s="516"/>
      <c r="F62" s="516"/>
      <c r="G62" s="516"/>
      <c r="H62" s="516"/>
      <c r="I62" s="516"/>
      <c r="J62" s="516"/>
      <c r="K62" s="516"/>
      <c r="L62" s="516"/>
      <c r="M62" s="516"/>
      <c r="N62" s="516"/>
    </row>
    <row r="63" spans="1:14" ht="6" customHeight="1" x14ac:dyDescent="0.25">
      <c r="A63" s="93"/>
      <c r="B63" s="489"/>
      <c r="C63" s="516"/>
      <c r="D63" s="516"/>
      <c r="E63" s="516"/>
      <c r="F63" s="516"/>
      <c r="G63" s="516"/>
      <c r="H63" s="516"/>
      <c r="I63" s="516"/>
      <c r="J63" s="516"/>
      <c r="K63" s="516"/>
      <c r="L63" s="516"/>
      <c r="M63" s="516"/>
      <c r="N63" s="516"/>
    </row>
    <row r="64" spans="1:14" ht="14.5" x14ac:dyDescent="0.3">
      <c r="B64" s="496" t="s">
        <v>159</v>
      </c>
      <c r="C64" s="509">
        <f>+C66+C67</f>
        <v>4037413.849688218</v>
      </c>
      <c r="D64" s="509">
        <f>+D66+D67</f>
        <v>13044699.704627501</v>
      </c>
      <c r="E64" s="763">
        <f t="shared" ref="E64:M64" si="16">+E66+E67</f>
        <v>1115851.657367903</v>
      </c>
      <c r="F64" s="763">
        <f t="shared" si="16"/>
        <v>0</v>
      </c>
      <c r="G64" s="763">
        <f t="shared" si="16"/>
        <v>0</v>
      </c>
      <c r="H64" s="763">
        <f t="shared" si="16"/>
        <v>0</v>
      </c>
      <c r="I64" s="763">
        <f t="shared" si="16"/>
        <v>0</v>
      </c>
      <c r="J64" s="763">
        <f t="shared" si="16"/>
        <v>0</v>
      </c>
      <c r="K64" s="763">
        <f t="shared" si="16"/>
        <v>0</v>
      </c>
      <c r="L64" s="763">
        <f t="shared" si="16"/>
        <v>0</v>
      </c>
      <c r="M64" s="763">
        <f t="shared" si="16"/>
        <v>0</v>
      </c>
      <c r="N64" s="509">
        <f>+N66+N67</f>
        <v>18197965.211683623</v>
      </c>
    </row>
    <row r="65" spans="1:16" ht="14.5" x14ac:dyDescent="0.3">
      <c r="B65" s="496" t="s">
        <v>355</v>
      </c>
      <c r="C65" s="775">
        <f t="shared" ref="C65:N65" si="17">+C64/$N$70</f>
        <v>1.0360741185620723E-2</v>
      </c>
      <c r="D65" s="775">
        <f t="shared" si="17"/>
        <v>3.3475081454487396E-2</v>
      </c>
      <c r="E65" s="775">
        <f t="shared" si="17"/>
        <v>2.8634791116168481E-3</v>
      </c>
      <c r="F65" s="775">
        <f t="shared" si="17"/>
        <v>0</v>
      </c>
      <c r="G65" s="775">
        <f t="shared" si="17"/>
        <v>0</v>
      </c>
      <c r="H65" s="775">
        <f t="shared" si="17"/>
        <v>0</v>
      </c>
      <c r="I65" s="775">
        <f t="shared" si="17"/>
        <v>0</v>
      </c>
      <c r="J65" s="775">
        <f t="shared" si="17"/>
        <v>0</v>
      </c>
      <c r="K65" s="775">
        <f t="shared" si="17"/>
        <v>0</v>
      </c>
      <c r="L65" s="775">
        <f t="shared" si="17"/>
        <v>0</v>
      </c>
      <c r="M65" s="775">
        <f t="shared" si="17"/>
        <v>0</v>
      </c>
      <c r="N65" s="505">
        <f t="shared" si="17"/>
        <v>4.6699301751724973E-2</v>
      </c>
    </row>
    <row r="66" spans="1:16" ht="14.5" x14ac:dyDescent="0.3">
      <c r="B66" s="500" t="s">
        <v>272</v>
      </c>
      <c r="C66" s="510">
        <v>4037413.849688218</v>
      </c>
      <c r="D66" s="762">
        <v>13044699.704627501</v>
      </c>
      <c r="E66" s="762">
        <v>1115851.657367903</v>
      </c>
      <c r="F66" s="762">
        <v>0</v>
      </c>
      <c r="G66" s="762">
        <v>0</v>
      </c>
      <c r="H66" s="762">
        <v>0</v>
      </c>
      <c r="I66" s="762">
        <v>0</v>
      </c>
      <c r="J66" s="762">
        <v>0</v>
      </c>
      <c r="K66" s="762">
        <v>0</v>
      </c>
      <c r="L66" s="762">
        <v>0</v>
      </c>
      <c r="M66" s="762">
        <v>0</v>
      </c>
      <c r="N66" s="510">
        <f>SUM(C66:M66)</f>
        <v>18197965.211683623</v>
      </c>
    </row>
    <row r="67" spans="1:16" ht="14.5" x14ac:dyDescent="0.3">
      <c r="B67" s="500" t="s">
        <v>302</v>
      </c>
      <c r="C67" s="762">
        <v>0</v>
      </c>
      <c r="D67" s="762">
        <v>0</v>
      </c>
      <c r="E67" s="762">
        <v>0</v>
      </c>
      <c r="F67" s="762">
        <v>0</v>
      </c>
      <c r="G67" s="762">
        <v>0</v>
      </c>
      <c r="H67" s="762">
        <v>0</v>
      </c>
      <c r="I67" s="762">
        <v>0</v>
      </c>
      <c r="J67" s="762">
        <v>0</v>
      </c>
      <c r="K67" s="762">
        <v>0</v>
      </c>
      <c r="L67" s="762">
        <v>0</v>
      </c>
      <c r="M67" s="762">
        <v>0</v>
      </c>
      <c r="N67" s="762">
        <f>SUM(C67:M67)</f>
        <v>0</v>
      </c>
    </row>
    <row r="68" spans="1:16" ht="9.75" customHeight="1" thickBot="1" x14ac:dyDescent="0.35">
      <c r="B68" s="502"/>
      <c r="C68" s="510"/>
      <c r="D68" s="510"/>
      <c r="E68" s="510"/>
      <c r="F68" s="510"/>
      <c r="G68" s="510"/>
      <c r="H68" s="510"/>
      <c r="I68" s="510"/>
      <c r="J68" s="510"/>
      <c r="K68" s="510"/>
      <c r="L68" s="510"/>
      <c r="M68" s="510"/>
      <c r="N68" s="510"/>
    </row>
    <row r="69" spans="1:16" ht="9.75" customHeight="1" thickTop="1" x14ac:dyDescent="0.3">
      <c r="B69" s="488"/>
      <c r="C69" s="520"/>
      <c r="D69" s="520"/>
      <c r="E69" s="520"/>
      <c r="F69" s="520"/>
      <c r="G69" s="520"/>
      <c r="H69" s="520"/>
      <c r="I69" s="520"/>
      <c r="J69" s="520"/>
      <c r="K69" s="520"/>
      <c r="L69" s="520"/>
      <c r="M69" s="520"/>
      <c r="N69" s="520"/>
    </row>
    <row r="70" spans="1:16" ht="14.5" x14ac:dyDescent="0.3">
      <c r="B70" s="496" t="s">
        <v>654</v>
      </c>
      <c r="C70" s="509">
        <f>+C72+C73</f>
        <v>21256813.014240466</v>
      </c>
      <c r="D70" s="509">
        <f t="shared" ref="D70:M70" si="18">+D72+D73</f>
        <v>53618431.806796156</v>
      </c>
      <c r="E70" s="509">
        <f t="shared" si="18"/>
        <v>40958872.420527786</v>
      </c>
      <c r="F70" s="509">
        <f t="shared" si="18"/>
        <v>39771106.951241359</v>
      </c>
      <c r="G70" s="509">
        <f t="shared" si="18"/>
        <v>29319678.357784826</v>
      </c>
      <c r="H70" s="509">
        <f t="shared" si="18"/>
        <v>25011263.502921145</v>
      </c>
      <c r="I70" s="509">
        <f t="shared" si="18"/>
        <v>14795808.759826533</v>
      </c>
      <c r="J70" s="509">
        <f t="shared" si="18"/>
        <v>13471789.503883459</v>
      </c>
      <c r="K70" s="509">
        <f t="shared" si="18"/>
        <v>15308807.955177652</v>
      </c>
      <c r="L70" s="509">
        <f t="shared" si="18"/>
        <v>19659949.487680599</v>
      </c>
      <c r="M70" s="509">
        <f t="shared" si="18"/>
        <v>116511360.63354558</v>
      </c>
      <c r="N70" s="508">
        <f>+N72+N73</f>
        <v>389683882.3936255</v>
      </c>
    </row>
    <row r="71" spans="1:16" ht="14.5" x14ac:dyDescent="0.3">
      <c r="B71" s="496" t="s">
        <v>355</v>
      </c>
      <c r="C71" s="775">
        <f t="shared" ref="C71:N71" si="19">+C70/$N$70</f>
        <v>5.4548863770477019E-2</v>
      </c>
      <c r="D71" s="775">
        <f t="shared" si="19"/>
        <v>0.13759468694842086</v>
      </c>
      <c r="E71" s="775">
        <f t="shared" si="19"/>
        <v>0.10510794587894867</v>
      </c>
      <c r="F71" s="775">
        <f t="shared" si="19"/>
        <v>0.10205992279420982</v>
      </c>
      <c r="G71" s="775">
        <f t="shared" si="19"/>
        <v>7.5239648552281102E-2</v>
      </c>
      <c r="H71" s="775">
        <f t="shared" si="19"/>
        <v>6.4183469301552734E-2</v>
      </c>
      <c r="I71" s="775">
        <f t="shared" si="19"/>
        <v>3.7968747049386728E-2</v>
      </c>
      <c r="J71" s="775">
        <f t="shared" si="19"/>
        <v>3.4571071867620644E-2</v>
      </c>
      <c r="K71" s="775">
        <f t="shared" si="19"/>
        <v>3.9285196660286806E-2</v>
      </c>
      <c r="L71" s="775">
        <f t="shared" si="19"/>
        <v>5.0451020367893458E-2</v>
      </c>
      <c r="M71" s="775">
        <f t="shared" si="19"/>
        <v>0.29898942680892232</v>
      </c>
      <c r="N71" s="505">
        <f t="shared" si="19"/>
        <v>1</v>
      </c>
    </row>
    <row r="72" spans="1:16" ht="14.5" x14ac:dyDescent="0.25">
      <c r="A72" s="94"/>
      <c r="B72" s="503" t="s">
        <v>272</v>
      </c>
      <c r="C72" s="510">
        <f>+C15+C20+C25+C30+C66</f>
        <v>19406417.85678326</v>
      </c>
      <c r="D72" s="510">
        <f t="shared" ref="D72:M72" si="20">+D15+D20+D25+D30+D66</f>
        <v>48987400.154718749</v>
      </c>
      <c r="E72" s="510">
        <f t="shared" si="20"/>
        <v>36360502.182771489</v>
      </c>
      <c r="F72" s="510">
        <f t="shared" si="20"/>
        <v>35763181.994896822</v>
      </c>
      <c r="G72" s="510">
        <f t="shared" si="20"/>
        <v>24953597.549466297</v>
      </c>
      <c r="H72" s="510">
        <f t="shared" si="20"/>
        <v>20471404.568997942</v>
      </c>
      <c r="I72" s="510">
        <f t="shared" si="20"/>
        <v>10406511.11634711</v>
      </c>
      <c r="J72" s="510">
        <f t="shared" si="20"/>
        <v>9406869.4916082751</v>
      </c>
      <c r="K72" s="510">
        <f t="shared" si="20"/>
        <v>11068659.648230789</v>
      </c>
      <c r="L72" s="510">
        <f t="shared" si="20"/>
        <v>15589041.418113852</v>
      </c>
      <c r="M72" s="510">
        <f t="shared" si="20"/>
        <v>97258932.813405514</v>
      </c>
      <c r="N72" s="510">
        <f>SUM(C72:M72)</f>
        <v>329672518.79534006</v>
      </c>
    </row>
    <row r="73" spans="1:16" ht="14.5" x14ac:dyDescent="0.25">
      <c r="A73" s="94"/>
      <c r="B73" s="503" t="s">
        <v>302</v>
      </c>
      <c r="C73" s="510">
        <f t="shared" ref="C73:M73" si="21">+C67+C31+C26+C21+C16</f>
        <v>1850395.1574572057</v>
      </c>
      <c r="D73" s="510">
        <f t="shared" si="21"/>
        <v>4631031.6520774039</v>
      </c>
      <c r="E73" s="510">
        <f t="shared" si="21"/>
        <v>4598370.237756297</v>
      </c>
      <c r="F73" s="510">
        <f t="shared" si="21"/>
        <v>4007924.9563445365</v>
      </c>
      <c r="G73" s="510">
        <f t="shared" si="21"/>
        <v>4366080.8083185293</v>
      </c>
      <c r="H73" s="510">
        <f t="shared" si="21"/>
        <v>4539858.9339232044</v>
      </c>
      <c r="I73" s="510">
        <f t="shared" si="21"/>
        <v>4389297.6434794245</v>
      </c>
      <c r="J73" s="510">
        <f t="shared" si="21"/>
        <v>4064920.0122751836</v>
      </c>
      <c r="K73" s="510">
        <f t="shared" si="21"/>
        <v>4240148.3069468625</v>
      </c>
      <c r="L73" s="510">
        <f t="shared" si="21"/>
        <v>4070908.0695667462</v>
      </c>
      <c r="M73" s="510">
        <f t="shared" si="21"/>
        <v>19252427.820140071</v>
      </c>
      <c r="N73" s="510">
        <f>SUM(C73:M73)</f>
        <v>60011363.598285466</v>
      </c>
    </row>
    <row r="74" spans="1:16" ht="9.75" customHeight="1" thickBot="1" x14ac:dyDescent="0.3">
      <c r="A74" s="94"/>
      <c r="B74" s="504"/>
      <c r="C74" s="521"/>
      <c r="D74" s="521"/>
      <c r="E74" s="521"/>
      <c r="F74" s="521"/>
      <c r="G74" s="521"/>
      <c r="H74" s="521"/>
      <c r="I74" s="521"/>
      <c r="J74" s="521"/>
      <c r="K74" s="521"/>
      <c r="L74" s="521"/>
      <c r="M74" s="521"/>
      <c r="N74" s="521"/>
    </row>
    <row r="75" spans="1:16" ht="13.5" thickTop="1" x14ac:dyDescent="0.3">
      <c r="A75" s="94"/>
      <c r="B75" s="105"/>
      <c r="C75" s="105"/>
      <c r="D75" s="105"/>
      <c r="E75" s="105"/>
      <c r="F75" s="105"/>
      <c r="G75" s="105"/>
      <c r="H75" s="105"/>
      <c r="I75" s="105"/>
      <c r="J75" s="105"/>
      <c r="K75" s="105"/>
      <c r="L75" s="105"/>
      <c r="M75" s="105"/>
      <c r="N75" s="105"/>
    </row>
    <row r="76" spans="1:16" ht="14.5" x14ac:dyDescent="0.35">
      <c r="A76" s="94"/>
      <c r="B76" s="421" t="s">
        <v>361</v>
      </c>
      <c r="C76" s="107"/>
      <c r="D76" s="107"/>
      <c r="E76" s="107"/>
      <c r="F76" s="107"/>
      <c r="G76" s="107"/>
      <c r="H76" s="107"/>
      <c r="I76" s="107"/>
      <c r="J76" s="107"/>
      <c r="K76" s="107"/>
      <c r="L76" s="107"/>
      <c r="M76" s="107"/>
      <c r="N76" s="108"/>
    </row>
    <row r="77" spans="1:16" ht="14.5" x14ac:dyDescent="0.35">
      <c r="A77" s="94"/>
      <c r="B77" s="421" t="s">
        <v>935</v>
      </c>
      <c r="C77" s="107"/>
      <c r="D77" s="107"/>
      <c r="E77" s="107"/>
      <c r="F77" s="107"/>
      <c r="G77" s="107"/>
      <c r="H77" s="107"/>
      <c r="I77" s="107"/>
      <c r="J77" s="107"/>
      <c r="K77" s="107"/>
      <c r="L77" s="107"/>
      <c r="M77" s="107"/>
      <c r="N77" s="108"/>
    </row>
    <row r="78" spans="1:16" ht="14.5" x14ac:dyDescent="0.35">
      <c r="A78" s="94"/>
      <c r="B78" s="421" t="s">
        <v>936</v>
      </c>
      <c r="C78" s="107"/>
      <c r="D78" s="107"/>
      <c r="E78" s="107"/>
      <c r="F78" s="107"/>
      <c r="G78" s="107"/>
      <c r="H78" s="107"/>
      <c r="I78" s="107"/>
      <c r="J78" s="107"/>
      <c r="K78" s="107"/>
      <c r="L78" s="107"/>
      <c r="M78" s="107"/>
      <c r="N78" s="107"/>
      <c r="O78" s="107"/>
      <c r="P78" s="107"/>
    </row>
    <row r="79" spans="1:16" ht="14.5" x14ac:dyDescent="0.35">
      <c r="A79" s="94"/>
      <c r="B79" s="24"/>
      <c r="C79" s="107"/>
      <c r="D79" s="107"/>
      <c r="E79" s="107"/>
      <c r="F79" s="107"/>
      <c r="G79" s="107"/>
      <c r="H79" s="107"/>
      <c r="I79" s="107"/>
      <c r="J79" s="107"/>
      <c r="K79" s="107"/>
      <c r="L79" s="107"/>
      <c r="M79" s="107"/>
      <c r="N79" s="107"/>
      <c r="O79" s="107"/>
      <c r="P79" s="107"/>
    </row>
    <row r="80" spans="1:16" ht="14.5" x14ac:dyDescent="0.35">
      <c r="C80" s="94"/>
      <c r="D80" s="94"/>
      <c r="E80" s="94"/>
      <c r="F80" s="94"/>
      <c r="G80" s="94"/>
      <c r="H80" s="94"/>
      <c r="I80" s="94"/>
      <c r="J80" s="94"/>
      <c r="K80" s="94"/>
      <c r="L80" s="94"/>
      <c r="M80" s="94"/>
      <c r="N80" s="107"/>
      <c r="O80" s="107"/>
      <c r="P80" s="107"/>
    </row>
    <row r="81" spans="1:16" ht="14.5" x14ac:dyDescent="0.35">
      <c r="A81" s="94"/>
      <c r="C81" s="94"/>
      <c r="D81" s="109"/>
      <c r="E81" s="109"/>
      <c r="F81" s="109"/>
      <c r="G81" s="720"/>
      <c r="H81" s="720"/>
      <c r="I81" s="109"/>
      <c r="J81" s="109"/>
      <c r="K81" s="109"/>
      <c r="L81" s="109"/>
      <c r="M81" s="107"/>
      <c r="N81" s="107"/>
      <c r="O81" s="107"/>
      <c r="P81" s="107"/>
    </row>
    <row r="82" spans="1:16" ht="14.5" x14ac:dyDescent="0.35">
      <c r="C82" s="928"/>
      <c r="D82" s="928"/>
      <c r="E82" s="928"/>
      <c r="F82" s="928"/>
      <c r="G82" s="928"/>
      <c r="H82" s="928"/>
      <c r="I82" s="928"/>
      <c r="J82" s="928"/>
      <c r="K82" s="928"/>
      <c r="L82" s="928"/>
      <c r="M82" s="107"/>
      <c r="N82" s="107"/>
      <c r="O82" s="107"/>
      <c r="P82" s="107"/>
    </row>
    <row r="83" spans="1:16" ht="14.5" x14ac:dyDescent="0.35">
      <c r="C83" s="928"/>
      <c r="D83" s="928"/>
      <c r="E83" s="928"/>
      <c r="F83" s="928"/>
      <c r="G83" s="928"/>
      <c r="H83" s="928"/>
      <c r="I83" s="928"/>
      <c r="J83" s="928"/>
      <c r="K83" s="928"/>
      <c r="L83" s="928"/>
      <c r="M83" s="107"/>
      <c r="N83" s="107"/>
      <c r="O83" s="107"/>
      <c r="P83" s="107"/>
    </row>
    <row r="84" spans="1:16" ht="14.5" x14ac:dyDescent="0.35">
      <c r="C84" s="874"/>
      <c r="M84" s="107"/>
      <c r="N84" s="107"/>
      <c r="O84" s="107"/>
      <c r="P84" s="107"/>
    </row>
    <row r="85" spans="1:16" ht="14.5" x14ac:dyDescent="0.35">
      <c r="M85" s="107"/>
      <c r="N85" s="107"/>
      <c r="O85" s="107"/>
      <c r="P85" s="107"/>
    </row>
    <row r="86" spans="1:16" ht="14.5" x14ac:dyDescent="0.35">
      <c r="M86" s="107"/>
      <c r="N86" s="107"/>
      <c r="O86" s="107"/>
      <c r="P86" s="107"/>
    </row>
    <row r="87" spans="1:16" ht="14.5" x14ac:dyDescent="0.35">
      <c r="M87" s="107"/>
      <c r="N87" s="107"/>
      <c r="O87" s="107"/>
      <c r="P87" s="107"/>
    </row>
    <row r="88" spans="1:16" ht="14.5" x14ac:dyDescent="0.35">
      <c r="M88" s="107"/>
      <c r="N88" s="107"/>
      <c r="O88" s="107"/>
      <c r="P88" s="107"/>
    </row>
    <row r="89" spans="1:16" ht="14.5" x14ac:dyDescent="0.35">
      <c r="M89" s="107"/>
      <c r="N89" s="107"/>
      <c r="O89" s="107"/>
      <c r="P89" s="107"/>
    </row>
    <row r="90" spans="1:16" ht="14.5" x14ac:dyDescent="0.35">
      <c r="M90" s="107"/>
      <c r="N90" s="107"/>
      <c r="O90" s="107"/>
      <c r="P90" s="107"/>
    </row>
    <row r="91" spans="1:16" ht="14.5" x14ac:dyDescent="0.35">
      <c r="M91" s="107"/>
      <c r="N91" s="107"/>
      <c r="O91" s="107"/>
      <c r="P91" s="107"/>
    </row>
    <row r="92" spans="1:16" ht="14.5" x14ac:dyDescent="0.35">
      <c r="M92" s="107"/>
      <c r="N92" s="107"/>
      <c r="O92" s="107"/>
      <c r="P92" s="107"/>
    </row>
    <row r="93" spans="1:16" ht="14.5" x14ac:dyDescent="0.35">
      <c r="M93" s="107"/>
      <c r="N93" s="107"/>
      <c r="O93" s="107"/>
      <c r="P93" s="107"/>
    </row>
    <row r="94" spans="1:16" ht="14.5" x14ac:dyDescent="0.35">
      <c r="M94" s="107"/>
      <c r="N94" s="107"/>
      <c r="O94" s="107"/>
      <c r="P94" s="107"/>
    </row>
    <row r="95" spans="1:16" ht="14.5" x14ac:dyDescent="0.35">
      <c r="M95" s="107"/>
      <c r="N95" s="107"/>
      <c r="O95" s="107"/>
      <c r="P95" s="107"/>
    </row>
    <row r="96" spans="1:16" ht="14.5" x14ac:dyDescent="0.35">
      <c r="M96" s="107"/>
      <c r="N96" s="107"/>
      <c r="O96" s="107"/>
      <c r="P96" s="107"/>
    </row>
    <row r="97" spans="13:16" ht="14.5" x14ac:dyDescent="0.35">
      <c r="M97" s="107"/>
      <c r="N97" s="107"/>
      <c r="O97" s="107"/>
      <c r="P97" s="107"/>
    </row>
    <row r="98" spans="13:16" ht="14.5" x14ac:dyDescent="0.35">
      <c r="M98" s="107"/>
      <c r="N98" s="107"/>
      <c r="O98" s="107"/>
      <c r="P98" s="107"/>
    </row>
    <row r="99" spans="13:16" ht="14.5" x14ac:dyDescent="0.35">
      <c r="M99" s="107"/>
      <c r="N99" s="107"/>
      <c r="O99" s="107"/>
      <c r="P99" s="107"/>
    </row>
    <row r="100" spans="13:16" ht="14.5" x14ac:dyDescent="0.35">
      <c r="M100" s="107"/>
      <c r="N100" s="107"/>
      <c r="O100" s="107"/>
      <c r="P100" s="107"/>
    </row>
    <row r="101" spans="13:16" ht="14.5" x14ac:dyDescent="0.35">
      <c r="M101" s="107"/>
      <c r="N101" s="107"/>
      <c r="O101" s="107"/>
      <c r="P101" s="107"/>
    </row>
    <row r="102" spans="13:16" ht="14.5" x14ac:dyDescent="0.35">
      <c r="M102" s="107"/>
      <c r="N102" s="107"/>
      <c r="O102" s="107"/>
      <c r="P102" s="107"/>
    </row>
    <row r="103" spans="13:16" ht="14.5" x14ac:dyDescent="0.35">
      <c r="M103" s="107"/>
      <c r="N103" s="107"/>
      <c r="O103" s="107"/>
      <c r="P103" s="107"/>
    </row>
    <row r="104" spans="13:16" ht="14.5" x14ac:dyDescent="0.35">
      <c r="M104" s="107"/>
      <c r="N104" s="107"/>
      <c r="O104" s="107"/>
      <c r="P104" s="107"/>
    </row>
    <row r="105" spans="13:16" ht="14.5" x14ac:dyDescent="0.35">
      <c r="M105" s="107"/>
      <c r="N105" s="107"/>
      <c r="O105" s="107"/>
      <c r="P105" s="107"/>
    </row>
    <row r="106" spans="13:16" ht="14.5" x14ac:dyDescent="0.35">
      <c r="M106" s="107"/>
      <c r="N106" s="107"/>
      <c r="O106" s="107"/>
      <c r="P106" s="107"/>
    </row>
    <row r="107" spans="13:16" ht="14.5" x14ac:dyDescent="0.35">
      <c r="M107" s="107"/>
      <c r="N107" s="107"/>
      <c r="O107" s="107"/>
      <c r="P107" s="107"/>
    </row>
    <row r="108" spans="13:16" ht="14.5" x14ac:dyDescent="0.35">
      <c r="M108" s="107"/>
      <c r="N108" s="107"/>
      <c r="O108" s="107"/>
      <c r="P108" s="107"/>
    </row>
    <row r="109" spans="13:16" ht="14.5" x14ac:dyDescent="0.35">
      <c r="M109" s="107"/>
      <c r="N109" s="107"/>
      <c r="O109" s="107"/>
      <c r="P109" s="107"/>
    </row>
    <row r="110" spans="13:16" ht="14.5" x14ac:dyDescent="0.35">
      <c r="M110" s="107"/>
      <c r="N110" s="107"/>
      <c r="O110" s="107"/>
      <c r="P110" s="107"/>
    </row>
    <row r="111" spans="13:16" ht="14.5" x14ac:dyDescent="0.35">
      <c r="M111" s="107"/>
      <c r="N111" s="107"/>
      <c r="O111" s="107"/>
      <c r="P111" s="107"/>
    </row>
    <row r="112" spans="13:16" ht="14.5" x14ac:dyDescent="0.35">
      <c r="M112" s="107"/>
      <c r="N112" s="107"/>
      <c r="O112" s="107"/>
      <c r="P112" s="107"/>
    </row>
    <row r="113" spans="13:16" ht="14.5" x14ac:dyDescent="0.35">
      <c r="M113" s="107"/>
      <c r="N113" s="107"/>
      <c r="O113" s="107"/>
      <c r="P113" s="107"/>
    </row>
    <row r="114" spans="13:16" ht="14.5" x14ac:dyDescent="0.35">
      <c r="M114" s="107"/>
      <c r="N114" s="107"/>
      <c r="O114" s="107"/>
      <c r="P114" s="107"/>
    </row>
    <row r="115" spans="13:16" ht="14.5" x14ac:dyDescent="0.35">
      <c r="M115" s="107"/>
      <c r="N115" s="107"/>
      <c r="O115" s="107"/>
      <c r="P115" s="107"/>
    </row>
    <row r="116" spans="13:16" ht="14.5" x14ac:dyDescent="0.35">
      <c r="M116" s="107"/>
      <c r="N116" s="107"/>
      <c r="O116" s="107"/>
      <c r="P116" s="107"/>
    </row>
    <row r="117" spans="13:16" ht="14.5" x14ac:dyDescent="0.35">
      <c r="M117" s="107"/>
      <c r="N117" s="107"/>
      <c r="O117" s="107"/>
      <c r="P117" s="107"/>
    </row>
    <row r="118" spans="13:16" ht="14.5" x14ac:dyDescent="0.35">
      <c r="M118" s="107"/>
      <c r="N118" s="107"/>
      <c r="O118" s="107"/>
      <c r="P118" s="107"/>
    </row>
    <row r="119" spans="13:16" ht="14.5" x14ac:dyDescent="0.35">
      <c r="M119" s="107"/>
      <c r="N119" s="107"/>
      <c r="O119" s="107"/>
      <c r="P119" s="107"/>
    </row>
    <row r="120" spans="13:16" ht="14.5" x14ac:dyDescent="0.35">
      <c r="M120" s="107"/>
      <c r="N120" s="107"/>
      <c r="O120" s="107"/>
      <c r="P120" s="107"/>
    </row>
    <row r="121" spans="13:16" ht="14.5" x14ac:dyDescent="0.35">
      <c r="M121" s="107"/>
      <c r="N121" s="107"/>
      <c r="O121" s="107"/>
      <c r="P121" s="107"/>
    </row>
    <row r="122" spans="13:16" ht="14.5" x14ac:dyDescent="0.35">
      <c r="M122" s="107"/>
      <c r="N122" s="107"/>
      <c r="O122" s="107"/>
      <c r="P122" s="107"/>
    </row>
    <row r="123" spans="13:16" ht="14.5" x14ac:dyDescent="0.35">
      <c r="M123" s="107"/>
      <c r="N123" s="107"/>
      <c r="O123" s="107"/>
      <c r="P123" s="107"/>
    </row>
    <row r="124" spans="13:16" ht="14.5" x14ac:dyDescent="0.35">
      <c r="M124" s="107"/>
      <c r="N124" s="107"/>
      <c r="O124" s="107"/>
      <c r="P124" s="107"/>
    </row>
    <row r="125" spans="13:16" ht="14.5" x14ac:dyDescent="0.35">
      <c r="M125" s="107"/>
      <c r="N125" s="107"/>
      <c r="O125" s="107"/>
      <c r="P125" s="107"/>
    </row>
    <row r="126" spans="13:16" ht="14.5" x14ac:dyDescent="0.35">
      <c r="M126" s="107"/>
      <c r="N126" s="107"/>
      <c r="O126" s="107"/>
      <c r="P126" s="107"/>
    </row>
    <row r="127" spans="13:16" ht="14.5" x14ac:dyDescent="0.35">
      <c r="M127" s="107"/>
      <c r="N127" s="107"/>
      <c r="O127" s="107"/>
      <c r="P127" s="107"/>
    </row>
    <row r="128" spans="13:16" ht="14.5" x14ac:dyDescent="0.35">
      <c r="M128" s="107"/>
      <c r="N128" s="107"/>
      <c r="O128" s="107"/>
      <c r="P128" s="107"/>
    </row>
    <row r="129" spans="13:16" ht="14.5" x14ac:dyDescent="0.35">
      <c r="M129" s="107"/>
      <c r="N129" s="107"/>
      <c r="O129" s="107"/>
      <c r="P129" s="107"/>
    </row>
    <row r="130" spans="13:16" ht="14.5" x14ac:dyDescent="0.35">
      <c r="M130" s="107"/>
      <c r="N130" s="107"/>
      <c r="O130" s="107"/>
      <c r="P130" s="107"/>
    </row>
    <row r="131" spans="13:16" ht="14.5" x14ac:dyDescent="0.35">
      <c r="M131" s="107"/>
      <c r="N131" s="107"/>
      <c r="O131" s="107"/>
      <c r="P131" s="107"/>
    </row>
    <row r="132" spans="13:16" ht="14.5" x14ac:dyDescent="0.35">
      <c r="M132" s="107"/>
      <c r="N132" s="107"/>
      <c r="O132" s="107"/>
      <c r="P132" s="107"/>
    </row>
    <row r="133" spans="13:16" ht="14.5" x14ac:dyDescent="0.35">
      <c r="M133" s="107"/>
      <c r="N133" s="107"/>
      <c r="O133" s="107"/>
      <c r="P133" s="107"/>
    </row>
    <row r="134" spans="13:16" ht="14.5" x14ac:dyDescent="0.35">
      <c r="M134" s="107"/>
      <c r="N134" s="107"/>
      <c r="O134" s="107"/>
      <c r="P134" s="107"/>
    </row>
    <row r="135" spans="13:16" ht="14.5" x14ac:dyDescent="0.35">
      <c r="M135" s="107"/>
      <c r="N135" s="107"/>
      <c r="O135" s="107"/>
      <c r="P135" s="107"/>
    </row>
    <row r="136" spans="13:16" ht="14.5" x14ac:dyDescent="0.35">
      <c r="M136" s="107"/>
      <c r="N136" s="107"/>
      <c r="O136" s="107"/>
      <c r="P136" s="107"/>
    </row>
    <row r="137" spans="13:16" ht="14.5" x14ac:dyDescent="0.35">
      <c r="M137" s="107"/>
      <c r="N137" s="107"/>
      <c r="O137" s="107"/>
      <c r="P137" s="107"/>
    </row>
    <row r="138" spans="13:16" ht="14.5" x14ac:dyDescent="0.35">
      <c r="M138" s="107"/>
      <c r="N138" s="107"/>
      <c r="O138" s="107"/>
      <c r="P138" s="107"/>
    </row>
    <row r="139" spans="13:16" ht="14.5" x14ac:dyDescent="0.35">
      <c r="M139" s="107"/>
      <c r="N139" s="107"/>
      <c r="O139" s="107"/>
      <c r="P139" s="107"/>
    </row>
    <row r="140" spans="13:16" ht="14.5" x14ac:dyDescent="0.35">
      <c r="M140" s="107"/>
      <c r="N140" s="107"/>
      <c r="O140" s="107"/>
      <c r="P140" s="107"/>
    </row>
    <row r="141" spans="13:16" ht="14.5" x14ac:dyDescent="0.35">
      <c r="M141" s="107"/>
      <c r="N141" s="107"/>
      <c r="O141" s="107"/>
      <c r="P141" s="107"/>
    </row>
    <row r="142" spans="13:16" ht="14.5" x14ac:dyDescent="0.35">
      <c r="M142" s="107"/>
      <c r="N142" s="107"/>
      <c r="O142" s="107"/>
      <c r="P142" s="107"/>
    </row>
    <row r="143" spans="13:16" ht="14.5" x14ac:dyDescent="0.35">
      <c r="M143" s="107"/>
      <c r="N143" s="107"/>
      <c r="O143" s="107"/>
      <c r="P143" s="107"/>
    </row>
    <row r="144" spans="13:16" ht="14.5" x14ac:dyDescent="0.35">
      <c r="M144" s="107"/>
      <c r="N144" s="107"/>
      <c r="O144" s="107"/>
      <c r="P144" s="107"/>
    </row>
    <row r="145" spans="13:16" ht="14.5" x14ac:dyDescent="0.35">
      <c r="M145" s="107"/>
      <c r="N145" s="107"/>
      <c r="O145" s="107"/>
      <c r="P145" s="107"/>
    </row>
    <row r="146" spans="13:16" ht="14.5" x14ac:dyDescent="0.35">
      <c r="M146" s="107"/>
      <c r="N146" s="107"/>
      <c r="O146" s="107"/>
      <c r="P146" s="107"/>
    </row>
    <row r="147" spans="13:16" ht="14.5" x14ac:dyDescent="0.35">
      <c r="M147" s="107"/>
      <c r="N147" s="107"/>
      <c r="O147" s="107"/>
      <c r="P147" s="107"/>
    </row>
    <row r="148" spans="13:16" ht="14.5" x14ac:dyDescent="0.35">
      <c r="M148" s="107"/>
      <c r="N148" s="107"/>
      <c r="O148" s="107"/>
      <c r="P148" s="107"/>
    </row>
    <row r="149" spans="13:16" ht="14.5" x14ac:dyDescent="0.35">
      <c r="M149" s="107"/>
      <c r="N149" s="107"/>
      <c r="O149" s="107"/>
      <c r="P149" s="107"/>
    </row>
    <row r="150" spans="13:16" ht="14.5" x14ac:dyDescent="0.35">
      <c r="M150" s="107"/>
      <c r="N150" s="107"/>
      <c r="O150" s="107"/>
      <c r="P150" s="107"/>
    </row>
    <row r="151" spans="13:16" ht="14.5" x14ac:dyDescent="0.35">
      <c r="M151" s="107"/>
      <c r="N151" s="107"/>
      <c r="O151" s="107"/>
      <c r="P151" s="107"/>
    </row>
    <row r="152" spans="13:16" ht="14.5" x14ac:dyDescent="0.35">
      <c r="M152" s="107"/>
      <c r="N152" s="107"/>
      <c r="O152" s="107"/>
      <c r="P152" s="107"/>
    </row>
    <row r="153" spans="13:16" ht="14.5" x14ac:dyDescent="0.35">
      <c r="M153" s="107"/>
      <c r="N153" s="107"/>
      <c r="O153" s="107"/>
      <c r="P153" s="107"/>
    </row>
    <row r="154" spans="13:16" ht="14.5" x14ac:dyDescent="0.35">
      <c r="M154" s="107"/>
      <c r="N154" s="107"/>
      <c r="O154" s="107"/>
      <c r="P154" s="107"/>
    </row>
    <row r="155" spans="13:16" ht="14.5" x14ac:dyDescent="0.35">
      <c r="M155" s="107"/>
      <c r="N155" s="107"/>
      <c r="O155" s="107"/>
      <c r="P155" s="107"/>
    </row>
    <row r="156" spans="13:16" ht="14.5" x14ac:dyDescent="0.35">
      <c r="M156" s="107"/>
      <c r="N156" s="107"/>
      <c r="O156" s="107"/>
      <c r="P156" s="107"/>
    </row>
    <row r="157" spans="13:16" ht="14.5" x14ac:dyDescent="0.35">
      <c r="M157" s="107"/>
      <c r="N157" s="107"/>
      <c r="O157" s="107"/>
      <c r="P157" s="107"/>
    </row>
    <row r="158" spans="13:16" ht="14.5" x14ac:dyDescent="0.35">
      <c r="M158" s="107"/>
      <c r="N158" s="107"/>
      <c r="O158" s="107"/>
      <c r="P158" s="107"/>
    </row>
    <row r="159" spans="13:16" ht="14.5" x14ac:dyDescent="0.35">
      <c r="M159" s="107"/>
      <c r="N159" s="107"/>
      <c r="O159" s="107"/>
      <c r="P159" s="107"/>
    </row>
    <row r="160" spans="13:16" ht="14.5" x14ac:dyDescent="0.35">
      <c r="M160" s="107"/>
      <c r="N160" s="107"/>
      <c r="O160" s="107"/>
      <c r="P160" s="107"/>
    </row>
    <row r="161" spans="13:16" ht="14.5" x14ac:dyDescent="0.35">
      <c r="M161" s="107"/>
      <c r="N161" s="107"/>
      <c r="O161" s="107"/>
      <c r="P161" s="107"/>
    </row>
    <row r="162" spans="13:16" ht="14.5" x14ac:dyDescent="0.35">
      <c r="M162" s="107"/>
      <c r="N162" s="107"/>
      <c r="O162" s="107"/>
      <c r="P162" s="107"/>
    </row>
    <row r="163" spans="13:16" ht="14.5" x14ac:dyDescent="0.35">
      <c r="M163" s="107"/>
      <c r="N163" s="107"/>
      <c r="O163" s="107"/>
      <c r="P163" s="107"/>
    </row>
    <row r="164" spans="13:16" ht="14.5" x14ac:dyDescent="0.35">
      <c r="M164" s="107"/>
      <c r="N164" s="107"/>
      <c r="O164" s="107"/>
      <c r="P164" s="107"/>
    </row>
    <row r="165" spans="13:16" ht="14.5" x14ac:dyDescent="0.35">
      <c r="M165" s="107"/>
      <c r="N165" s="107"/>
      <c r="O165" s="107"/>
      <c r="P165" s="107"/>
    </row>
    <row r="166" spans="13:16" ht="14.5" x14ac:dyDescent="0.35">
      <c r="M166" s="107"/>
      <c r="N166" s="107"/>
      <c r="O166" s="107"/>
      <c r="P166" s="107"/>
    </row>
    <row r="167" spans="13:16" ht="14.5" x14ac:dyDescent="0.35">
      <c r="M167" s="107"/>
      <c r="N167" s="107"/>
      <c r="O167" s="107"/>
      <c r="P167" s="107"/>
    </row>
    <row r="168" spans="13:16" ht="14.5" x14ac:dyDescent="0.35">
      <c r="M168" s="107"/>
      <c r="N168" s="107"/>
      <c r="O168" s="107"/>
      <c r="P168" s="107"/>
    </row>
    <row r="169" spans="13:16" ht="14.5" x14ac:dyDescent="0.35">
      <c r="M169" s="107"/>
      <c r="N169" s="107"/>
      <c r="O169" s="107"/>
      <c r="P169" s="107"/>
    </row>
    <row r="170" spans="13:16" ht="14.5" x14ac:dyDescent="0.35">
      <c r="M170" s="107"/>
      <c r="N170" s="107"/>
      <c r="O170" s="107"/>
      <c r="P170" s="107"/>
    </row>
    <row r="171" spans="13:16" ht="14.5" x14ac:dyDescent="0.35">
      <c r="M171" s="107"/>
      <c r="N171" s="107"/>
      <c r="O171" s="107"/>
      <c r="P171" s="107"/>
    </row>
    <row r="172" spans="13:16" ht="14.5" x14ac:dyDescent="0.35">
      <c r="M172" s="107"/>
      <c r="N172" s="107"/>
      <c r="O172" s="107"/>
      <c r="P172" s="107"/>
    </row>
    <row r="173" spans="13:16" ht="14.5" x14ac:dyDescent="0.35">
      <c r="M173" s="107"/>
      <c r="N173" s="107"/>
      <c r="O173" s="107"/>
      <c r="P173" s="107"/>
    </row>
    <row r="174" spans="13:16" ht="14.5" x14ac:dyDescent="0.35">
      <c r="M174" s="107"/>
      <c r="N174" s="107"/>
      <c r="O174" s="107"/>
      <c r="P174" s="107"/>
    </row>
    <row r="175" spans="13:16" ht="14.5" x14ac:dyDescent="0.35">
      <c r="M175" s="107"/>
      <c r="N175" s="107"/>
      <c r="O175" s="107"/>
      <c r="P175" s="107"/>
    </row>
    <row r="176" spans="13:16" ht="14.5" x14ac:dyDescent="0.35">
      <c r="M176" s="107"/>
      <c r="N176" s="107"/>
      <c r="O176" s="107"/>
      <c r="P176" s="107"/>
    </row>
    <row r="177" spans="13:16" ht="14.5" x14ac:dyDescent="0.35">
      <c r="M177" s="107"/>
      <c r="N177" s="107"/>
      <c r="O177" s="107"/>
      <c r="P177" s="107"/>
    </row>
    <row r="178" spans="13:16" ht="14.5" x14ac:dyDescent="0.35">
      <c r="M178" s="107"/>
      <c r="N178" s="107"/>
      <c r="O178" s="107"/>
      <c r="P178" s="107"/>
    </row>
    <row r="179" spans="13:16" ht="14.5" x14ac:dyDescent="0.35">
      <c r="M179" s="107"/>
      <c r="N179" s="107"/>
      <c r="O179" s="107"/>
      <c r="P179" s="107"/>
    </row>
    <row r="180" spans="13:16" ht="14.5" x14ac:dyDescent="0.35">
      <c r="M180" s="107"/>
      <c r="N180" s="107"/>
      <c r="O180" s="107"/>
      <c r="P180" s="107"/>
    </row>
    <row r="181" spans="13:16" ht="14.5" x14ac:dyDescent="0.35">
      <c r="M181" s="107"/>
      <c r="N181" s="107"/>
      <c r="O181" s="107"/>
      <c r="P181" s="107"/>
    </row>
    <row r="182" spans="13:16" ht="14.5" x14ac:dyDescent="0.35">
      <c r="M182" s="107"/>
      <c r="N182" s="107"/>
      <c r="O182" s="107"/>
      <c r="P182" s="107"/>
    </row>
    <row r="183" spans="13:16" ht="14.5" x14ac:dyDescent="0.35">
      <c r="M183" s="107"/>
      <c r="N183" s="107"/>
      <c r="O183" s="107"/>
      <c r="P183" s="107"/>
    </row>
    <row r="184" spans="13:16" ht="14.5" x14ac:dyDescent="0.35">
      <c r="M184" s="107"/>
      <c r="N184" s="107"/>
      <c r="O184" s="107"/>
      <c r="P184" s="107"/>
    </row>
    <row r="185" spans="13:16" ht="14.5" x14ac:dyDescent="0.35">
      <c r="M185" s="107"/>
      <c r="N185" s="107"/>
      <c r="O185" s="107"/>
      <c r="P185" s="107"/>
    </row>
    <row r="186" spans="13:16" ht="14.5" x14ac:dyDescent="0.35">
      <c r="M186" s="107"/>
      <c r="N186" s="107"/>
      <c r="O186" s="107"/>
      <c r="P186" s="107"/>
    </row>
    <row r="187" spans="13:16" ht="14.5" x14ac:dyDescent="0.35">
      <c r="M187" s="107"/>
      <c r="N187" s="107"/>
      <c r="O187" s="107"/>
      <c r="P187" s="107"/>
    </row>
    <row r="188" spans="13:16" ht="14.5" x14ac:dyDescent="0.35">
      <c r="M188" s="107"/>
      <c r="N188" s="107"/>
      <c r="O188" s="107"/>
      <c r="P188" s="107"/>
    </row>
    <row r="189" spans="13:16" ht="14.5" x14ac:dyDescent="0.35">
      <c r="M189" s="107"/>
      <c r="N189" s="107"/>
      <c r="O189" s="107"/>
      <c r="P189" s="107"/>
    </row>
    <row r="190" spans="13:16" ht="14.5" x14ac:dyDescent="0.35">
      <c r="M190" s="107"/>
      <c r="N190" s="107"/>
      <c r="O190" s="107"/>
      <c r="P190" s="107"/>
    </row>
    <row r="191" spans="13:16" ht="14.5" x14ac:dyDescent="0.35">
      <c r="M191" s="107"/>
      <c r="N191" s="107"/>
      <c r="O191" s="107"/>
      <c r="P191" s="107"/>
    </row>
    <row r="192" spans="13:16" ht="14.5" x14ac:dyDescent="0.35">
      <c r="M192" s="107"/>
      <c r="N192" s="107"/>
      <c r="O192" s="107"/>
      <c r="P192" s="107"/>
    </row>
    <row r="193" spans="13:16" ht="14.5" x14ac:dyDescent="0.35">
      <c r="M193" s="107"/>
      <c r="N193" s="107"/>
      <c r="O193" s="107"/>
      <c r="P193" s="107"/>
    </row>
    <row r="194" spans="13:16" ht="14.5" x14ac:dyDescent="0.35">
      <c r="M194" s="107"/>
      <c r="N194" s="107"/>
      <c r="O194" s="107"/>
      <c r="P194" s="107"/>
    </row>
    <row r="195" spans="13:16" ht="14.5" x14ac:dyDescent="0.35">
      <c r="M195" s="107"/>
      <c r="N195" s="107"/>
      <c r="O195" s="107"/>
      <c r="P195" s="107"/>
    </row>
    <row r="196" spans="13:16" ht="14.5" x14ac:dyDescent="0.35">
      <c r="M196" s="107"/>
      <c r="N196" s="107"/>
      <c r="O196" s="107"/>
      <c r="P196" s="107"/>
    </row>
    <row r="197" spans="13:16" ht="14.5" x14ac:dyDescent="0.35">
      <c r="M197" s="107"/>
      <c r="N197" s="107"/>
      <c r="O197" s="107"/>
      <c r="P197" s="107"/>
    </row>
    <row r="198" spans="13:16" ht="14.5" x14ac:dyDescent="0.35">
      <c r="M198" s="107"/>
      <c r="N198" s="107"/>
      <c r="O198" s="107"/>
      <c r="P198" s="107"/>
    </row>
    <row r="199" spans="13:16" ht="14.5" x14ac:dyDescent="0.35">
      <c r="M199" s="107"/>
      <c r="N199" s="107"/>
      <c r="O199" s="107"/>
      <c r="P199" s="107"/>
    </row>
    <row r="200" spans="13:16" ht="14.5" x14ac:dyDescent="0.35">
      <c r="M200" s="107"/>
      <c r="N200" s="107"/>
      <c r="O200" s="107"/>
      <c r="P200" s="107"/>
    </row>
    <row r="201" spans="13:16" ht="14.5" x14ac:dyDescent="0.35">
      <c r="M201" s="107"/>
      <c r="N201" s="107"/>
      <c r="O201" s="107"/>
      <c r="P201" s="107"/>
    </row>
    <row r="202" spans="13:16" ht="14.5" x14ac:dyDescent="0.35">
      <c r="M202" s="107"/>
      <c r="N202" s="107"/>
      <c r="O202" s="107"/>
      <c r="P202" s="107"/>
    </row>
    <row r="203" spans="13:16" ht="14.5" x14ac:dyDescent="0.35">
      <c r="M203" s="107"/>
      <c r="N203" s="107"/>
      <c r="O203" s="107"/>
      <c r="P203" s="107"/>
    </row>
    <row r="204" spans="13:16" ht="14.5" x14ac:dyDescent="0.35">
      <c r="M204" s="107"/>
      <c r="N204" s="107"/>
      <c r="O204" s="107"/>
      <c r="P204" s="107"/>
    </row>
    <row r="205" spans="13:16" ht="14.5" x14ac:dyDescent="0.35">
      <c r="M205" s="107"/>
      <c r="N205" s="107"/>
      <c r="O205" s="107"/>
      <c r="P205" s="107"/>
    </row>
    <row r="206" spans="13:16" ht="14.5" x14ac:dyDescent="0.35">
      <c r="M206" s="107"/>
      <c r="N206" s="107"/>
      <c r="O206" s="107"/>
      <c r="P206" s="107"/>
    </row>
    <row r="207" spans="13:16" ht="14.5" x14ac:dyDescent="0.35">
      <c r="M207" s="107"/>
      <c r="N207" s="107"/>
      <c r="O207" s="107"/>
      <c r="P207" s="107"/>
    </row>
    <row r="208" spans="13:16" ht="14.5" x14ac:dyDescent="0.35">
      <c r="M208" s="107"/>
      <c r="N208" s="107"/>
      <c r="O208" s="107"/>
      <c r="P208" s="107"/>
    </row>
    <row r="209" spans="13:16" ht="14.5" x14ac:dyDescent="0.35">
      <c r="M209" s="107"/>
      <c r="N209" s="107"/>
      <c r="O209" s="107"/>
      <c r="P209" s="107"/>
    </row>
    <row r="210" spans="13:16" ht="14.5" x14ac:dyDescent="0.35">
      <c r="M210" s="107"/>
      <c r="N210" s="107"/>
      <c r="O210" s="107"/>
      <c r="P210" s="107"/>
    </row>
    <row r="211" spans="13:16" ht="14.5" x14ac:dyDescent="0.35">
      <c r="M211" s="107"/>
      <c r="N211" s="107"/>
      <c r="O211" s="107"/>
      <c r="P211" s="107"/>
    </row>
    <row r="212" spans="13:16" ht="14.5" x14ac:dyDescent="0.35">
      <c r="M212" s="107"/>
      <c r="N212" s="107"/>
      <c r="O212" s="107"/>
      <c r="P212" s="107"/>
    </row>
    <row r="213" spans="13:16" ht="14.5" x14ac:dyDescent="0.35">
      <c r="M213" s="107"/>
      <c r="N213" s="107"/>
      <c r="O213" s="107"/>
      <c r="P213" s="107"/>
    </row>
    <row r="214" spans="13:16" ht="14.5" x14ac:dyDescent="0.35">
      <c r="M214" s="107"/>
      <c r="N214" s="107"/>
      <c r="O214" s="107"/>
      <c r="P214" s="107"/>
    </row>
    <row r="215" spans="13:16" ht="14.5" x14ac:dyDescent="0.35">
      <c r="M215" s="107"/>
      <c r="N215" s="107"/>
      <c r="O215" s="107"/>
      <c r="P215" s="107"/>
    </row>
    <row r="216" spans="13:16" ht="14.5" x14ac:dyDescent="0.35">
      <c r="M216" s="107"/>
      <c r="N216" s="107"/>
      <c r="O216" s="107"/>
      <c r="P216" s="107"/>
    </row>
    <row r="217" spans="13:16" ht="14.5" x14ac:dyDescent="0.35">
      <c r="M217" s="107"/>
      <c r="N217" s="107"/>
      <c r="O217" s="107"/>
      <c r="P217" s="107"/>
    </row>
    <row r="218" spans="13:16" ht="14.5" x14ac:dyDescent="0.35">
      <c r="M218" s="107"/>
      <c r="N218" s="107"/>
      <c r="O218" s="107"/>
      <c r="P218" s="107"/>
    </row>
    <row r="219" spans="13:16" ht="14.5" x14ac:dyDescent="0.35">
      <c r="M219" s="107"/>
      <c r="N219" s="107"/>
      <c r="O219" s="107"/>
      <c r="P219" s="107"/>
    </row>
    <row r="220" spans="13:16" ht="14.5" x14ac:dyDescent="0.35">
      <c r="M220" s="107"/>
      <c r="N220" s="107"/>
      <c r="O220" s="107"/>
      <c r="P220" s="107"/>
    </row>
    <row r="221" spans="13:16" ht="14.5" x14ac:dyDescent="0.35">
      <c r="M221" s="107"/>
      <c r="N221" s="107"/>
      <c r="O221" s="107"/>
      <c r="P221" s="107"/>
    </row>
    <row r="222" spans="13:16" ht="14.5" x14ac:dyDescent="0.35">
      <c r="M222" s="107"/>
      <c r="N222" s="107"/>
      <c r="O222" s="107"/>
      <c r="P222" s="107"/>
    </row>
    <row r="223" spans="13:16" ht="14.5" x14ac:dyDescent="0.35">
      <c r="M223" s="107"/>
      <c r="N223" s="107"/>
      <c r="O223" s="107"/>
      <c r="P223" s="107"/>
    </row>
    <row r="224" spans="13:16" ht="14.5" x14ac:dyDescent="0.35">
      <c r="M224" s="107"/>
      <c r="N224" s="107"/>
      <c r="O224" s="107"/>
      <c r="P224" s="107"/>
    </row>
    <row r="225" spans="13:16" ht="14.5" x14ac:dyDescent="0.35">
      <c r="M225" s="107"/>
      <c r="N225" s="107"/>
      <c r="O225" s="107"/>
      <c r="P225" s="107"/>
    </row>
    <row r="226" spans="13:16" ht="14.5" x14ac:dyDescent="0.35">
      <c r="M226" s="107"/>
      <c r="N226" s="107"/>
      <c r="O226" s="107"/>
      <c r="P226" s="107"/>
    </row>
    <row r="227" spans="13:16" ht="14.5" x14ac:dyDescent="0.35">
      <c r="M227" s="107"/>
      <c r="N227" s="107"/>
      <c r="O227" s="107"/>
      <c r="P227" s="107"/>
    </row>
    <row r="228" spans="13:16" ht="14.5" x14ac:dyDescent="0.35">
      <c r="M228" s="107"/>
      <c r="N228" s="107"/>
      <c r="O228" s="107"/>
      <c r="P228" s="107"/>
    </row>
    <row r="229" spans="13:16" ht="14.5" x14ac:dyDescent="0.35">
      <c r="M229" s="107"/>
      <c r="N229" s="107"/>
      <c r="O229" s="107"/>
      <c r="P229" s="107"/>
    </row>
    <row r="230" spans="13:16" ht="14.5" x14ac:dyDescent="0.35">
      <c r="M230" s="107"/>
      <c r="N230" s="107"/>
      <c r="O230" s="107"/>
      <c r="P230" s="107"/>
    </row>
    <row r="231" spans="13:16" ht="14.5" x14ac:dyDescent="0.35">
      <c r="M231" s="107"/>
      <c r="N231" s="107"/>
      <c r="O231" s="107"/>
      <c r="P231" s="107"/>
    </row>
    <row r="232" spans="13:16" ht="14.5" x14ac:dyDescent="0.35">
      <c r="M232" s="107"/>
      <c r="N232" s="107"/>
      <c r="O232" s="107"/>
      <c r="P232" s="107"/>
    </row>
    <row r="233" spans="13:16" ht="14.5" x14ac:dyDescent="0.35">
      <c r="M233" s="107"/>
      <c r="N233" s="107"/>
      <c r="O233" s="107"/>
      <c r="P233" s="107"/>
    </row>
    <row r="234" spans="13:16" ht="14.5" x14ac:dyDescent="0.35">
      <c r="M234" s="107"/>
      <c r="N234" s="107"/>
      <c r="O234" s="107"/>
      <c r="P234" s="107"/>
    </row>
    <row r="235" spans="13:16" ht="14.5" x14ac:dyDescent="0.35">
      <c r="M235" s="107"/>
      <c r="N235" s="107"/>
      <c r="O235" s="107"/>
      <c r="P235" s="107"/>
    </row>
    <row r="236" spans="13:16" ht="14.5" x14ac:dyDescent="0.35">
      <c r="M236" s="107"/>
      <c r="N236" s="107"/>
      <c r="O236" s="107"/>
      <c r="P236" s="107"/>
    </row>
    <row r="237" spans="13:16" ht="14.5" x14ac:dyDescent="0.35">
      <c r="M237" s="107"/>
      <c r="N237" s="107"/>
      <c r="O237" s="107"/>
      <c r="P237" s="107"/>
    </row>
    <row r="238" spans="13:16" ht="14.5" x14ac:dyDescent="0.35">
      <c r="M238" s="107"/>
      <c r="N238" s="107"/>
      <c r="O238" s="107"/>
      <c r="P238" s="107"/>
    </row>
    <row r="239" spans="13:16" ht="14.5" x14ac:dyDescent="0.35">
      <c r="M239" s="107"/>
      <c r="N239" s="107"/>
      <c r="O239" s="107"/>
      <c r="P239" s="107"/>
    </row>
    <row r="240" spans="13:16" ht="14.5" x14ac:dyDescent="0.35">
      <c r="M240" s="107"/>
      <c r="N240" s="107"/>
      <c r="O240" s="107"/>
      <c r="P240" s="107"/>
    </row>
    <row r="241" spans="13:16" ht="14.5" x14ac:dyDescent="0.35">
      <c r="M241" s="107"/>
      <c r="N241" s="107"/>
      <c r="O241" s="107"/>
      <c r="P241" s="107"/>
    </row>
    <row r="242" spans="13:16" ht="14.5" x14ac:dyDescent="0.35">
      <c r="M242" s="107"/>
      <c r="N242" s="107"/>
      <c r="O242" s="107"/>
      <c r="P242" s="107"/>
    </row>
    <row r="243" spans="13:16" ht="14.5" x14ac:dyDescent="0.35">
      <c r="M243" s="107"/>
      <c r="N243" s="107"/>
      <c r="O243" s="107"/>
      <c r="P243" s="107"/>
    </row>
    <row r="244" spans="13:16" ht="14.5" x14ac:dyDescent="0.35">
      <c r="M244" s="107"/>
      <c r="N244" s="107"/>
      <c r="O244" s="107"/>
      <c r="P244" s="107"/>
    </row>
    <row r="245" spans="13:16" ht="14.5" x14ac:dyDescent="0.35">
      <c r="M245" s="107"/>
      <c r="N245" s="107"/>
      <c r="O245" s="107"/>
      <c r="P245" s="107"/>
    </row>
    <row r="246" spans="13:16" ht="14.5" x14ac:dyDescent="0.35">
      <c r="M246" s="107"/>
      <c r="N246" s="107"/>
      <c r="O246" s="107"/>
      <c r="P246" s="107"/>
    </row>
    <row r="247" spans="13:16" ht="14.5" x14ac:dyDescent="0.35">
      <c r="M247" s="107"/>
      <c r="N247" s="107"/>
      <c r="O247" s="107"/>
      <c r="P247" s="107"/>
    </row>
    <row r="248" spans="13:16" ht="14.5" x14ac:dyDescent="0.35">
      <c r="M248" s="107"/>
      <c r="N248" s="107"/>
      <c r="O248" s="107"/>
      <c r="P248" s="107"/>
    </row>
    <row r="249" spans="13:16" ht="14.5" x14ac:dyDescent="0.35">
      <c r="M249" s="107"/>
      <c r="N249" s="107"/>
      <c r="O249" s="107"/>
      <c r="P249" s="107"/>
    </row>
    <row r="250" spans="13:16" ht="14.5" x14ac:dyDescent="0.35">
      <c r="M250" s="107"/>
      <c r="N250" s="107"/>
      <c r="O250" s="107"/>
      <c r="P250" s="107"/>
    </row>
    <row r="251" spans="13:16" ht="14.5" x14ac:dyDescent="0.35">
      <c r="M251" s="107"/>
      <c r="N251" s="107"/>
      <c r="O251" s="107"/>
      <c r="P251" s="107"/>
    </row>
    <row r="252" spans="13:16" ht="14.5" x14ac:dyDescent="0.35">
      <c r="M252" s="107"/>
      <c r="N252" s="107"/>
      <c r="O252" s="107"/>
      <c r="P252" s="107"/>
    </row>
    <row r="253" spans="13:16" ht="14.5" x14ac:dyDescent="0.35">
      <c r="M253" s="107"/>
      <c r="N253" s="107"/>
      <c r="O253" s="107"/>
      <c r="P253" s="107"/>
    </row>
    <row r="254" spans="13:16" ht="14.5" x14ac:dyDescent="0.35">
      <c r="M254" s="107"/>
      <c r="N254" s="107"/>
      <c r="O254" s="107"/>
      <c r="P254" s="107"/>
    </row>
    <row r="255" spans="13:16" ht="14.5" x14ac:dyDescent="0.35">
      <c r="M255" s="107"/>
      <c r="N255" s="107"/>
      <c r="O255" s="107"/>
      <c r="P255" s="107"/>
    </row>
    <row r="256" spans="13:16" ht="14.5" x14ac:dyDescent="0.35">
      <c r="M256" s="107"/>
      <c r="N256" s="107"/>
      <c r="O256" s="107"/>
      <c r="P256" s="107"/>
    </row>
    <row r="257" spans="13:16" ht="14.5" x14ac:dyDescent="0.35">
      <c r="M257" s="107"/>
      <c r="N257" s="107"/>
      <c r="O257" s="107"/>
      <c r="P257" s="107"/>
    </row>
    <row r="258" spans="13:16" ht="14.5" x14ac:dyDescent="0.35">
      <c r="M258" s="107"/>
      <c r="N258" s="107"/>
      <c r="O258" s="107"/>
      <c r="P258" s="107"/>
    </row>
    <row r="259" spans="13:16" ht="14.5" x14ac:dyDescent="0.35">
      <c r="M259" s="107"/>
      <c r="N259" s="107"/>
      <c r="O259" s="107"/>
      <c r="P259" s="107"/>
    </row>
    <row r="260" spans="13:16" ht="14.5" x14ac:dyDescent="0.35">
      <c r="M260" s="107"/>
      <c r="N260" s="107"/>
      <c r="O260" s="107"/>
      <c r="P260" s="107"/>
    </row>
    <row r="261" spans="13:16" ht="14.5" x14ac:dyDescent="0.35">
      <c r="M261" s="107"/>
      <c r="N261" s="107"/>
      <c r="O261" s="107"/>
      <c r="P261" s="107"/>
    </row>
    <row r="262" spans="13:16" ht="14.5" x14ac:dyDescent="0.35">
      <c r="M262" s="107"/>
      <c r="N262" s="107"/>
      <c r="O262" s="107"/>
      <c r="P262" s="107"/>
    </row>
    <row r="263" spans="13:16" ht="14.5" x14ac:dyDescent="0.35">
      <c r="M263" s="107"/>
      <c r="N263" s="107"/>
      <c r="O263" s="107"/>
      <c r="P263" s="107"/>
    </row>
    <row r="264" spans="13:16" ht="14.5" x14ac:dyDescent="0.35">
      <c r="M264" s="107"/>
      <c r="N264" s="107"/>
      <c r="O264" s="107"/>
      <c r="P264" s="107"/>
    </row>
    <row r="265" spans="13:16" ht="14.5" x14ac:dyDescent="0.35">
      <c r="M265" s="107"/>
      <c r="N265" s="107"/>
      <c r="O265" s="107"/>
      <c r="P265" s="107"/>
    </row>
    <row r="266" spans="13:16" ht="14.5" x14ac:dyDescent="0.35">
      <c r="M266" s="107"/>
      <c r="N266" s="107"/>
      <c r="O266" s="107"/>
      <c r="P266" s="107"/>
    </row>
    <row r="267" spans="13:16" ht="14.5" x14ac:dyDescent="0.35">
      <c r="M267" s="107"/>
      <c r="N267" s="107"/>
      <c r="O267" s="107"/>
      <c r="P267" s="107"/>
    </row>
    <row r="268" spans="13:16" ht="14.5" x14ac:dyDescent="0.35">
      <c r="M268" s="107"/>
      <c r="N268" s="107"/>
      <c r="O268" s="107"/>
      <c r="P268" s="107"/>
    </row>
    <row r="269" spans="13:16" ht="14.5" x14ac:dyDescent="0.35">
      <c r="M269" s="107"/>
      <c r="N269" s="107"/>
      <c r="O269" s="107"/>
      <c r="P269" s="107"/>
    </row>
    <row r="270" spans="13:16" ht="14.5" x14ac:dyDescent="0.35">
      <c r="M270" s="107"/>
      <c r="N270" s="107"/>
      <c r="O270" s="107"/>
      <c r="P270" s="107"/>
    </row>
    <row r="271" spans="13:16" ht="14.5" x14ac:dyDescent="0.35">
      <c r="M271" s="107"/>
      <c r="N271" s="107"/>
      <c r="O271" s="107"/>
      <c r="P271" s="107"/>
    </row>
    <row r="272" spans="13:16" ht="14.5" x14ac:dyDescent="0.35">
      <c r="M272" s="107"/>
      <c r="N272" s="107"/>
      <c r="O272" s="107"/>
      <c r="P272" s="107"/>
    </row>
    <row r="273" spans="13:16" ht="14.5" x14ac:dyDescent="0.35">
      <c r="M273" s="107"/>
      <c r="N273" s="107"/>
      <c r="O273" s="107"/>
      <c r="P273" s="107"/>
    </row>
    <row r="274" spans="13:16" ht="14.5" x14ac:dyDescent="0.35">
      <c r="M274" s="107"/>
      <c r="N274" s="107"/>
      <c r="O274" s="107"/>
      <c r="P274" s="107"/>
    </row>
    <row r="275" spans="13:16" ht="14.5" x14ac:dyDescent="0.35">
      <c r="M275" s="107"/>
      <c r="N275" s="107"/>
      <c r="O275" s="107"/>
      <c r="P275" s="107"/>
    </row>
    <row r="276" spans="13:16" ht="14.5" x14ac:dyDescent="0.35">
      <c r="M276" s="107"/>
      <c r="N276" s="107"/>
      <c r="O276" s="107"/>
      <c r="P276" s="107"/>
    </row>
    <row r="277" spans="13:16" ht="14.5" x14ac:dyDescent="0.35">
      <c r="M277" s="107"/>
      <c r="N277" s="107"/>
      <c r="O277" s="107"/>
      <c r="P277" s="107"/>
    </row>
    <row r="278" spans="13:16" ht="14.5" x14ac:dyDescent="0.35">
      <c r="M278" s="107"/>
      <c r="N278" s="107"/>
      <c r="O278" s="107"/>
      <c r="P278" s="107"/>
    </row>
    <row r="279" spans="13:16" ht="14.5" x14ac:dyDescent="0.35">
      <c r="M279" s="107"/>
      <c r="N279" s="107"/>
      <c r="O279" s="107"/>
      <c r="P279" s="107"/>
    </row>
    <row r="280" spans="13:16" ht="14.5" x14ac:dyDescent="0.35">
      <c r="M280" s="107"/>
      <c r="N280" s="107"/>
      <c r="O280" s="107"/>
      <c r="P280" s="107"/>
    </row>
    <row r="281" spans="13:16" ht="14.5" x14ac:dyDescent="0.35">
      <c r="M281" s="107"/>
      <c r="N281" s="107"/>
      <c r="O281" s="107"/>
      <c r="P281" s="107"/>
    </row>
    <row r="282" spans="13:16" ht="14.5" x14ac:dyDescent="0.35">
      <c r="M282" s="107"/>
      <c r="N282" s="107"/>
      <c r="O282" s="107"/>
      <c r="P282" s="107"/>
    </row>
    <row r="283" spans="13:16" ht="14.5" x14ac:dyDescent="0.35">
      <c r="M283" s="107"/>
      <c r="N283" s="107"/>
      <c r="O283" s="107"/>
      <c r="P283" s="107"/>
    </row>
    <row r="284" spans="13:16" ht="14.5" x14ac:dyDescent="0.35">
      <c r="M284" s="107"/>
      <c r="N284" s="107"/>
      <c r="O284" s="107"/>
      <c r="P284" s="107"/>
    </row>
    <row r="285" spans="13:16" ht="14.5" x14ac:dyDescent="0.35">
      <c r="M285" s="107"/>
      <c r="N285" s="107"/>
      <c r="O285" s="107"/>
      <c r="P285" s="107"/>
    </row>
    <row r="286" spans="13:16" ht="14.5" x14ac:dyDescent="0.35">
      <c r="M286" s="107"/>
      <c r="N286" s="107"/>
      <c r="O286" s="107"/>
      <c r="P286" s="107"/>
    </row>
    <row r="287" spans="13:16" ht="14.5" x14ac:dyDescent="0.35">
      <c r="M287" s="107"/>
      <c r="N287" s="107"/>
      <c r="O287" s="107"/>
      <c r="P287" s="107"/>
    </row>
    <row r="288" spans="13:16" ht="14.5" x14ac:dyDescent="0.35">
      <c r="M288" s="107"/>
      <c r="N288" s="107"/>
      <c r="O288" s="107"/>
      <c r="P288" s="107"/>
    </row>
    <row r="289" spans="13:16" ht="14.5" x14ac:dyDescent="0.35">
      <c r="M289" s="107"/>
      <c r="N289" s="107"/>
      <c r="O289" s="107"/>
      <c r="P289" s="107"/>
    </row>
    <row r="290" spans="13:16" ht="14.5" x14ac:dyDescent="0.35">
      <c r="M290" s="107"/>
      <c r="N290" s="107"/>
      <c r="O290" s="107"/>
      <c r="P290" s="107"/>
    </row>
    <row r="291" spans="13:16" ht="14.5" x14ac:dyDescent="0.35">
      <c r="M291" s="107"/>
      <c r="N291" s="107"/>
      <c r="O291" s="107"/>
      <c r="P291" s="107"/>
    </row>
    <row r="292" spans="13:16" ht="14.5" x14ac:dyDescent="0.35">
      <c r="M292" s="107"/>
      <c r="N292" s="107"/>
      <c r="O292" s="107"/>
      <c r="P292" s="107"/>
    </row>
    <row r="293" spans="13:16" ht="14.5" x14ac:dyDescent="0.35">
      <c r="M293" s="107"/>
      <c r="N293" s="107"/>
      <c r="O293" s="107"/>
      <c r="P293" s="107"/>
    </row>
    <row r="294" spans="13:16" ht="14.5" x14ac:dyDescent="0.35">
      <c r="M294" s="107"/>
      <c r="N294" s="107"/>
      <c r="O294" s="107"/>
      <c r="P294" s="107"/>
    </row>
    <row r="295" spans="13:16" ht="14.5" x14ac:dyDescent="0.35">
      <c r="M295" s="107"/>
      <c r="N295" s="107"/>
      <c r="O295" s="107"/>
      <c r="P295" s="107"/>
    </row>
    <row r="296" spans="13:16" ht="14.5" x14ac:dyDescent="0.35">
      <c r="M296" s="107"/>
      <c r="N296" s="107"/>
      <c r="O296" s="107"/>
      <c r="P296" s="107"/>
    </row>
    <row r="297" spans="13:16" ht="14.5" x14ac:dyDescent="0.35">
      <c r="M297" s="107"/>
      <c r="N297" s="107"/>
      <c r="O297" s="107"/>
      <c r="P297" s="107"/>
    </row>
    <row r="298" spans="13:16" ht="14.5" x14ac:dyDescent="0.35">
      <c r="M298" s="107"/>
      <c r="N298" s="107"/>
      <c r="O298" s="107"/>
      <c r="P298" s="107"/>
    </row>
    <row r="299" spans="13:16" ht="14.5" x14ac:dyDescent="0.35">
      <c r="M299" s="107"/>
      <c r="N299" s="107"/>
      <c r="O299" s="107"/>
      <c r="P299" s="107"/>
    </row>
    <row r="300" spans="13:16" ht="14.5" x14ac:dyDescent="0.35">
      <c r="M300" s="107"/>
      <c r="N300" s="107"/>
      <c r="O300" s="107"/>
      <c r="P300" s="107"/>
    </row>
    <row r="301" spans="13:16" ht="14.5" x14ac:dyDescent="0.35">
      <c r="M301" s="107"/>
      <c r="N301" s="107"/>
      <c r="O301" s="107"/>
      <c r="P301" s="107"/>
    </row>
    <row r="302" spans="13:16" ht="14.5" x14ac:dyDescent="0.35">
      <c r="M302" s="107"/>
      <c r="N302" s="107"/>
      <c r="O302" s="107"/>
      <c r="P302" s="107"/>
    </row>
    <row r="303" spans="13:16" ht="14.5" x14ac:dyDescent="0.35">
      <c r="M303" s="107"/>
      <c r="N303" s="107"/>
      <c r="O303" s="107"/>
      <c r="P303" s="107"/>
    </row>
    <row r="304" spans="13:16" ht="14.5" x14ac:dyDescent="0.35">
      <c r="M304" s="107"/>
      <c r="N304" s="107"/>
      <c r="O304" s="107"/>
      <c r="P304" s="107"/>
    </row>
    <row r="305" spans="13:16" ht="14.5" x14ac:dyDescent="0.35">
      <c r="M305" s="107"/>
      <c r="N305" s="107"/>
      <c r="O305" s="107"/>
      <c r="P305" s="107"/>
    </row>
    <row r="306" spans="13:16" ht="14.5" x14ac:dyDescent="0.35">
      <c r="M306" s="107"/>
      <c r="N306" s="107"/>
      <c r="O306" s="107"/>
      <c r="P306" s="107"/>
    </row>
    <row r="307" spans="13:16" ht="14.5" x14ac:dyDescent="0.35">
      <c r="M307" s="107"/>
      <c r="N307" s="107"/>
      <c r="O307" s="107"/>
      <c r="P307" s="107"/>
    </row>
    <row r="308" spans="13:16" ht="14.5" x14ac:dyDescent="0.35">
      <c r="M308" s="107"/>
      <c r="N308" s="107"/>
      <c r="O308" s="107"/>
      <c r="P308" s="107"/>
    </row>
    <row r="309" spans="13:16" ht="14.5" x14ac:dyDescent="0.35">
      <c r="M309" s="107"/>
      <c r="N309" s="107"/>
      <c r="O309" s="107"/>
      <c r="P309" s="107"/>
    </row>
    <row r="310" spans="13:16" ht="14.5" x14ac:dyDescent="0.35">
      <c r="M310" s="107"/>
      <c r="N310" s="107"/>
      <c r="O310" s="107"/>
      <c r="P310" s="107"/>
    </row>
    <row r="311" spans="13:16" ht="14.5" x14ac:dyDescent="0.35">
      <c r="M311" s="107"/>
      <c r="N311" s="107"/>
      <c r="O311" s="107"/>
      <c r="P311" s="107"/>
    </row>
    <row r="312" spans="13:16" ht="14.5" x14ac:dyDescent="0.35">
      <c r="M312" s="107"/>
      <c r="N312" s="107"/>
      <c r="O312" s="107"/>
      <c r="P312" s="107"/>
    </row>
    <row r="313" spans="13:16" ht="14.5" x14ac:dyDescent="0.35">
      <c r="M313" s="107"/>
      <c r="N313" s="107"/>
      <c r="O313" s="107"/>
      <c r="P313" s="107"/>
    </row>
    <row r="314" spans="13:16" ht="14.5" x14ac:dyDescent="0.35">
      <c r="M314" s="107"/>
      <c r="N314" s="107"/>
      <c r="O314" s="107"/>
      <c r="P314" s="107"/>
    </row>
    <row r="315" spans="13:16" ht="14.5" x14ac:dyDescent="0.35">
      <c r="M315" s="107"/>
      <c r="N315" s="107"/>
      <c r="O315" s="107"/>
      <c r="P315" s="107"/>
    </row>
    <row r="316" spans="13:16" ht="14.5" x14ac:dyDescent="0.35">
      <c r="M316" s="107"/>
      <c r="N316" s="107"/>
      <c r="O316" s="107"/>
      <c r="P316" s="107"/>
    </row>
    <row r="317" spans="13:16" ht="14.5" x14ac:dyDescent="0.35">
      <c r="M317" s="107"/>
      <c r="N317" s="107"/>
      <c r="O317" s="107"/>
      <c r="P317" s="107"/>
    </row>
    <row r="318" spans="13:16" ht="14.5" x14ac:dyDescent="0.35">
      <c r="M318" s="107"/>
      <c r="N318" s="107"/>
      <c r="O318" s="107"/>
      <c r="P318" s="107"/>
    </row>
    <row r="319" spans="13:16" ht="14.5" x14ac:dyDescent="0.35">
      <c r="M319" s="107"/>
      <c r="N319" s="107"/>
      <c r="O319" s="107"/>
      <c r="P319" s="107"/>
    </row>
    <row r="320" spans="13:16" ht="14.5" x14ac:dyDescent="0.35">
      <c r="M320" s="107"/>
      <c r="N320" s="107"/>
      <c r="O320" s="107"/>
      <c r="P320" s="107"/>
    </row>
    <row r="321" spans="13:16" ht="14.5" x14ac:dyDescent="0.35">
      <c r="M321" s="107"/>
      <c r="N321" s="107"/>
      <c r="O321" s="107"/>
      <c r="P321" s="107"/>
    </row>
    <row r="322" spans="13:16" ht="14.5" x14ac:dyDescent="0.35">
      <c r="M322" s="107"/>
      <c r="N322" s="107"/>
      <c r="O322" s="107"/>
      <c r="P322" s="107"/>
    </row>
    <row r="323" spans="13:16" ht="14.5" x14ac:dyDescent="0.35">
      <c r="M323" s="107"/>
      <c r="N323" s="107"/>
      <c r="O323" s="107"/>
      <c r="P323" s="107"/>
    </row>
    <row r="324" spans="13:16" ht="14.5" x14ac:dyDescent="0.35">
      <c r="M324" s="107"/>
      <c r="N324" s="107"/>
      <c r="O324" s="107"/>
      <c r="P324" s="107"/>
    </row>
    <row r="325" spans="13:16" ht="14.5" x14ac:dyDescent="0.35">
      <c r="M325" s="107"/>
      <c r="N325" s="107"/>
      <c r="O325" s="107"/>
      <c r="P325" s="107"/>
    </row>
    <row r="326" spans="13:16" ht="14.5" x14ac:dyDescent="0.35">
      <c r="M326" s="107"/>
      <c r="N326" s="107"/>
      <c r="O326" s="107"/>
      <c r="P326" s="107"/>
    </row>
    <row r="327" spans="13:16" ht="14.5" x14ac:dyDescent="0.35">
      <c r="M327" s="107"/>
      <c r="N327" s="107"/>
      <c r="O327" s="107"/>
      <c r="P327" s="107"/>
    </row>
    <row r="328" spans="13:16" ht="14.5" x14ac:dyDescent="0.35">
      <c r="M328" s="107"/>
      <c r="N328" s="107"/>
      <c r="O328" s="107"/>
      <c r="P328" s="107"/>
    </row>
    <row r="329" spans="13:16" ht="14.5" x14ac:dyDescent="0.35">
      <c r="M329" s="107"/>
      <c r="N329" s="107"/>
      <c r="O329" s="107"/>
      <c r="P329" s="107"/>
    </row>
    <row r="330" spans="13:16" ht="14.5" x14ac:dyDescent="0.35">
      <c r="M330" s="107"/>
      <c r="N330" s="107"/>
      <c r="O330" s="107"/>
      <c r="P330" s="107"/>
    </row>
    <row r="331" spans="13:16" ht="14.5" x14ac:dyDescent="0.35">
      <c r="M331" s="107"/>
      <c r="N331" s="107"/>
      <c r="O331" s="107"/>
      <c r="P331" s="107"/>
    </row>
    <row r="332" spans="13:16" ht="14.5" x14ac:dyDescent="0.35">
      <c r="M332" s="107"/>
      <c r="N332" s="107"/>
      <c r="O332" s="107"/>
      <c r="P332" s="107"/>
    </row>
    <row r="333" spans="13:16" ht="14.5" x14ac:dyDescent="0.35">
      <c r="M333" s="107"/>
      <c r="N333" s="107"/>
      <c r="O333" s="107"/>
      <c r="P333" s="107"/>
    </row>
    <row r="334" spans="13:16" ht="14.5" x14ac:dyDescent="0.35">
      <c r="M334" s="107"/>
      <c r="N334" s="107"/>
      <c r="O334" s="107"/>
      <c r="P334" s="107"/>
    </row>
    <row r="335" spans="13:16" ht="14.5" x14ac:dyDescent="0.35">
      <c r="M335" s="107"/>
      <c r="N335" s="107"/>
      <c r="O335" s="107"/>
      <c r="P335" s="107"/>
    </row>
    <row r="336" spans="13:16" ht="14.5" x14ac:dyDescent="0.35">
      <c r="M336" s="107"/>
      <c r="N336" s="107"/>
      <c r="O336" s="107"/>
      <c r="P336" s="107"/>
    </row>
    <row r="337" spans="13:16" ht="14.5" x14ac:dyDescent="0.35">
      <c r="M337" s="107"/>
      <c r="N337" s="107"/>
      <c r="O337" s="107"/>
      <c r="P337" s="107"/>
    </row>
    <row r="338" spans="13:16" ht="14.5" x14ac:dyDescent="0.35">
      <c r="M338" s="107"/>
      <c r="N338" s="107"/>
      <c r="O338" s="107"/>
      <c r="P338" s="107"/>
    </row>
    <row r="339" spans="13:16" ht="14.5" x14ac:dyDescent="0.35">
      <c r="M339" s="107"/>
      <c r="N339" s="107"/>
      <c r="O339" s="107"/>
      <c r="P339" s="107"/>
    </row>
    <row r="340" spans="13:16" ht="14.5" x14ac:dyDescent="0.35">
      <c r="M340" s="107"/>
      <c r="N340" s="107"/>
      <c r="O340" s="107"/>
      <c r="P340" s="107"/>
    </row>
    <row r="341" spans="13:16" ht="14.5" x14ac:dyDescent="0.35">
      <c r="M341" s="107"/>
      <c r="N341" s="107"/>
      <c r="O341" s="107"/>
      <c r="P341" s="107"/>
    </row>
    <row r="342" spans="13:16" ht="14.5" x14ac:dyDescent="0.35">
      <c r="M342" s="107"/>
      <c r="N342" s="107"/>
      <c r="O342" s="107"/>
      <c r="P342" s="107"/>
    </row>
    <row r="343" spans="13:16" ht="14.5" x14ac:dyDescent="0.35">
      <c r="M343" s="107"/>
      <c r="N343" s="107"/>
      <c r="O343" s="107"/>
      <c r="P343" s="107"/>
    </row>
    <row r="344" spans="13:16" ht="14.5" x14ac:dyDescent="0.35">
      <c r="M344" s="107"/>
      <c r="N344" s="107"/>
      <c r="O344" s="107"/>
      <c r="P344" s="107"/>
    </row>
    <row r="345" spans="13:16" ht="14.5" x14ac:dyDescent="0.35">
      <c r="M345" s="107"/>
      <c r="N345" s="107"/>
      <c r="O345" s="107"/>
      <c r="P345" s="107"/>
    </row>
    <row r="346" spans="13:16" ht="14.5" x14ac:dyDescent="0.35">
      <c r="M346" s="107"/>
      <c r="N346" s="107"/>
      <c r="O346" s="107"/>
      <c r="P346" s="107"/>
    </row>
    <row r="347" spans="13:16" ht="14.5" x14ac:dyDescent="0.35">
      <c r="M347" s="107"/>
      <c r="N347" s="107"/>
      <c r="O347" s="107"/>
      <c r="P347" s="107"/>
    </row>
    <row r="348" spans="13:16" ht="14.5" x14ac:dyDescent="0.35">
      <c r="M348" s="107"/>
      <c r="N348" s="107"/>
      <c r="O348" s="107"/>
      <c r="P348" s="107"/>
    </row>
    <row r="349" spans="13:16" ht="14.5" x14ac:dyDescent="0.35">
      <c r="M349" s="107"/>
      <c r="N349" s="107"/>
      <c r="O349" s="107"/>
      <c r="P349" s="107"/>
    </row>
    <row r="350" spans="13:16" ht="14.5" x14ac:dyDescent="0.35">
      <c r="M350" s="107"/>
      <c r="N350" s="107"/>
      <c r="O350" s="107"/>
      <c r="P350" s="107"/>
    </row>
    <row r="351" spans="13:16" ht="14.5" x14ac:dyDescent="0.35">
      <c r="M351" s="107"/>
      <c r="N351" s="107"/>
      <c r="O351" s="107"/>
      <c r="P351" s="107"/>
    </row>
    <row r="352" spans="13:16" ht="14.5" x14ac:dyDescent="0.35">
      <c r="M352" s="107"/>
      <c r="N352" s="107"/>
      <c r="O352" s="107"/>
      <c r="P352" s="107"/>
    </row>
    <row r="353" spans="13:16" ht="14.5" x14ac:dyDescent="0.35">
      <c r="M353" s="107"/>
      <c r="N353" s="107"/>
      <c r="O353" s="107"/>
      <c r="P353" s="107"/>
    </row>
    <row r="354" spans="13:16" ht="14.5" x14ac:dyDescent="0.35">
      <c r="M354" s="107"/>
      <c r="N354" s="107"/>
      <c r="O354" s="107"/>
      <c r="P354" s="107"/>
    </row>
    <row r="355" spans="13:16" ht="14.5" x14ac:dyDescent="0.35">
      <c r="M355" s="107"/>
      <c r="N355" s="107"/>
      <c r="O355" s="107"/>
      <c r="P355" s="107"/>
    </row>
    <row r="356" spans="13:16" ht="14.5" x14ac:dyDescent="0.35">
      <c r="M356" s="107"/>
      <c r="N356" s="107"/>
      <c r="O356" s="107"/>
      <c r="P356" s="107"/>
    </row>
    <row r="357" spans="13:16" ht="14.5" x14ac:dyDescent="0.35">
      <c r="M357" s="107"/>
      <c r="N357" s="107"/>
      <c r="O357" s="107"/>
      <c r="P357" s="107"/>
    </row>
    <row r="358" spans="13:16" ht="14.5" x14ac:dyDescent="0.35">
      <c r="M358" s="107"/>
      <c r="N358" s="107"/>
      <c r="O358" s="107"/>
      <c r="P358" s="107"/>
    </row>
    <row r="359" spans="13:16" ht="14.5" x14ac:dyDescent="0.35">
      <c r="M359" s="107"/>
      <c r="N359" s="107"/>
      <c r="O359" s="107"/>
      <c r="P359" s="107"/>
    </row>
    <row r="360" spans="13:16" ht="14.5" x14ac:dyDescent="0.35">
      <c r="M360" s="107"/>
      <c r="N360" s="107"/>
      <c r="O360" s="107"/>
      <c r="P360" s="107"/>
    </row>
    <row r="361" spans="13:16" ht="14.5" x14ac:dyDescent="0.35">
      <c r="M361" s="107"/>
      <c r="N361" s="107"/>
      <c r="O361" s="107"/>
      <c r="P361" s="107"/>
    </row>
    <row r="362" spans="13:16" ht="14.5" x14ac:dyDescent="0.35">
      <c r="M362" s="107"/>
      <c r="N362" s="107"/>
      <c r="O362" s="107"/>
      <c r="P362" s="107"/>
    </row>
    <row r="363" spans="13:16" ht="14.5" x14ac:dyDescent="0.35">
      <c r="M363" s="107"/>
      <c r="N363" s="107"/>
      <c r="O363" s="107"/>
      <c r="P363" s="107"/>
    </row>
    <row r="364" spans="13:16" ht="14.5" x14ac:dyDescent="0.35">
      <c r="M364" s="107"/>
      <c r="N364" s="107"/>
      <c r="O364" s="107"/>
      <c r="P364" s="107"/>
    </row>
    <row r="365" spans="13:16" ht="14.5" x14ac:dyDescent="0.35">
      <c r="M365" s="107"/>
      <c r="N365" s="107"/>
      <c r="O365" s="107"/>
      <c r="P365" s="107"/>
    </row>
    <row r="366" spans="13:16" ht="14.5" x14ac:dyDescent="0.35">
      <c r="M366" s="107"/>
      <c r="N366" s="107"/>
      <c r="O366" s="107"/>
      <c r="P366" s="107"/>
    </row>
    <row r="367" spans="13:16" ht="14.5" x14ac:dyDescent="0.35">
      <c r="M367" s="107"/>
      <c r="N367" s="107"/>
      <c r="O367" s="107"/>
      <c r="P367" s="107"/>
    </row>
    <row r="368" spans="13:16" ht="14.5" x14ac:dyDescent="0.35">
      <c r="M368" s="107"/>
      <c r="N368" s="107"/>
      <c r="O368" s="107"/>
      <c r="P368" s="107"/>
    </row>
    <row r="369" spans="13:16" ht="14.5" x14ac:dyDescent="0.35">
      <c r="M369" s="107"/>
      <c r="N369" s="107"/>
      <c r="O369" s="107"/>
      <c r="P369" s="107"/>
    </row>
    <row r="370" spans="13:16" ht="14.5" x14ac:dyDescent="0.35">
      <c r="M370" s="107"/>
      <c r="N370" s="107"/>
      <c r="O370" s="107"/>
      <c r="P370" s="107"/>
    </row>
    <row r="371" spans="13:16" ht="14.5" x14ac:dyDescent="0.35">
      <c r="M371" s="107"/>
      <c r="N371" s="107"/>
      <c r="O371" s="107"/>
      <c r="P371" s="107"/>
    </row>
    <row r="372" spans="13:16" ht="14.5" x14ac:dyDescent="0.35">
      <c r="M372" s="107"/>
      <c r="N372" s="107"/>
      <c r="O372" s="107"/>
      <c r="P372" s="107"/>
    </row>
    <row r="373" spans="13:16" ht="14.5" x14ac:dyDescent="0.35">
      <c r="M373" s="107"/>
      <c r="N373" s="107"/>
      <c r="O373" s="107"/>
      <c r="P373" s="107"/>
    </row>
    <row r="374" spans="13:16" ht="14.5" x14ac:dyDescent="0.35">
      <c r="M374" s="107"/>
      <c r="N374" s="107"/>
      <c r="O374" s="107"/>
      <c r="P374" s="107"/>
    </row>
    <row r="375" spans="13:16" ht="14.5" x14ac:dyDescent="0.35">
      <c r="M375" s="107"/>
      <c r="N375" s="107"/>
      <c r="O375" s="107"/>
      <c r="P375" s="107"/>
    </row>
    <row r="376" spans="13:16" ht="14.5" x14ac:dyDescent="0.35">
      <c r="M376" s="107"/>
      <c r="N376" s="107"/>
      <c r="O376" s="107"/>
      <c r="P376" s="107"/>
    </row>
    <row r="377" spans="13:16" ht="14.5" x14ac:dyDescent="0.35">
      <c r="M377" s="107"/>
      <c r="N377" s="107"/>
      <c r="O377" s="107"/>
      <c r="P377" s="107"/>
    </row>
    <row r="378" spans="13:16" ht="14.5" x14ac:dyDescent="0.35">
      <c r="M378" s="107"/>
      <c r="N378" s="107"/>
      <c r="O378" s="107"/>
      <c r="P378" s="107"/>
    </row>
    <row r="379" spans="13:16" ht="14.5" x14ac:dyDescent="0.35">
      <c r="M379" s="107"/>
      <c r="N379" s="107"/>
      <c r="O379" s="107"/>
      <c r="P379" s="107"/>
    </row>
    <row r="380" spans="13:16" ht="14.5" x14ac:dyDescent="0.35">
      <c r="M380" s="107"/>
      <c r="N380" s="107"/>
      <c r="O380" s="107"/>
      <c r="P380" s="107"/>
    </row>
    <row r="381" spans="13:16" ht="14.5" x14ac:dyDescent="0.35">
      <c r="M381" s="107"/>
      <c r="N381" s="107"/>
      <c r="O381" s="107"/>
      <c r="P381" s="107"/>
    </row>
    <row r="382" spans="13:16" ht="14.5" x14ac:dyDescent="0.35">
      <c r="M382" s="107"/>
      <c r="N382" s="107"/>
      <c r="O382" s="107"/>
      <c r="P382" s="107"/>
    </row>
    <row r="383" spans="13:16" ht="14.5" x14ac:dyDescent="0.35">
      <c r="M383" s="107"/>
      <c r="N383" s="107"/>
      <c r="O383" s="107"/>
      <c r="P383" s="107"/>
    </row>
    <row r="384" spans="13:16" ht="14.5" x14ac:dyDescent="0.35">
      <c r="M384" s="107"/>
      <c r="N384" s="107"/>
      <c r="O384" s="107"/>
      <c r="P384" s="107"/>
    </row>
    <row r="385" spans="13:16" ht="14.5" x14ac:dyDescent="0.35">
      <c r="M385" s="107"/>
      <c r="N385" s="107"/>
      <c r="O385" s="107"/>
      <c r="P385" s="107"/>
    </row>
    <row r="386" spans="13:16" ht="14.5" x14ac:dyDescent="0.35">
      <c r="M386" s="107"/>
      <c r="N386" s="107"/>
      <c r="O386" s="107"/>
      <c r="P386" s="107"/>
    </row>
    <row r="387" spans="13:16" ht="14.5" x14ac:dyDescent="0.35">
      <c r="M387" s="107"/>
      <c r="N387" s="107"/>
      <c r="O387" s="107"/>
      <c r="P387" s="107"/>
    </row>
    <row r="388" spans="13:16" ht="14.5" x14ac:dyDescent="0.35">
      <c r="M388" s="107"/>
      <c r="N388" s="107"/>
      <c r="O388" s="107"/>
      <c r="P388" s="107"/>
    </row>
    <row r="389" spans="13:16" ht="14.5" x14ac:dyDescent="0.35">
      <c r="M389" s="107"/>
      <c r="N389" s="107"/>
      <c r="O389" s="107"/>
      <c r="P389" s="107"/>
    </row>
    <row r="390" spans="13:16" ht="14.5" x14ac:dyDescent="0.35">
      <c r="M390" s="107"/>
      <c r="N390" s="107"/>
      <c r="O390" s="107"/>
      <c r="P390" s="107"/>
    </row>
    <row r="391" spans="13:16" ht="14.5" x14ac:dyDescent="0.35">
      <c r="M391" s="107"/>
      <c r="N391" s="107"/>
      <c r="O391" s="107"/>
      <c r="P391" s="107"/>
    </row>
    <row r="392" spans="13:16" ht="14.5" x14ac:dyDescent="0.35">
      <c r="M392" s="107"/>
      <c r="N392" s="107"/>
      <c r="O392" s="107"/>
      <c r="P392" s="107"/>
    </row>
    <row r="393" spans="13:16" ht="14.5" x14ac:dyDescent="0.35">
      <c r="M393" s="107"/>
      <c r="N393" s="107"/>
      <c r="O393" s="107"/>
      <c r="P393" s="107"/>
    </row>
    <row r="394" spans="13:16" ht="14.5" x14ac:dyDescent="0.35">
      <c r="M394" s="107"/>
      <c r="N394" s="107"/>
      <c r="O394" s="107"/>
      <c r="P394" s="107"/>
    </row>
    <row r="395" spans="13:16" ht="14.5" x14ac:dyDescent="0.35">
      <c r="M395" s="107"/>
      <c r="N395" s="107"/>
      <c r="O395" s="107"/>
      <c r="P395" s="107"/>
    </row>
    <row r="396" spans="13:16" ht="14.5" x14ac:dyDescent="0.35">
      <c r="M396" s="107"/>
      <c r="N396" s="107"/>
      <c r="O396" s="107"/>
      <c r="P396" s="107"/>
    </row>
    <row r="397" spans="13:16" ht="14.5" x14ac:dyDescent="0.35">
      <c r="M397" s="107"/>
      <c r="N397" s="107"/>
      <c r="O397" s="107"/>
      <c r="P397" s="107"/>
    </row>
    <row r="398" spans="13:16" ht="14.5" x14ac:dyDescent="0.35">
      <c r="M398" s="107"/>
      <c r="N398" s="107"/>
      <c r="O398" s="107"/>
      <c r="P398" s="107"/>
    </row>
    <row r="399" spans="13:16" ht="14.5" x14ac:dyDescent="0.35">
      <c r="M399" s="107"/>
      <c r="N399" s="107"/>
      <c r="O399" s="107"/>
      <c r="P399" s="107"/>
    </row>
    <row r="400" spans="13:16" ht="14.5" x14ac:dyDescent="0.35">
      <c r="M400" s="107"/>
      <c r="N400" s="107"/>
      <c r="O400" s="107"/>
      <c r="P400" s="107"/>
    </row>
    <row r="401" spans="13:16" ht="14.5" x14ac:dyDescent="0.35">
      <c r="M401" s="107"/>
      <c r="N401" s="107"/>
      <c r="O401" s="107"/>
      <c r="P401" s="107"/>
    </row>
    <row r="402" spans="13:16" ht="14.5" x14ac:dyDescent="0.35">
      <c r="M402" s="107"/>
      <c r="N402" s="107"/>
      <c r="O402" s="107"/>
      <c r="P402" s="107"/>
    </row>
    <row r="403" spans="13:16" ht="14.5" x14ac:dyDescent="0.35">
      <c r="M403" s="107"/>
      <c r="N403" s="107"/>
      <c r="O403" s="107"/>
      <c r="P403" s="107"/>
    </row>
    <row r="404" spans="13:16" ht="14.5" x14ac:dyDescent="0.35">
      <c r="M404" s="107"/>
      <c r="N404" s="107"/>
      <c r="O404" s="107"/>
      <c r="P404" s="107"/>
    </row>
    <row r="405" spans="13:16" ht="14.5" x14ac:dyDescent="0.35">
      <c r="M405" s="107"/>
      <c r="N405" s="107"/>
      <c r="O405" s="107"/>
      <c r="P405" s="107"/>
    </row>
    <row r="406" spans="13:16" ht="14.5" x14ac:dyDescent="0.35">
      <c r="M406" s="107"/>
      <c r="N406" s="107"/>
      <c r="O406" s="107"/>
      <c r="P406" s="107"/>
    </row>
    <row r="407" spans="13:16" ht="14.5" x14ac:dyDescent="0.35">
      <c r="M407" s="107"/>
      <c r="N407" s="107"/>
      <c r="O407" s="107"/>
      <c r="P407" s="107"/>
    </row>
    <row r="408" spans="13:16" ht="14.5" x14ac:dyDescent="0.35">
      <c r="M408" s="107"/>
      <c r="N408" s="107"/>
      <c r="O408" s="107"/>
      <c r="P408" s="107"/>
    </row>
    <row r="409" spans="13:16" ht="14.5" x14ac:dyDescent="0.35">
      <c r="M409" s="107"/>
      <c r="N409" s="107"/>
      <c r="O409" s="107"/>
      <c r="P409" s="107"/>
    </row>
    <row r="410" spans="13:16" ht="14.5" x14ac:dyDescent="0.35">
      <c r="M410" s="107"/>
      <c r="N410" s="107"/>
      <c r="O410" s="107"/>
      <c r="P410" s="107"/>
    </row>
    <row r="411" spans="13:16" ht="14.5" x14ac:dyDescent="0.35">
      <c r="M411" s="107"/>
      <c r="N411" s="107"/>
      <c r="O411" s="107"/>
      <c r="P411" s="107"/>
    </row>
    <row r="412" spans="13:16" ht="14.5" x14ac:dyDescent="0.35">
      <c r="M412" s="107"/>
      <c r="N412" s="107"/>
      <c r="O412" s="107"/>
      <c r="P412" s="107"/>
    </row>
    <row r="413" spans="13:16" ht="14.5" x14ac:dyDescent="0.35">
      <c r="M413" s="107"/>
      <c r="N413" s="107"/>
      <c r="O413" s="107"/>
      <c r="P413" s="107"/>
    </row>
    <row r="414" spans="13:16" ht="14.5" x14ac:dyDescent="0.35">
      <c r="M414" s="107"/>
      <c r="N414" s="107"/>
      <c r="O414" s="107"/>
      <c r="P414" s="107"/>
    </row>
    <row r="415" spans="13:16" ht="14.5" x14ac:dyDescent="0.35">
      <c r="M415" s="107"/>
      <c r="N415" s="107"/>
      <c r="O415" s="107"/>
      <c r="P415" s="107"/>
    </row>
    <row r="416" spans="13:16" ht="14.5" x14ac:dyDescent="0.35">
      <c r="M416" s="107"/>
      <c r="N416" s="107"/>
      <c r="O416" s="107"/>
      <c r="P416" s="107"/>
    </row>
    <row r="417" spans="13:16" ht="14.5" x14ac:dyDescent="0.35">
      <c r="M417" s="107"/>
      <c r="N417" s="107"/>
      <c r="O417" s="107"/>
      <c r="P417" s="107"/>
    </row>
    <row r="418" spans="13:16" ht="14.5" x14ac:dyDescent="0.35">
      <c r="M418" s="107"/>
      <c r="N418" s="107"/>
      <c r="O418" s="107"/>
      <c r="P418" s="107"/>
    </row>
    <row r="419" spans="13:16" ht="14.5" x14ac:dyDescent="0.35">
      <c r="M419" s="107"/>
      <c r="N419" s="107"/>
      <c r="O419" s="107"/>
      <c r="P419" s="107"/>
    </row>
    <row r="420" spans="13:16" ht="14.5" x14ac:dyDescent="0.35">
      <c r="M420" s="107"/>
      <c r="N420" s="107"/>
      <c r="O420" s="107"/>
      <c r="P420" s="107"/>
    </row>
    <row r="421" spans="13:16" ht="14.5" x14ac:dyDescent="0.35">
      <c r="M421" s="107"/>
      <c r="N421" s="107"/>
      <c r="O421" s="107"/>
      <c r="P421" s="107"/>
    </row>
    <row r="422" spans="13:16" ht="14.5" x14ac:dyDescent="0.35">
      <c r="M422" s="107"/>
      <c r="N422" s="107"/>
      <c r="O422" s="107"/>
      <c r="P422" s="107"/>
    </row>
    <row r="423" spans="13:16" ht="14.5" x14ac:dyDescent="0.35">
      <c r="M423" s="107"/>
      <c r="N423" s="107"/>
      <c r="O423" s="107"/>
      <c r="P423" s="107"/>
    </row>
    <row r="424" spans="13:16" ht="14.5" x14ac:dyDescent="0.35">
      <c r="M424" s="107"/>
      <c r="N424" s="107"/>
      <c r="O424" s="107"/>
      <c r="P424" s="107"/>
    </row>
    <row r="425" spans="13:16" ht="14.5" x14ac:dyDescent="0.35">
      <c r="M425" s="107"/>
      <c r="N425" s="107"/>
      <c r="O425" s="107"/>
      <c r="P425" s="107"/>
    </row>
    <row r="426" spans="13:16" ht="14.5" x14ac:dyDescent="0.35">
      <c r="M426" s="107"/>
      <c r="N426" s="107"/>
      <c r="O426" s="107"/>
      <c r="P426" s="107"/>
    </row>
    <row r="427" spans="13:16" ht="14.5" x14ac:dyDescent="0.35">
      <c r="M427" s="107"/>
      <c r="N427" s="107"/>
      <c r="O427" s="107"/>
      <c r="P427" s="107"/>
    </row>
    <row r="428" spans="13:16" ht="14.5" x14ac:dyDescent="0.35">
      <c r="M428" s="107"/>
      <c r="N428" s="107"/>
      <c r="O428" s="107"/>
      <c r="P428" s="107"/>
    </row>
    <row r="429" spans="13:16" ht="14.5" x14ac:dyDescent="0.35">
      <c r="M429" s="107"/>
      <c r="N429" s="107"/>
      <c r="O429" s="107"/>
      <c r="P429" s="107"/>
    </row>
    <row r="430" spans="13:16" ht="14.5" x14ac:dyDescent="0.35">
      <c r="M430" s="107"/>
      <c r="N430" s="107"/>
      <c r="O430" s="107"/>
      <c r="P430" s="107"/>
    </row>
    <row r="431" spans="13:16" ht="14.5" x14ac:dyDescent="0.35">
      <c r="M431" s="107"/>
      <c r="N431" s="107"/>
      <c r="O431" s="107"/>
      <c r="P431" s="107"/>
    </row>
    <row r="432" spans="13:16" ht="14.5" x14ac:dyDescent="0.35">
      <c r="M432" s="107"/>
      <c r="N432" s="107"/>
      <c r="O432" s="107"/>
      <c r="P432" s="107"/>
    </row>
    <row r="433" spans="13:16" ht="14.5" x14ac:dyDescent="0.35">
      <c r="M433" s="107"/>
      <c r="N433" s="107"/>
      <c r="O433" s="107"/>
      <c r="P433" s="107"/>
    </row>
    <row r="434" spans="13:16" ht="14.5" x14ac:dyDescent="0.35">
      <c r="M434" s="107"/>
      <c r="N434" s="107"/>
      <c r="O434" s="107"/>
      <c r="P434" s="107"/>
    </row>
    <row r="435" spans="13:16" ht="14.5" x14ac:dyDescent="0.35">
      <c r="M435" s="107"/>
      <c r="N435" s="107"/>
      <c r="O435" s="107"/>
      <c r="P435" s="107"/>
    </row>
    <row r="436" spans="13:16" ht="14.5" x14ac:dyDescent="0.35">
      <c r="M436" s="107"/>
      <c r="N436" s="107"/>
      <c r="O436" s="107"/>
      <c r="P436" s="107"/>
    </row>
    <row r="437" spans="13:16" ht="14.5" x14ac:dyDescent="0.35">
      <c r="M437" s="107"/>
      <c r="N437" s="107"/>
      <c r="O437" s="107"/>
      <c r="P437" s="107"/>
    </row>
    <row r="438" spans="13:16" ht="14.5" x14ac:dyDescent="0.35">
      <c r="M438" s="107"/>
      <c r="N438" s="107"/>
      <c r="O438" s="107"/>
      <c r="P438" s="107"/>
    </row>
    <row r="439" spans="13:16" ht="14.5" x14ac:dyDescent="0.35">
      <c r="M439" s="107"/>
      <c r="N439" s="107"/>
      <c r="O439" s="107"/>
      <c r="P439" s="107"/>
    </row>
    <row r="440" spans="13:16" ht="14.5" x14ac:dyDescent="0.35">
      <c r="M440" s="107"/>
      <c r="N440" s="107"/>
      <c r="O440" s="107"/>
      <c r="P440" s="107"/>
    </row>
    <row r="441" spans="13:16" ht="14.5" x14ac:dyDescent="0.35">
      <c r="M441" s="107"/>
      <c r="N441" s="107"/>
      <c r="O441" s="107"/>
      <c r="P441" s="107"/>
    </row>
    <row r="442" spans="13:16" ht="14.5" x14ac:dyDescent="0.35">
      <c r="M442" s="107"/>
      <c r="N442" s="107"/>
      <c r="O442" s="107"/>
      <c r="P442" s="107"/>
    </row>
    <row r="443" spans="13:16" ht="14.5" x14ac:dyDescent="0.35">
      <c r="M443" s="107"/>
      <c r="N443" s="107"/>
      <c r="O443" s="107"/>
      <c r="P443" s="107"/>
    </row>
    <row r="444" spans="13:16" ht="14.5" x14ac:dyDescent="0.35">
      <c r="M444" s="107"/>
      <c r="N444" s="107"/>
      <c r="O444" s="107"/>
      <c r="P444" s="107"/>
    </row>
    <row r="445" spans="13:16" ht="14.5" x14ac:dyDescent="0.35">
      <c r="M445" s="107"/>
      <c r="N445" s="107"/>
      <c r="O445" s="107"/>
      <c r="P445" s="107"/>
    </row>
    <row r="446" spans="13:16" ht="14.5" x14ac:dyDescent="0.35">
      <c r="M446" s="107"/>
      <c r="N446" s="107"/>
      <c r="O446" s="107"/>
      <c r="P446" s="107"/>
    </row>
    <row r="447" spans="13:16" ht="14.5" x14ac:dyDescent="0.35">
      <c r="M447" s="107"/>
      <c r="N447" s="107"/>
      <c r="O447" s="107"/>
      <c r="P447" s="107"/>
    </row>
  </sheetData>
  <mergeCells count="15">
    <mergeCell ref="B6:N6"/>
    <mergeCell ref="B7:N7"/>
    <mergeCell ref="B10:B11"/>
    <mergeCell ref="C10:C11"/>
    <mergeCell ref="D10:D11"/>
    <mergeCell ref="E10:E11"/>
    <mergeCell ref="F10:F11"/>
    <mergeCell ref="G10:G11"/>
    <mergeCell ref="H10:H11"/>
    <mergeCell ref="I10:I11"/>
    <mergeCell ref="J10:J11"/>
    <mergeCell ref="K10:K11"/>
    <mergeCell ref="L10:L11"/>
    <mergeCell ref="M10:M11"/>
    <mergeCell ref="N10:N11"/>
  </mergeCells>
  <hyperlinks>
    <hyperlink ref="A1" location="INDICE!A1" display="Indice"/>
  </hyperlinks>
  <printOptions horizontalCentered="1"/>
  <pageMargins left="0.19685039370078741" right="0.39370078740157483" top="0.19685039370078741" bottom="0.19685039370078741" header="0.15748031496062992" footer="0"/>
  <pageSetup paperSize="9" scale="58" orientation="landscape" r:id="rId1"/>
  <headerFooter scaleWithDoc="0">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AK150"/>
  <sheetViews>
    <sheetView showGridLines="0" zoomScale="85" zoomScaleNormal="85" zoomScaleSheetLayoutView="80" workbookViewId="0"/>
  </sheetViews>
  <sheetFormatPr baseColWidth="10" defaultColWidth="11.453125" defaultRowHeight="13" x14ac:dyDescent="0.3"/>
  <cols>
    <col min="1" max="1" width="6.453125" style="5" bestFit="1" customWidth="1"/>
    <col min="2" max="2" width="49" style="70" customWidth="1"/>
    <col min="3" max="22" width="9.453125" style="70" customWidth="1"/>
    <col min="23" max="33" width="9.7265625" style="70" customWidth="1"/>
    <col min="34" max="34" width="12.7265625" style="70" customWidth="1"/>
    <col min="35" max="35" width="15.7265625" style="70" bestFit="1" customWidth="1"/>
    <col min="36" max="36" width="16.1796875" style="85" bestFit="1" customWidth="1"/>
    <col min="37" max="37" width="14" style="85" customWidth="1"/>
    <col min="38" max="16384" width="11.453125" style="85"/>
  </cols>
  <sheetData>
    <row r="1" spans="1:37" ht="14.5" x14ac:dyDescent="0.35">
      <c r="A1" s="667" t="s">
        <v>216</v>
      </c>
      <c r="B1" s="670"/>
    </row>
    <row r="2" spans="1:37" ht="15" customHeight="1" x14ac:dyDescent="0.35">
      <c r="A2" s="1179"/>
      <c r="B2" s="351" t="s">
        <v>733</v>
      </c>
      <c r="C2" s="72"/>
      <c r="D2" s="72"/>
      <c r="E2" s="72"/>
      <c r="F2" s="726"/>
      <c r="G2" s="72"/>
      <c r="H2" s="72"/>
      <c r="I2" s="72"/>
      <c r="J2" s="72"/>
      <c r="K2" s="72"/>
      <c r="L2" s="72"/>
      <c r="M2" s="71"/>
      <c r="N2" s="72"/>
      <c r="O2" s="72"/>
      <c r="P2" s="72"/>
      <c r="Q2" s="72"/>
      <c r="R2" s="72"/>
      <c r="S2" s="72"/>
      <c r="T2" s="72"/>
      <c r="U2" s="72"/>
      <c r="V2" s="72"/>
      <c r="W2" s="72"/>
      <c r="X2" s="72"/>
      <c r="Y2" s="72"/>
      <c r="Z2" s="72"/>
      <c r="AA2" s="72"/>
      <c r="AB2" s="72"/>
      <c r="AC2" s="72"/>
      <c r="AD2" s="72"/>
      <c r="AE2" s="72"/>
    </row>
    <row r="3" spans="1:37" ht="15" customHeight="1" x14ac:dyDescent="0.35">
      <c r="A3" s="42"/>
      <c r="B3" s="351" t="s">
        <v>300</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3"/>
      <c r="AI3" s="73"/>
    </row>
    <row r="4" spans="1:37" s="86" customFormat="1" ht="14.5" x14ac:dyDescent="0.35">
      <c r="A4" s="5"/>
      <c r="B4" s="70"/>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0"/>
      <c r="AI4" s="70"/>
    </row>
    <row r="5" spans="1:37" s="86" customFormat="1" ht="13.5" thickBot="1" x14ac:dyDescent="0.35">
      <c r="A5" s="5"/>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row>
    <row r="6" spans="1:37" s="86" customFormat="1" ht="17.5" thickBot="1" x14ac:dyDescent="0.35">
      <c r="A6" s="5"/>
      <c r="B6" s="1382" t="s">
        <v>688</v>
      </c>
      <c r="C6" s="1383"/>
      <c r="D6" s="1383"/>
      <c r="E6" s="1383"/>
      <c r="F6" s="1383"/>
      <c r="G6" s="1383"/>
      <c r="H6" s="1383"/>
      <c r="I6" s="1383"/>
      <c r="J6" s="1383"/>
      <c r="K6" s="1383"/>
      <c r="L6" s="1383"/>
      <c r="M6" s="1383"/>
      <c r="N6" s="1383"/>
      <c r="O6" s="1383"/>
      <c r="P6" s="1383"/>
      <c r="Q6" s="1383"/>
      <c r="R6" s="1383"/>
      <c r="S6" s="1383"/>
      <c r="T6" s="1383"/>
      <c r="U6" s="1383"/>
      <c r="V6" s="1383"/>
      <c r="W6" s="1383"/>
      <c r="X6" s="1383"/>
      <c r="Y6" s="1383"/>
      <c r="Z6" s="1383"/>
      <c r="AA6" s="1383"/>
      <c r="AB6" s="1383"/>
      <c r="AC6" s="1383"/>
      <c r="AD6" s="1383"/>
      <c r="AE6" s="1383"/>
      <c r="AF6" s="1383"/>
      <c r="AG6" s="1383"/>
      <c r="AH6" s="1383"/>
      <c r="AI6" s="1384"/>
    </row>
    <row r="7" spans="1:37" s="86" customFormat="1" x14ac:dyDescent="0.3">
      <c r="A7" s="150"/>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1:37" s="86" customFormat="1" ht="13.5" thickBot="1" x14ac:dyDescent="0.35">
      <c r="A8" s="150"/>
      <c r="B8" s="882" t="s">
        <v>880</v>
      </c>
      <c r="C8" s="5"/>
      <c r="D8" s="5"/>
      <c r="E8" s="5"/>
      <c r="F8" s="5"/>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row>
    <row r="9" spans="1:37" s="86" customFormat="1" ht="14" thickTop="1" thickBot="1" x14ac:dyDescent="0.35">
      <c r="A9" s="150"/>
      <c r="B9" s="423"/>
      <c r="C9" s="423">
        <v>2020</v>
      </c>
      <c r="D9" s="423">
        <v>2021</v>
      </c>
      <c r="E9" s="423">
        <v>2022</v>
      </c>
      <c r="F9" s="423">
        <v>2023</v>
      </c>
      <c r="G9" s="423">
        <v>2024</v>
      </c>
      <c r="H9" s="423">
        <v>2025</v>
      </c>
      <c r="I9" s="423">
        <v>2026</v>
      </c>
      <c r="J9" s="423">
        <v>2027</v>
      </c>
      <c r="K9" s="423">
        <v>2028</v>
      </c>
      <c r="L9" s="423">
        <v>2029</v>
      </c>
      <c r="M9" s="423">
        <v>2030</v>
      </c>
      <c r="N9" s="423">
        <v>2031</v>
      </c>
      <c r="O9" s="423">
        <v>2032</v>
      </c>
      <c r="P9" s="423">
        <v>2033</v>
      </c>
      <c r="Q9" s="423">
        <v>2034</v>
      </c>
      <c r="R9" s="423">
        <v>2035</v>
      </c>
      <c r="S9" s="423">
        <v>2036</v>
      </c>
      <c r="T9" s="423">
        <v>2037</v>
      </c>
      <c r="U9" s="423">
        <v>2038</v>
      </c>
      <c r="V9" s="423">
        <v>2039</v>
      </c>
      <c r="W9" s="423">
        <v>2040</v>
      </c>
      <c r="X9" s="423">
        <v>2041</v>
      </c>
      <c r="Y9" s="423">
        <v>2042</v>
      </c>
      <c r="Z9" s="423">
        <v>2043</v>
      </c>
      <c r="AA9" s="423">
        <v>2044</v>
      </c>
      <c r="AB9" s="423">
        <v>2045</v>
      </c>
      <c r="AC9" s="423">
        <v>2046</v>
      </c>
      <c r="AD9" s="423">
        <v>2047</v>
      </c>
      <c r="AE9" s="423">
        <v>2048</v>
      </c>
      <c r="AF9" s="423">
        <v>2049</v>
      </c>
      <c r="AG9" s="423">
        <v>2050</v>
      </c>
      <c r="AH9" s="423" t="s">
        <v>932</v>
      </c>
      <c r="AI9" s="423" t="s">
        <v>288</v>
      </c>
    </row>
    <row r="10" spans="1:37" s="86" customFormat="1" ht="14" thickTop="1" thickBot="1" x14ac:dyDescent="0.35">
      <c r="A10" s="150"/>
      <c r="B10" s="88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row>
    <row r="11" spans="1:37" s="86" customFormat="1" ht="13.5" thickBot="1" x14ac:dyDescent="0.35">
      <c r="A11" s="150"/>
      <c r="B11" s="1379" t="s">
        <v>653</v>
      </c>
      <c r="C11" s="1380"/>
      <c r="D11" s="1380"/>
      <c r="E11" s="1380"/>
      <c r="F11" s="1380"/>
      <c r="G11" s="1380"/>
      <c r="H11" s="1380"/>
      <c r="I11" s="1380"/>
      <c r="J11" s="1380"/>
      <c r="K11" s="1380"/>
      <c r="L11" s="1380"/>
      <c r="M11" s="1380"/>
      <c r="N11" s="1380"/>
      <c r="O11" s="1380"/>
      <c r="P11" s="1380"/>
      <c r="Q11" s="1380"/>
      <c r="R11" s="1380"/>
      <c r="S11" s="1380"/>
      <c r="T11" s="1380"/>
      <c r="U11" s="1380"/>
      <c r="V11" s="1380"/>
      <c r="W11" s="1380"/>
      <c r="X11" s="1380"/>
      <c r="Y11" s="1380"/>
      <c r="Z11" s="1380"/>
      <c r="AA11" s="1380"/>
      <c r="AB11" s="1380"/>
      <c r="AC11" s="1380"/>
      <c r="AD11" s="1380"/>
      <c r="AE11" s="1380"/>
      <c r="AF11" s="1380"/>
      <c r="AG11" s="1380"/>
      <c r="AH11" s="1380"/>
      <c r="AI11" s="1381"/>
    </row>
    <row r="12" spans="1:37" ht="15" customHeight="1" thickBot="1" x14ac:dyDescent="0.35">
      <c r="A12" s="150"/>
      <c r="B12" s="881"/>
      <c r="C12" s="881"/>
      <c r="D12" s="881"/>
      <c r="E12" s="881"/>
      <c r="F12" s="881"/>
      <c r="G12" s="881"/>
      <c r="H12" s="881"/>
      <c r="I12" s="881"/>
      <c r="J12" s="881"/>
      <c r="K12" s="881"/>
      <c r="L12" s="881"/>
      <c r="M12" s="881"/>
      <c r="N12" s="881"/>
      <c r="O12" s="881"/>
      <c r="P12" s="881"/>
      <c r="Q12" s="881"/>
      <c r="R12" s="881"/>
      <c r="S12" s="881"/>
      <c r="T12" s="881"/>
      <c r="U12" s="881"/>
      <c r="V12" s="881"/>
      <c r="W12" s="881"/>
      <c r="X12" s="881"/>
      <c r="Y12" s="881"/>
      <c r="Z12" s="881"/>
      <c r="AA12" s="881"/>
      <c r="AB12" s="881"/>
      <c r="AC12" s="881"/>
      <c r="AD12" s="881"/>
      <c r="AE12" s="881"/>
      <c r="AF12" s="881"/>
      <c r="AG12" s="881"/>
      <c r="AH12" s="881"/>
      <c r="AI12" s="881"/>
    </row>
    <row r="13" spans="1:37" ht="21.75" customHeight="1" thickBot="1" x14ac:dyDescent="0.35">
      <c r="A13" s="150"/>
      <c r="B13" s="307" t="s">
        <v>59</v>
      </c>
      <c r="C13" s="308">
        <f t="shared" ref="C13:AH13" si="0">+C14+C15</f>
        <v>19406.417856783264</v>
      </c>
      <c r="D13" s="308">
        <f t="shared" si="0"/>
        <v>48987.40015471878</v>
      </c>
      <c r="E13" s="308">
        <f t="shared" si="0"/>
        <v>36360.502182771459</v>
      </c>
      <c r="F13" s="308">
        <f t="shared" si="0"/>
        <v>35763.18199489679</v>
      </c>
      <c r="G13" s="308">
        <f t="shared" si="0"/>
        <v>24953.5975494663</v>
      </c>
      <c r="H13" s="308">
        <f t="shared" si="0"/>
        <v>20471.404568997954</v>
      </c>
      <c r="I13" s="308">
        <f t="shared" si="0"/>
        <v>10406.511116347112</v>
      </c>
      <c r="J13" s="308">
        <f t="shared" si="0"/>
        <v>9406.8694916082804</v>
      </c>
      <c r="K13" s="308">
        <f t="shared" si="0"/>
        <v>11068.659648230792</v>
      </c>
      <c r="L13" s="308">
        <f t="shared" si="0"/>
        <v>15589.041418113862</v>
      </c>
      <c r="M13" s="308">
        <f t="shared" si="0"/>
        <v>10015.772925049774</v>
      </c>
      <c r="N13" s="308">
        <f t="shared" si="0"/>
        <v>13242.468514579301</v>
      </c>
      <c r="O13" s="308">
        <f t="shared" si="0"/>
        <v>12628.776424935404</v>
      </c>
      <c r="P13" s="308">
        <f t="shared" si="0"/>
        <v>12492.573674007632</v>
      </c>
      <c r="Q13" s="308">
        <f t="shared" si="0"/>
        <v>12154.025987153525</v>
      </c>
      <c r="R13" s="308">
        <f t="shared" si="0"/>
        <v>12091.238420692529</v>
      </c>
      <c r="S13" s="308">
        <f t="shared" si="0"/>
        <v>4869.9453024723907</v>
      </c>
      <c r="T13" s="308">
        <f t="shared" si="0"/>
        <v>4784.0329863583911</v>
      </c>
      <c r="U13" s="308">
        <f t="shared" si="0"/>
        <v>3805.6479471893722</v>
      </c>
      <c r="V13" s="308">
        <f t="shared" si="0"/>
        <v>2437.7587253677102</v>
      </c>
      <c r="W13" s="308">
        <f t="shared" si="0"/>
        <v>2180.3869770213191</v>
      </c>
      <c r="X13" s="308">
        <f t="shared" si="0"/>
        <v>2044.335332082115</v>
      </c>
      <c r="Y13" s="308">
        <f t="shared" si="0"/>
        <v>1041.6496559288512</v>
      </c>
      <c r="Z13" s="308">
        <f t="shared" si="0"/>
        <v>1012.39457563475</v>
      </c>
      <c r="AA13" s="308">
        <f t="shared" si="0"/>
        <v>950.16866128936749</v>
      </c>
      <c r="AB13" s="308">
        <f t="shared" si="0"/>
        <v>937.0011993293673</v>
      </c>
      <c r="AC13" s="308">
        <f t="shared" si="0"/>
        <v>238.37007968515471</v>
      </c>
      <c r="AD13" s="308">
        <f t="shared" si="0"/>
        <v>112.31987786839022</v>
      </c>
      <c r="AE13" s="308">
        <f t="shared" si="0"/>
        <v>90.466783571390209</v>
      </c>
      <c r="AF13" s="308">
        <f t="shared" si="0"/>
        <v>62.707339649390228</v>
      </c>
      <c r="AG13" s="308">
        <f t="shared" si="0"/>
        <v>49.547180577390215</v>
      </c>
      <c r="AH13" s="308">
        <f t="shared" si="0"/>
        <v>17.344242961810643</v>
      </c>
      <c r="AI13" s="308">
        <f>SUM(C13:AH13)</f>
        <v>329672.51879533991</v>
      </c>
      <c r="AK13" s="1015"/>
    </row>
    <row r="14" spans="1:37" x14ac:dyDescent="0.3">
      <c r="A14" s="150"/>
      <c r="B14" s="731" t="s">
        <v>60</v>
      </c>
      <c r="C14" s="894">
        <v>12288.532265836371</v>
      </c>
      <c r="D14" s="894">
        <v>13582.799574810468</v>
      </c>
      <c r="E14" s="894">
        <v>0</v>
      </c>
      <c r="F14" s="894">
        <v>0</v>
      </c>
      <c r="G14" s="894">
        <v>0</v>
      </c>
      <c r="H14" s="894">
        <v>0</v>
      </c>
      <c r="I14" s="894">
        <v>0</v>
      </c>
      <c r="J14" s="894">
        <v>0</v>
      </c>
      <c r="K14" s="894">
        <v>0</v>
      </c>
      <c r="L14" s="894">
        <v>0</v>
      </c>
      <c r="M14" s="894">
        <v>0</v>
      </c>
      <c r="N14" s="894">
        <v>0</v>
      </c>
      <c r="O14" s="894">
        <v>0</v>
      </c>
      <c r="P14" s="894">
        <v>0</v>
      </c>
      <c r="Q14" s="894">
        <v>0</v>
      </c>
      <c r="R14" s="894">
        <v>0</v>
      </c>
      <c r="S14" s="894">
        <v>0</v>
      </c>
      <c r="T14" s="894">
        <v>0</v>
      </c>
      <c r="U14" s="894">
        <v>0</v>
      </c>
      <c r="V14" s="894">
        <v>0</v>
      </c>
      <c r="W14" s="894">
        <v>0</v>
      </c>
      <c r="X14" s="894">
        <v>0</v>
      </c>
      <c r="Y14" s="894">
        <v>0</v>
      </c>
      <c r="Z14" s="894">
        <v>0</v>
      </c>
      <c r="AA14" s="894">
        <v>0</v>
      </c>
      <c r="AB14" s="894">
        <v>0</v>
      </c>
      <c r="AC14" s="894">
        <v>0</v>
      </c>
      <c r="AD14" s="894">
        <v>0</v>
      </c>
      <c r="AE14" s="894">
        <v>0</v>
      </c>
      <c r="AF14" s="894">
        <v>0</v>
      </c>
      <c r="AG14" s="894">
        <v>0</v>
      </c>
      <c r="AH14" s="894">
        <v>0</v>
      </c>
      <c r="AI14" s="76">
        <f>SUM(C14:AH14)</f>
        <v>25871.331840646839</v>
      </c>
    </row>
    <row r="15" spans="1:37" x14ac:dyDescent="0.3">
      <c r="A15" s="150"/>
      <c r="B15" s="731" t="s">
        <v>61</v>
      </c>
      <c r="C15" s="894">
        <v>7117.8855909468921</v>
      </c>
      <c r="D15" s="894">
        <v>35404.600579908314</v>
      </c>
      <c r="E15" s="894">
        <v>36360.502182771459</v>
      </c>
      <c r="F15" s="894">
        <v>35763.18199489679</v>
      </c>
      <c r="G15" s="894">
        <v>24953.5975494663</v>
      </c>
      <c r="H15" s="894">
        <v>20471.404568997954</v>
      </c>
      <c r="I15" s="894">
        <v>10406.511116347112</v>
      </c>
      <c r="J15" s="894">
        <v>9406.8694916082804</v>
      </c>
      <c r="K15" s="894">
        <v>11068.659648230792</v>
      </c>
      <c r="L15" s="894">
        <v>15589.041418113862</v>
      </c>
      <c r="M15" s="894">
        <v>10015.772925049774</v>
      </c>
      <c r="N15" s="894">
        <v>13242.468514579301</v>
      </c>
      <c r="O15" s="894">
        <v>12628.776424935404</v>
      </c>
      <c r="P15" s="894">
        <v>12492.573674007632</v>
      </c>
      <c r="Q15" s="894">
        <v>12154.025987153525</v>
      </c>
      <c r="R15" s="894">
        <v>12091.238420692529</v>
      </c>
      <c r="S15" s="894">
        <v>4869.9453024723907</v>
      </c>
      <c r="T15" s="894">
        <v>4784.0329863583911</v>
      </c>
      <c r="U15" s="894">
        <v>3805.6479471893722</v>
      </c>
      <c r="V15" s="894">
        <v>2437.7587253677102</v>
      </c>
      <c r="W15" s="894">
        <v>2180.3869770213191</v>
      </c>
      <c r="X15" s="894">
        <v>2044.335332082115</v>
      </c>
      <c r="Y15" s="894">
        <v>1041.6496559288512</v>
      </c>
      <c r="Z15" s="894">
        <v>1012.39457563475</v>
      </c>
      <c r="AA15" s="894">
        <v>950.16866128936749</v>
      </c>
      <c r="AB15" s="894">
        <v>937.0011993293673</v>
      </c>
      <c r="AC15" s="894">
        <v>238.37007968515471</v>
      </c>
      <c r="AD15" s="894">
        <v>112.31987786839022</v>
      </c>
      <c r="AE15" s="894">
        <v>90.466783571390209</v>
      </c>
      <c r="AF15" s="894">
        <v>62.707339649390228</v>
      </c>
      <c r="AG15" s="894">
        <v>49.547180577390215</v>
      </c>
      <c r="AH15" s="894">
        <v>17.344242961810643</v>
      </c>
      <c r="AI15" s="76">
        <f>SUM(C15:AH15)</f>
        <v>303801.18695469311</v>
      </c>
    </row>
    <row r="16" spans="1:37" ht="13.5" thickBot="1" x14ac:dyDescent="0.35">
      <c r="A16" s="150"/>
      <c r="B16" s="882"/>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row>
    <row r="17" spans="1:36" ht="13.5" thickBot="1" x14ac:dyDescent="0.35">
      <c r="A17" s="150"/>
      <c r="B17" s="119" t="s">
        <v>52</v>
      </c>
      <c r="C17" s="77">
        <f t="shared" ref="C17:AH17" si="1">+C18+C23+C25+C31+C32+C37</f>
        <v>3861.7217696238595</v>
      </c>
      <c r="D17" s="77">
        <f>+D18+D23+D25+D31+D32+D37</f>
        <v>8284.8759186471052</v>
      </c>
      <c r="E17" s="77">
        <f t="shared" si="1"/>
        <v>19837.053902538195</v>
      </c>
      <c r="F17" s="77">
        <f t="shared" si="1"/>
        <v>20766.630239519043</v>
      </c>
      <c r="G17" s="77">
        <f t="shared" si="1"/>
        <v>6879.8513610358104</v>
      </c>
      <c r="H17" s="77">
        <f t="shared" si="1"/>
        <v>2003.1499580567945</v>
      </c>
      <c r="I17" s="77">
        <f t="shared" si="1"/>
        <v>1821.3642708703637</v>
      </c>
      <c r="J17" s="77">
        <f t="shared" si="1"/>
        <v>1873.9290585279373</v>
      </c>
      <c r="K17" s="77">
        <f t="shared" si="1"/>
        <v>1654.9842405668649</v>
      </c>
      <c r="L17" s="77">
        <f t="shared" si="1"/>
        <v>1613.3048434361174</v>
      </c>
      <c r="M17" s="77">
        <f t="shared" si="1"/>
        <v>1409.9504794965258</v>
      </c>
      <c r="N17" s="77">
        <f t="shared" si="1"/>
        <v>1691.6485867613553</v>
      </c>
      <c r="O17" s="77">
        <f t="shared" si="1"/>
        <v>1077.9564971174564</v>
      </c>
      <c r="P17" s="77">
        <f t="shared" si="1"/>
        <v>941.7537461896834</v>
      </c>
      <c r="Q17" s="77">
        <f t="shared" si="1"/>
        <v>895.17603886160055</v>
      </c>
      <c r="R17" s="77">
        <f t="shared" si="1"/>
        <v>830.0695564606043</v>
      </c>
      <c r="S17" s="77">
        <f t="shared" si="1"/>
        <v>791.71976255125105</v>
      </c>
      <c r="T17" s="77">
        <f t="shared" si="1"/>
        <v>705.73717625725089</v>
      </c>
      <c r="U17" s="77">
        <f t="shared" si="1"/>
        <v>543.49664291059935</v>
      </c>
      <c r="V17" s="77">
        <f t="shared" si="1"/>
        <v>340.12287616852353</v>
      </c>
      <c r="W17" s="77">
        <f t="shared" si="1"/>
        <v>277.95770282213232</v>
      </c>
      <c r="X17" s="77">
        <f t="shared" si="1"/>
        <v>257.40670788292925</v>
      </c>
      <c r="Y17" s="77">
        <f t="shared" si="1"/>
        <v>247.43304459748367</v>
      </c>
      <c r="Z17" s="77">
        <f t="shared" si="1"/>
        <v>223.80296430338262</v>
      </c>
      <c r="AA17" s="77">
        <f t="shared" si="1"/>
        <v>161.57704995800003</v>
      </c>
      <c r="AB17" s="77">
        <f t="shared" si="1"/>
        <v>148.40958799800001</v>
      </c>
      <c r="AC17" s="77">
        <f t="shared" si="1"/>
        <v>129.947674697</v>
      </c>
      <c r="AD17" s="77">
        <f t="shared" si="1"/>
        <v>112.204162255</v>
      </c>
      <c r="AE17" s="77">
        <f t="shared" si="1"/>
        <v>90.351067958000002</v>
      </c>
      <c r="AF17" s="77">
        <f t="shared" si="1"/>
        <v>62.591624035999999</v>
      </c>
      <c r="AG17" s="77">
        <f t="shared" si="1"/>
        <v>49.431464964</v>
      </c>
      <c r="AH17" s="77">
        <f t="shared" si="1"/>
        <v>10.517021771000001</v>
      </c>
      <c r="AI17" s="120">
        <f t="shared" ref="AI17:AI39" si="2">SUM(C17:AH17)</f>
        <v>79596.126998839842</v>
      </c>
    </row>
    <row r="18" spans="1:36" x14ac:dyDescent="0.3">
      <c r="A18" s="150"/>
      <c r="B18" s="341" t="s">
        <v>62</v>
      </c>
      <c r="C18" s="78">
        <f t="shared" ref="C18:AH18" si="3">SUM(C19:C22)</f>
        <v>427.00258350111767</v>
      </c>
      <c r="D18" s="78">
        <f t="shared" si="3"/>
        <v>5580.2010534986503</v>
      </c>
      <c r="E18" s="78">
        <f t="shared" si="3"/>
        <v>19347.034800099078</v>
      </c>
      <c r="F18" s="78">
        <f t="shared" si="3"/>
        <v>20332.8356624439</v>
      </c>
      <c r="G18" s="78">
        <f t="shared" si="3"/>
        <v>6494.886572073915</v>
      </c>
      <c r="H18" s="78">
        <f t="shared" si="3"/>
        <v>1622.5976364404246</v>
      </c>
      <c r="I18" s="78">
        <f t="shared" si="3"/>
        <v>1451.9719711074247</v>
      </c>
      <c r="J18" s="78">
        <f t="shared" si="3"/>
        <v>1383.6718514923753</v>
      </c>
      <c r="K18" s="78">
        <f t="shared" si="3"/>
        <v>1329.3512168907996</v>
      </c>
      <c r="L18" s="78">
        <f t="shared" si="3"/>
        <v>1272.3443789208839</v>
      </c>
      <c r="M18" s="78">
        <f t="shared" si="3"/>
        <v>1236.5136386488839</v>
      </c>
      <c r="N18" s="78">
        <f t="shared" si="3"/>
        <v>1169.3256465218838</v>
      </c>
      <c r="O18" s="78">
        <f t="shared" si="3"/>
        <v>1008.2650254658836</v>
      </c>
      <c r="P18" s="78">
        <f t="shared" si="3"/>
        <v>903.42510926088335</v>
      </c>
      <c r="Q18" s="78">
        <f t="shared" si="3"/>
        <v>859.16746824188351</v>
      </c>
      <c r="R18" s="78">
        <f t="shared" si="3"/>
        <v>794.06098583544178</v>
      </c>
      <c r="S18" s="78">
        <f t="shared" si="3"/>
        <v>755.73678839200011</v>
      </c>
      <c r="T18" s="78">
        <f t="shared" si="3"/>
        <v>669.75420209799995</v>
      </c>
      <c r="U18" s="78">
        <f t="shared" si="3"/>
        <v>492.18622790000006</v>
      </c>
      <c r="V18" s="78">
        <f t="shared" si="3"/>
        <v>335.58492554200001</v>
      </c>
      <c r="W18" s="78">
        <f t="shared" si="3"/>
        <v>274.20989404999995</v>
      </c>
      <c r="X18" s="78">
        <f t="shared" si="3"/>
        <v>253.65889931000004</v>
      </c>
      <c r="Y18" s="78">
        <f t="shared" si="3"/>
        <v>245.25970565200004</v>
      </c>
      <c r="Z18" s="78">
        <f t="shared" si="3"/>
        <v>222.60126832400005</v>
      </c>
      <c r="AA18" s="78">
        <f t="shared" si="3"/>
        <v>161.57704995800003</v>
      </c>
      <c r="AB18" s="78">
        <f t="shared" si="3"/>
        <v>148.40958799800001</v>
      </c>
      <c r="AC18" s="78">
        <f t="shared" si="3"/>
        <v>129.947674697</v>
      </c>
      <c r="AD18" s="78">
        <f t="shared" si="3"/>
        <v>112.204162255</v>
      </c>
      <c r="AE18" s="78">
        <f t="shared" si="3"/>
        <v>90.351067958000002</v>
      </c>
      <c r="AF18" s="78">
        <f t="shared" si="3"/>
        <v>62.591624035999999</v>
      </c>
      <c r="AG18" s="78">
        <f t="shared" si="3"/>
        <v>49.431464964</v>
      </c>
      <c r="AH18" s="78">
        <f t="shared" si="3"/>
        <v>10.517021771000001</v>
      </c>
      <c r="AI18" s="78">
        <f t="shared" si="2"/>
        <v>69226.677165348432</v>
      </c>
      <c r="AJ18" s="1158"/>
    </row>
    <row r="19" spans="1:36" x14ac:dyDescent="0.3">
      <c r="A19" s="150"/>
      <c r="B19" s="315" t="s">
        <v>63</v>
      </c>
      <c r="C19" s="886">
        <v>104.01609765000002</v>
      </c>
      <c r="D19" s="886">
        <v>393.74524002599998</v>
      </c>
      <c r="E19" s="886">
        <v>296.85653494499996</v>
      </c>
      <c r="F19" s="886">
        <v>271.21837366799997</v>
      </c>
      <c r="G19" s="886">
        <v>292.21576032100012</v>
      </c>
      <c r="H19" s="886">
        <v>298.63473201100015</v>
      </c>
      <c r="I19" s="886">
        <v>339.45809688800011</v>
      </c>
      <c r="J19" s="886">
        <v>349.82896454000007</v>
      </c>
      <c r="K19" s="886">
        <v>350.2281031600001</v>
      </c>
      <c r="L19" s="886">
        <v>350.2281031600001</v>
      </c>
      <c r="M19" s="886">
        <v>350.2281031600001</v>
      </c>
      <c r="N19" s="886">
        <v>350.2281031600001</v>
      </c>
      <c r="O19" s="886">
        <v>350.2281031600001</v>
      </c>
      <c r="P19" s="886">
        <v>350.2281031600001</v>
      </c>
      <c r="Q19" s="886">
        <v>350.2281031600001</v>
      </c>
      <c r="R19" s="886">
        <v>350.2281031600001</v>
      </c>
      <c r="S19" s="886">
        <v>350.38393950000011</v>
      </c>
      <c r="T19" s="886">
        <v>316.0251672</v>
      </c>
      <c r="U19" s="886">
        <v>233.19397243200004</v>
      </c>
      <c r="V19" s="886">
        <v>169.25841301400004</v>
      </c>
      <c r="W19" s="886">
        <v>139.12491186199998</v>
      </c>
      <c r="X19" s="886">
        <v>136.78556463200002</v>
      </c>
      <c r="Y19" s="886">
        <v>136.78556463200002</v>
      </c>
      <c r="Z19" s="886">
        <v>136.78556463200002</v>
      </c>
      <c r="AA19" s="886">
        <v>136.78556463200002</v>
      </c>
      <c r="AB19" s="886">
        <v>137.014094438</v>
      </c>
      <c r="AC19" s="886">
        <v>129.947674697</v>
      </c>
      <c r="AD19" s="886">
        <v>112.204162255</v>
      </c>
      <c r="AE19" s="886">
        <v>90.351067958000002</v>
      </c>
      <c r="AF19" s="886">
        <v>62.591624035999999</v>
      </c>
      <c r="AG19" s="886">
        <v>49.431464964</v>
      </c>
      <c r="AH19" s="886">
        <v>10.517021771000001</v>
      </c>
      <c r="AI19" s="886">
        <f t="shared" si="2"/>
        <v>7494.9843979840052</v>
      </c>
    </row>
    <row r="20" spans="1:36" x14ac:dyDescent="0.3">
      <c r="A20" s="150"/>
      <c r="B20" s="316" t="s">
        <v>64</v>
      </c>
      <c r="C20" s="884">
        <v>184.58343886999998</v>
      </c>
      <c r="D20" s="884">
        <v>848.95572919400058</v>
      </c>
      <c r="E20" s="884">
        <v>789.87135118600031</v>
      </c>
      <c r="F20" s="884">
        <v>801.79196866000052</v>
      </c>
      <c r="G20" s="884">
        <v>878.04329954600053</v>
      </c>
      <c r="H20" s="884">
        <v>855.3016376920001</v>
      </c>
      <c r="I20" s="884">
        <v>841.46773301200017</v>
      </c>
      <c r="J20" s="887">
        <v>802.05338691200029</v>
      </c>
      <c r="K20" s="884">
        <v>802.05338698200035</v>
      </c>
      <c r="L20" s="884">
        <v>770.90392581200024</v>
      </c>
      <c r="M20" s="884">
        <v>770.90392581200024</v>
      </c>
      <c r="N20" s="884">
        <v>754.99219004800011</v>
      </c>
      <c r="O20" s="884">
        <v>623.58314194999991</v>
      </c>
      <c r="P20" s="884">
        <v>536.96194172799983</v>
      </c>
      <c r="Q20" s="884">
        <v>493.91705301799988</v>
      </c>
      <c r="R20" s="884">
        <v>436.09508441799989</v>
      </c>
      <c r="S20" s="884">
        <v>400.73098465799995</v>
      </c>
      <c r="T20" s="884">
        <v>350.13717180800001</v>
      </c>
      <c r="U20" s="884">
        <v>255.46705894799999</v>
      </c>
      <c r="V20" s="884">
        <v>164.56391375799998</v>
      </c>
      <c r="W20" s="884">
        <v>135.08498218799997</v>
      </c>
      <c r="X20" s="884">
        <v>116.87333467800001</v>
      </c>
      <c r="Y20" s="884">
        <v>108.47414102</v>
      </c>
      <c r="Z20" s="884">
        <v>85.815703692000014</v>
      </c>
      <c r="AA20" s="884">
        <v>24.791485326</v>
      </c>
      <c r="AB20" s="884">
        <v>11.395493560000002</v>
      </c>
      <c r="AC20" s="884">
        <v>0</v>
      </c>
      <c r="AD20" s="884">
        <v>0</v>
      </c>
      <c r="AE20" s="884">
        <v>0</v>
      </c>
      <c r="AF20" s="884">
        <v>0</v>
      </c>
      <c r="AG20" s="884">
        <v>0</v>
      </c>
      <c r="AH20" s="884">
        <v>0</v>
      </c>
      <c r="AI20" s="887">
        <f t="shared" si="2"/>
        <v>12844.813464476003</v>
      </c>
    </row>
    <row r="21" spans="1:36" x14ac:dyDescent="0.3">
      <c r="A21" s="150"/>
      <c r="B21" s="342" t="s">
        <v>601</v>
      </c>
      <c r="C21" s="877">
        <v>0</v>
      </c>
      <c r="D21" s="877">
        <v>3735.1175394144143</v>
      </c>
      <c r="E21" s="877">
        <v>17658.157376126121</v>
      </c>
      <c r="F21" s="877">
        <v>18726.671593468473</v>
      </c>
      <c r="G21" s="877">
        <v>4803.6317567567557</v>
      </c>
      <c r="H21" s="877">
        <v>0</v>
      </c>
      <c r="I21" s="877">
        <v>0</v>
      </c>
      <c r="J21" s="79">
        <v>0</v>
      </c>
      <c r="K21" s="877">
        <v>0</v>
      </c>
      <c r="L21" s="877">
        <v>0</v>
      </c>
      <c r="M21" s="877">
        <v>0</v>
      </c>
      <c r="N21" s="877">
        <v>0</v>
      </c>
      <c r="O21" s="877">
        <v>0</v>
      </c>
      <c r="P21" s="877">
        <v>0</v>
      </c>
      <c r="Q21" s="877">
        <v>0</v>
      </c>
      <c r="R21" s="877">
        <v>0</v>
      </c>
      <c r="S21" s="877">
        <v>0</v>
      </c>
      <c r="T21" s="877">
        <v>0</v>
      </c>
      <c r="U21" s="877">
        <v>0</v>
      </c>
      <c r="V21" s="877">
        <v>0</v>
      </c>
      <c r="W21" s="877">
        <v>0</v>
      </c>
      <c r="X21" s="877">
        <v>0</v>
      </c>
      <c r="Y21" s="877">
        <v>0</v>
      </c>
      <c r="Z21" s="877">
        <v>0</v>
      </c>
      <c r="AA21" s="877">
        <v>0</v>
      </c>
      <c r="AB21" s="877">
        <v>0</v>
      </c>
      <c r="AC21" s="877">
        <v>0</v>
      </c>
      <c r="AD21" s="877">
        <v>0</v>
      </c>
      <c r="AE21" s="877">
        <v>0</v>
      </c>
      <c r="AF21" s="877">
        <v>0</v>
      </c>
      <c r="AG21" s="877">
        <v>0</v>
      </c>
      <c r="AH21" s="877">
        <v>0</v>
      </c>
      <c r="AI21" s="887">
        <f t="shared" si="2"/>
        <v>44923.578265765762</v>
      </c>
    </row>
    <row r="22" spans="1:36" x14ac:dyDescent="0.3">
      <c r="A22" s="150"/>
      <c r="B22" s="342" t="s">
        <v>65</v>
      </c>
      <c r="C22" s="877">
        <v>138.40304698111763</v>
      </c>
      <c r="D22" s="877">
        <v>602.38254486423534</v>
      </c>
      <c r="E22" s="877">
        <v>602.14953784195598</v>
      </c>
      <c r="F22" s="877">
        <v>533.15372664742438</v>
      </c>
      <c r="G22" s="877">
        <v>520.99575545015875</v>
      </c>
      <c r="H22" s="877">
        <v>468.66126673742434</v>
      </c>
      <c r="I22" s="877">
        <v>271.04614120742445</v>
      </c>
      <c r="J22" s="79">
        <v>231.78950004037489</v>
      </c>
      <c r="K22" s="877">
        <v>177.06972674879913</v>
      </c>
      <c r="L22" s="877">
        <v>151.21234994888354</v>
      </c>
      <c r="M22" s="877">
        <v>115.38160967688354</v>
      </c>
      <c r="N22" s="877">
        <v>64.105353313883512</v>
      </c>
      <c r="O22" s="877">
        <v>34.453780355883531</v>
      </c>
      <c r="P22" s="877">
        <v>16.235064372883528</v>
      </c>
      <c r="Q22" s="877">
        <v>15.022312063883525</v>
      </c>
      <c r="R22" s="877">
        <v>7.7377982574417619</v>
      </c>
      <c r="S22" s="877">
        <v>4.6218642340000002</v>
      </c>
      <c r="T22" s="877">
        <v>3.5918630899999999</v>
      </c>
      <c r="U22" s="877">
        <v>3.5251965199999997</v>
      </c>
      <c r="V22" s="877">
        <v>1.7625987700000001</v>
      </c>
      <c r="W22" s="877">
        <v>0</v>
      </c>
      <c r="X22" s="877">
        <v>0</v>
      </c>
      <c r="Y22" s="877">
        <v>0</v>
      </c>
      <c r="Z22" s="877">
        <v>0</v>
      </c>
      <c r="AA22" s="877">
        <v>0</v>
      </c>
      <c r="AB22" s="877">
        <v>0</v>
      </c>
      <c r="AC22" s="877">
        <v>0</v>
      </c>
      <c r="AD22" s="877">
        <v>0</v>
      </c>
      <c r="AE22" s="877">
        <v>0</v>
      </c>
      <c r="AF22" s="877">
        <v>0</v>
      </c>
      <c r="AG22" s="877">
        <v>0</v>
      </c>
      <c r="AH22" s="877">
        <v>0</v>
      </c>
      <c r="AI22" s="79">
        <f t="shared" si="2"/>
        <v>3963.3010371226583</v>
      </c>
    </row>
    <row r="23" spans="1:36" x14ac:dyDescent="0.3">
      <c r="A23" s="150"/>
      <c r="B23" s="889" t="s">
        <v>66</v>
      </c>
      <c r="C23" s="329">
        <f t="shared" ref="C23:AH23" si="4">SUM(C24:C24)</f>
        <v>0</v>
      </c>
      <c r="D23" s="329">
        <f t="shared" si="4"/>
        <v>0</v>
      </c>
      <c r="E23" s="329">
        <f t="shared" si="4"/>
        <v>0</v>
      </c>
      <c r="F23" s="329">
        <f t="shared" si="4"/>
        <v>0</v>
      </c>
      <c r="G23" s="329">
        <f t="shared" si="4"/>
        <v>0</v>
      </c>
      <c r="H23" s="329">
        <f t="shared" si="4"/>
        <v>0</v>
      </c>
      <c r="I23" s="329">
        <f t="shared" si="4"/>
        <v>0</v>
      </c>
      <c r="J23" s="329">
        <f t="shared" si="4"/>
        <v>123.15459584216146</v>
      </c>
      <c r="K23" s="329">
        <f t="shared" si="4"/>
        <v>0</v>
      </c>
      <c r="L23" s="329">
        <f t="shared" si="4"/>
        <v>0</v>
      </c>
      <c r="M23" s="329">
        <f t="shared" si="4"/>
        <v>33.401559545726663</v>
      </c>
      <c r="N23" s="329">
        <f t="shared" si="4"/>
        <v>451.53455434416537</v>
      </c>
      <c r="O23" s="329">
        <f t="shared" si="4"/>
        <v>0</v>
      </c>
      <c r="P23" s="329">
        <f t="shared" si="4"/>
        <v>0</v>
      </c>
      <c r="Q23" s="329">
        <f t="shared" si="4"/>
        <v>0</v>
      </c>
      <c r="R23" s="329">
        <f t="shared" si="4"/>
        <v>0</v>
      </c>
      <c r="S23" s="329">
        <f t="shared" si="4"/>
        <v>0</v>
      </c>
      <c r="T23" s="329">
        <f t="shared" si="4"/>
        <v>0</v>
      </c>
      <c r="U23" s="329">
        <f t="shared" si="4"/>
        <v>0</v>
      </c>
      <c r="V23" s="329">
        <f t="shared" si="4"/>
        <v>0</v>
      </c>
      <c r="W23" s="329">
        <f t="shared" si="4"/>
        <v>0</v>
      </c>
      <c r="X23" s="329">
        <f t="shared" si="4"/>
        <v>0</v>
      </c>
      <c r="Y23" s="329">
        <f t="shared" si="4"/>
        <v>0</v>
      </c>
      <c r="Z23" s="329">
        <f t="shared" si="4"/>
        <v>0</v>
      </c>
      <c r="AA23" s="329">
        <f t="shared" si="4"/>
        <v>0</v>
      </c>
      <c r="AB23" s="329">
        <f t="shared" si="4"/>
        <v>0</v>
      </c>
      <c r="AC23" s="329">
        <f t="shared" si="4"/>
        <v>0</v>
      </c>
      <c r="AD23" s="329">
        <f t="shared" si="4"/>
        <v>0</v>
      </c>
      <c r="AE23" s="329">
        <f t="shared" si="4"/>
        <v>0</v>
      </c>
      <c r="AF23" s="329">
        <f t="shared" si="4"/>
        <v>0</v>
      </c>
      <c r="AG23" s="329">
        <f t="shared" si="4"/>
        <v>0</v>
      </c>
      <c r="AH23" s="329">
        <f t="shared" si="4"/>
        <v>0</v>
      </c>
      <c r="AI23" s="888">
        <f t="shared" si="2"/>
        <v>608.09070973205348</v>
      </c>
    </row>
    <row r="24" spans="1:36" x14ac:dyDescent="0.3">
      <c r="A24" s="150"/>
      <c r="B24" s="315" t="s">
        <v>67</v>
      </c>
      <c r="C24" s="879">
        <v>0</v>
      </c>
      <c r="D24" s="879">
        <v>0</v>
      </c>
      <c r="E24" s="879">
        <v>0</v>
      </c>
      <c r="F24" s="879">
        <v>0</v>
      </c>
      <c r="G24" s="879">
        <v>0</v>
      </c>
      <c r="H24" s="879">
        <v>0</v>
      </c>
      <c r="I24" s="879">
        <v>0</v>
      </c>
      <c r="J24" s="886">
        <v>123.15459584216146</v>
      </c>
      <c r="K24" s="879">
        <v>0</v>
      </c>
      <c r="L24" s="879">
        <v>0</v>
      </c>
      <c r="M24" s="879">
        <v>33.401559545726663</v>
      </c>
      <c r="N24" s="879">
        <v>451.53455434416537</v>
      </c>
      <c r="O24" s="879">
        <v>0</v>
      </c>
      <c r="P24" s="879">
        <v>0</v>
      </c>
      <c r="Q24" s="879">
        <v>0</v>
      </c>
      <c r="R24" s="879">
        <v>0</v>
      </c>
      <c r="S24" s="879">
        <v>0</v>
      </c>
      <c r="T24" s="879">
        <v>0</v>
      </c>
      <c r="U24" s="879">
        <v>0</v>
      </c>
      <c r="V24" s="879">
        <v>0</v>
      </c>
      <c r="W24" s="879">
        <v>0</v>
      </c>
      <c r="X24" s="879">
        <v>0</v>
      </c>
      <c r="Y24" s="879">
        <v>0</v>
      </c>
      <c r="Z24" s="879">
        <v>0</v>
      </c>
      <c r="AA24" s="879">
        <v>0</v>
      </c>
      <c r="AB24" s="879">
        <v>0</v>
      </c>
      <c r="AC24" s="879">
        <v>0</v>
      </c>
      <c r="AD24" s="879">
        <v>0</v>
      </c>
      <c r="AE24" s="879">
        <v>0</v>
      </c>
      <c r="AF24" s="879">
        <v>0</v>
      </c>
      <c r="AG24" s="879">
        <v>0</v>
      </c>
      <c r="AH24" s="879">
        <v>0</v>
      </c>
      <c r="AI24" s="886">
        <f t="shared" si="2"/>
        <v>608.09070973205348</v>
      </c>
    </row>
    <row r="25" spans="1:36" x14ac:dyDescent="0.3">
      <c r="A25" s="150"/>
      <c r="B25" s="889" t="s">
        <v>68</v>
      </c>
      <c r="C25" s="329">
        <f t="shared" ref="C25:AH25" si="5">+C26+C29</f>
        <v>1533.3594936307941</v>
      </c>
      <c r="D25" s="329">
        <f t="shared" si="5"/>
        <v>51.748507497300054</v>
      </c>
      <c r="E25" s="329">
        <f t="shared" si="5"/>
        <v>52.856415167937662</v>
      </c>
      <c r="F25" s="329">
        <f t="shared" si="5"/>
        <v>52.758724140318613</v>
      </c>
      <c r="G25" s="329">
        <f t="shared" si="5"/>
        <v>52.725783678658068</v>
      </c>
      <c r="H25" s="329">
        <f t="shared" si="5"/>
        <v>49.51481452313341</v>
      </c>
      <c r="I25" s="329">
        <f t="shared" si="5"/>
        <v>47.599497269702368</v>
      </c>
      <c r="J25" s="329">
        <f t="shared" si="5"/>
        <v>45.881339310164051</v>
      </c>
      <c r="K25" s="329">
        <f t="shared" si="5"/>
        <v>4.4117517928286851</v>
      </c>
      <c r="L25" s="329">
        <f t="shared" si="5"/>
        <v>4.4117517928286851</v>
      </c>
      <c r="M25" s="329">
        <f t="shared" si="5"/>
        <v>2.843809620342161</v>
      </c>
      <c r="N25" s="329">
        <f t="shared" si="5"/>
        <v>1.0969142137333019</v>
      </c>
      <c r="O25" s="329">
        <f t="shared" si="5"/>
        <v>0</v>
      </c>
      <c r="P25" s="329">
        <f t="shared" si="5"/>
        <v>0</v>
      </c>
      <c r="Q25" s="329">
        <f t="shared" si="5"/>
        <v>0</v>
      </c>
      <c r="R25" s="329">
        <f t="shared" si="5"/>
        <v>0</v>
      </c>
      <c r="S25" s="329">
        <f t="shared" si="5"/>
        <v>0</v>
      </c>
      <c r="T25" s="329">
        <f t="shared" si="5"/>
        <v>0</v>
      </c>
      <c r="U25" s="329">
        <f t="shared" si="5"/>
        <v>0</v>
      </c>
      <c r="V25" s="329">
        <f t="shared" si="5"/>
        <v>0</v>
      </c>
      <c r="W25" s="329">
        <f t="shared" si="5"/>
        <v>0</v>
      </c>
      <c r="X25" s="329">
        <f t="shared" si="5"/>
        <v>0</v>
      </c>
      <c r="Y25" s="329">
        <f t="shared" si="5"/>
        <v>0</v>
      </c>
      <c r="Z25" s="329">
        <f t="shared" si="5"/>
        <v>0</v>
      </c>
      <c r="AA25" s="329">
        <f t="shared" si="5"/>
        <v>0</v>
      </c>
      <c r="AB25" s="329">
        <f t="shared" si="5"/>
        <v>0</v>
      </c>
      <c r="AC25" s="329">
        <f t="shared" si="5"/>
        <v>0</v>
      </c>
      <c r="AD25" s="329">
        <f t="shared" si="5"/>
        <v>0</v>
      </c>
      <c r="AE25" s="329">
        <f t="shared" si="5"/>
        <v>0</v>
      </c>
      <c r="AF25" s="329">
        <f t="shared" si="5"/>
        <v>0</v>
      </c>
      <c r="AG25" s="329">
        <f t="shared" si="5"/>
        <v>0</v>
      </c>
      <c r="AH25" s="329">
        <f t="shared" si="5"/>
        <v>0</v>
      </c>
      <c r="AI25" s="888">
        <f t="shared" si="2"/>
        <v>1899.2088026377414</v>
      </c>
    </row>
    <row r="26" spans="1:36" x14ac:dyDescent="0.3">
      <c r="A26" s="150"/>
      <c r="B26" s="316" t="s">
        <v>71</v>
      </c>
      <c r="C26" s="884">
        <f t="shared" ref="C26:AH26" si="6">+C27+C28</f>
        <v>1509.8811940550049</v>
      </c>
      <c r="D26" s="884">
        <f t="shared" si="6"/>
        <v>0</v>
      </c>
      <c r="E26" s="884">
        <f t="shared" si="6"/>
        <v>0</v>
      </c>
      <c r="F26" s="884">
        <f t="shared" si="6"/>
        <v>0</v>
      </c>
      <c r="G26" s="884">
        <f t="shared" si="6"/>
        <v>0</v>
      </c>
      <c r="H26" s="884">
        <f t="shared" si="6"/>
        <v>0</v>
      </c>
      <c r="I26" s="884">
        <f t="shared" si="6"/>
        <v>0</v>
      </c>
      <c r="J26" s="884">
        <f t="shared" si="6"/>
        <v>0</v>
      </c>
      <c r="K26" s="884">
        <f t="shared" si="6"/>
        <v>0</v>
      </c>
      <c r="L26" s="884">
        <f t="shared" si="6"/>
        <v>0</v>
      </c>
      <c r="M26" s="884">
        <f t="shared" si="6"/>
        <v>0</v>
      </c>
      <c r="N26" s="884">
        <f t="shared" si="6"/>
        <v>0</v>
      </c>
      <c r="O26" s="884">
        <f t="shared" si="6"/>
        <v>0</v>
      </c>
      <c r="P26" s="884">
        <f t="shared" si="6"/>
        <v>0</v>
      </c>
      <c r="Q26" s="884">
        <f t="shared" si="6"/>
        <v>0</v>
      </c>
      <c r="R26" s="884">
        <f t="shared" si="6"/>
        <v>0</v>
      </c>
      <c r="S26" s="884">
        <f t="shared" si="6"/>
        <v>0</v>
      </c>
      <c r="T26" s="884">
        <f t="shared" si="6"/>
        <v>0</v>
      </c>
      <c r="U26" s="884">
        <f t="shared" si="6"/>
        <v>0</v>
      </c>
      <c r="V26" s="884">
        <f t="shared" si="6"/>
        <v>0</v>
      </c>
      <c r="W26" s="884">
        <f t="shared" si="6"/>
        <v>0</v>
      </c>
      <c r="X26" s="884">
        <f t="shared" si="6"/>
        <v>0</v>
      </c>
      <c r="Y26" s="884">
        <f t="shared" si="6"/>
        <v>0</v>
      </c>
      <c r="Z26" s="884">
        <f t="shared" si="6"/>
        <v>0</v>
      </c>
      <c r="AA26" s="884">
        <f t="shared" si="6"/>
        <v>0</v>
      </c>
      <c r="AB26" s="884">
        <f t="shared" si="6"/>
        <v>0</v>
      </c>
      <c r="AC26" s="884">
        <f t="shared" si="6"/>
        <v>0</v>
      </c>
      <c r="AD26" s="884">
        <f t="shared" si="6"/>
        <v>0</v>
      </c>
      <c r="AE26" s="884">
        <f t="shared" si="6"/>
        <v>0</v>
      </c>
      <c r="AF26" s="884">
        <f t="shared" si="6"/>
        <v>0</v>
      </c>
      <c r="AG26" s="884">
        <f t="shared" si="6"/>
        <v>0</v>
      </c>
      <c r="AH26" s="884">
        <f t="shared" si="6"/>
        <v>0</v>
      </c>
      <c r="AI26" s="887">
        <f t="shared" si="2"/>
        <v>1509.8811940550049</v>
      </c>
    </row>
    <row r="27" spans="1:36" x14ac:dyDescent="0.3">
      <c r="A27" s="150"/>
      <c r="B27" s="342" t="s">
        <v>629</v>
      </c>
      <c r="C27" s="1026">
        <v>1509.6816540859861</v>
      </c>
      <c r="D27" s="1026">
        <v>0</v>
      </c>
      <c r="E27" s="1027">
        <v>0</v>
      </c>
      <c r="F27" s="1026">
        <v>0</v>
      </c>
      <c r="G27" s="1026">
        <v>0</v>
      </c>
      <c r="H27" s="1026">
        <v>0</v>
      </c>
      <c r="I27" s="1026">
        <v>0</v>
      </c>
      <c r="J27" s="1026">
        <v>0</v>
      </c>
      <c r="K27" s="1026">
        <v>0</v>
      </c>
      <c r="L27" s="1028">
        <v>0</v>
      </c>
      <c r="M27" s="1026">
        <v>0</v>
      </c>
      <c r="N27" s="1026">
        <v>0</v>
      </c>
      <c r="O27" s="1026">
        <v>0</v>
      </c>
      <c r="P27" s="1026">
        <v>0</v>
      </c>
      <c r="Q27" s="1026">
        <v>0</v>
      </c>
      <c r="R27" s="1026">
        <v>0</v>
      </c>
      <c r="S27" s="1026">
        <v>0</v>
      </c>
      <c r="T27" s="1026">
        <v>0</v>
      </c>
      <c r="U27" s="1026">
        <v>0</v>
      </c>
      <c r="V27" s="1026">
        <v>0</v>
      </c>
      <c r="W27" s="1026">
        <v>0</v>
      </c>
      <c r="X27" s="1026">
        <v>0</v>
      </c>
      <c r="Y27" s="1026">
        <v>0</v>
      </c>
      <c r="Z27" s="1026">
        <v>0</v>
      </c>
      <c r="AA27" s="1026">
        <v>0</v>
      </c>
      <c r="AB27" s="1026">
        <v>0</v>
      </c>
      <c r="AC27" s="1026">
        <v>0</v>
      </c>
      <c r="AD27" s="1026">
        <v>0</v>
      </c>
      <c r="AE27" s="1026">
        <v>0</v>
      </c>
      <c r="AF27" s="1026">
        <v>0</v>
      </c>
      <c r="AG27" s="1026">
        <v>0</v>
      </c>
      <c r="AH27" s="1026">
        <v>0</v>
      </c>
      <c r="AI27" s="79">
        <f t="shared" si="2"/>
        <v>1509.6816540859861</v>
      </c>
    </row>
    <row r="28" spans="1:36" x14ac:dyDescent="0.3">
      <c r="A28" s="150"/>
      <c r="B28" s="335" t="s">
        <v>98</v>
      </c>
      <c r="C28" s="1029">
        <v>0.19953996901870694</v>
      </c>
      <c r="D28" s="1029">
        <v>0</v>
      </c>
      <c r="E28" s="1030">
        <v>0</v>
      </c>
      <c r="F28" s="1029">
        <v>0</v>
      </c>
      <c r="G28" s="1029">
        <v>0</v>
      </c>
      <c r="H28" s="1029">
        <v>0</v>
      </c>
      <c r="I28" s="1029">
        <v>0</v>
      </c>
      <c r="J28" s="1029">
        <v>0</v>
      </c>
      <c r="K28" s="1029">
        <v>0</v>
      </c>
      <c r="L28" s="1031">
        <v>0</v>
      </c>
      <c r="M28" s="1029">
        <v>0</v>
      </c>
      <c r="N28" s="1029">
        <v>0</v>
      </c>
      <c r="O28" s="1029">
        <v>0</v>
      </c>
      <c r="P28" s="1029">
        <v>0</v>
      </c>
      <c r="Q28" s="1029">
        <v>0</v>
      </c>
      <c r="R28" s="1029">
        <v>0</v>
      </c>
      <c r="S28" s="1029">
        <v>0</v>
      </c>
      <c r="T28" s="1029">
        <v>0</v>
      </c>
      <c r="U28" s="1029">
        <v>0</v>
      </c>
      <c r="V28" s="1029">
        <v>0</v>
      </c>
      <c r="W28" s="1029">
        <v>0</v>
      </c>
      <c r="X28" s="1029">
        <v>0</v>
      </c>
      <c r="Y28" s="1029">
        <v>0</v>
      </c>
      <c r="Z28" s="1029">
        <v>0</v>
      </c>
      <c r="AA28" s="1029">
        <v>0</v>
      </c>
      <c r="AB28" s="1029">
        <v>0</v>
      </c>
      <c r="AC28" s="1029">
        <v>0</v>
      </c>
      <c r="AD28" s="1029">
        <v>0</v>
      </c>
      <c r="AE28" s="1029">
        <v>0</v>
      </c>
      <c r="AF28" s="1029">
        <v>0</v>
      </c>
      <c r="AG28" s="1029">
        <v>0</v>
      </c>
      <c r="AH28" s="1029">
        <v>0</v>
      </c>
      <c r="AI28" s="121">
        <f t="shared" si="2"/>
        <v>0.19953996901870694</v>
      </c>
    </row>
    <row r="29" spans="1:36" x14ac:dyDescent="0.3">
      <c r="A29" s="150"/>
      <c r="B29" s="316" t="s">
        <v>69</v>
      </c>
      <c r="C29" s="884">
        <f t="shared" ref="C29:AH29" si="7">+C30</f>
        <v>23.478299575789062</v>
      </c>
      <c r="D29" s="884">
        <f t="shared" si="7"/>
        <v>51.748507497300054</v>
      </c>
      <c r="E29" s="884">
        <f t="shared" si="7"/>
        <v>52.856415167937662</v>
      </c>
      <c r="F29" s="884">
        <f t="shared" si="7"/>
        <v>52.758724140318613</v>
      </c>
      <c r="G29" s="884">
        <f t="shared" si="7"/>
        <v>52.725783678658068</v>
      </c>
      <c r="H29" s="884">
        <f t="shared" si="7"/>
        <v>49.51481452313341</v>
      </c>
      <c r="I29" s="884">
        <f t="shared" si="7"/>
        <v>47.599497269702368</v>
      </c>
      <c r="J29" s="884">
        <f t="shared" si="7"/>
        <v>45.881339310164051</v>
      </c>
      <c r="K29" s="884">
        <f t="shared" si="7"/>
        <v>4.4117517928286851</v>
      </c>
      <c r="L29" s="884">
        <f t="shared" si="7"/>
        <v>4.4117517928286851</v>
      </c>
      <c r="M29" s="884">
        <f t="shared" si="7"/>
        <v>2.843809620342161</v>
      </c>
      <c r="N29" s="884">
        <f t="shared" si="7"/>
        <v>1.0969142137333019</v>
      </c>
      <c r="O29" s="884">
        <f t="shared" si="7"/>
        <v>0</v>
      </c>
      <c r="P29" s="884">
        <f t="shared" si="7"/>
        <v>0</v>
      </c>
      <c r="Q29" s="884">
        <f t="shared" si="7"/>
        <v>0</v>
      </c>
      <c r="R29" s="884">
        <f t="shared" si="7"/>
        <v>0</v>
      </c>
      <c r="S29" s="884">
        <f t="shared" si="7"/>
        <v>0</v>
      </c>
      <c r="T29" s="884">
        <f t="shared" si="7"/>
        <v>0</v>
      </c>
      <c r="U29" s="884">
        <f t="shared" si="7"/>
        <v>0</v>
      </c>
      <c r="V29" s="884">
        <f t="shared" si="7"/>
        <v>0</v>
      </c>
      <c r="W29" s="884">
        <f t="shared" si="7"/>
        <v>0</v>
      </c>
      <c r="X29" s="884">
        <f t="shared" si="7"/>
        <v>0</v>
      </c>
      <c r="Y29" s="884">
        <f t="shared" si="7"/>
        <v>0</v>
      </c>
      <c r="Z29" s="884">
        <f t="shared" si="7"/>
        <v>0</v>
      </c>
      <c r="AA29" s="884">
        <f t="shared" si="7"/>
        <v>0</v>
      </c>
      <c r="AB29" s="884">
        <f t="shared" si="7"/>
        <v>0</v>
      </c>
      <c r="AC29" s="884">
        <f t="shared" si="7"/>
        <v>0</v>
      </c>
      <c r="AD29" s="884">
        <f t="shared" si="7"/>
        <v>0</v>
      </c>
      <c r="AE29" s="884">
        <f t="shared" si="7"/>
        <v>0</v>
      </c>
      <c r="AF29" s="884">
        <f t="shared" si="7"/>
        <v>0</v>
      </c>
      <c r="AG29" s="884">
        <f t="shared" si="7"/>
        <v>0</v>
      </c>
      <c r="AH29" s="884">
        <f t="shared" si="7"/>
        <v>0</v>
      </c>
      <c r="AI29" s="887">
        <f t="shared" si="2"/>
        <v>389.3276085827361</v>
      </c>
    </row>
    <row r="30" spans="1:36" x14ac:dyDescent="0.3">
      <c r="A30" s="150"/>
      <c r="B30" s="343" t="s">
        <v>98</v>
      </c>
      <c r="C30" s="877">
        <v>23.478299575789062</v>
      </c>
      <c r="D30" s="877">
        <v>51.748507497300054</v>
      </c>
      <c r="E30" s="877">
        <v>52.856415167937662</v>
      </c>
      <c r="F30" s="877">
        <v>52.758724140318613</v>
      </c>
      <c r="G30" s="877">
        <v>52.725783678658068</v>
      </c>
      <c r="H30" s="877">
        <v>49.51481452313341</v>
      </c>
      <c r="I30" s="877">
        <v>47.599497269702368</v>
      </c>
      <c r="J30" s="79">
        <v>45.881339310164051</v>
      </c>
      <c r="K30" s="877">
        <v>4.4117517928286851</v>
      </c>
      <c r="L30" s="877">
        <v>4.4117517928286851</v>
      </c>
      <c r="M30" s="877">
        <v>2.843809620342161</v>
      </c>
      <c r="N30" s="877">
        <v>1.0969142137333019</v>
      </c>
      <c r="O30" s="877">
        <v>0</v>
      </c>
      <c r="P30" s="877">
        <v>0</v>
      </c>
      <c r="Q30" s="877">
        <v>0</v>
      </c>
      <c r="R30" s="877">
        <v>0</v>
      </c>
      <c r="S30" s="877">
        <v>0</v>
      </c>
      <c r="T30" s="877">
        <v>0</v>
      </c>
      <c r="U30" s="877">
        <v>0</v>
      </c>
      <c r="V30" s="877">
        <v>0</v>
      </c>
      <c r="W30" s="877">
        <v>0</v>
      </c>
      <c r="X30" s="877">
        <v>0</v>
      </c>
      <c r="Y30" s="877">
        <v>0</v>
      </c>
      <c r="Z30" s="877">
        <v>0</v>
      </c>
      <c r="AA30" s="877">
        <v>0</v>
      </c>
      <c r="AB30" s="877">
        <v>0</v>
      </c>
      <c r="AC30" s="877">
        <v>0</v>
      </c>
      <c r="AD30" s="877">
        <v>0</v>
      </c>
      <c r="AE30" s="877">
        <v>0</v>
      </c>
      <c r="AF30" s="877">
        <v>0</v>
      </c>
      <c r="AG30" s="877">
        <v>0</v>
      </c>
      <c r="AH30" s="877">
        <v>0</v>
      </c>
      <c r="AI30" s="79">
        <f t="shared" si="2"/>
        <v>389.3276085827361</v>
      </c>
    </row>
    <row r="31" spans="1:36" x14ac:dyDescent="0.3">
      <c r="A31" s="150"/>
      <c r="B31" s="889" t="s">
        <v>70</v>
      </c>
      <c r="C31" s="329">
        <v>28.137042429158846</v>
      </c>
      <c r="D31" s="329">
        <v>2521.4369158054219</v>
      </c>
      <c r="E31" s="329">
        <v>320.30543132234499</v>
      </c>
      <c r="F31" s="329">
        <v>341.71863295191298</v>
      </c>
      <c r="G31" s="329">
        <v>331.09105972323658</v>
      </c>
      <c r="H31" s="329">
        <v>329.88956153323659</v>
      </c>
      <c r="I31" s="329">
        <v>321.31449168323655</v>
      </c>
      <c r="J31" s="888">
        <v>321.22127188323657</v>
      </c>
      <c r="K31" s="329">
        <v>321.22127188323657</v>
      </c>
      <c r="L31" s="329">
        <v>321.22127188323657</v>
      </c>
      <c r="M31" s="329">
        <v>106.53659000323655</v>
      </c>
      <c r="N31" s="329">
        <v>39.036590003236554</v>
      </c>
      <c r="O31" s="329">
        <v>39.036589973236552</v>
      </c>
      <c r="P31" s="329">
        <v>7.6737552504637376</v>
      </c>
      <c r="Q31" s="329">
        <v>5.3536889413807494</v>
      </c>
      <c r="R31" s="329">
        <v>5.3536889468261855</v>
      </c>
      <c r="S31" s="329">
        <v>5.32809248091462</v>
      </c>
      <c r="T31" s="329">
        <v>5.32809248091462</v>
      </c>
      <c r="U31" s="329">
        <v>5.32809248091462</v>
      </c>
      <c r="V31" s="329">
        <v>4.5379506265235001</v>
      </c>
      <c r="W31" s="329">
        <v>3.7478087721323803</v>
      </c>
      <c r="X31" s="329">
        <v>3.747808572929193</v>
      </c>
      <c r="Y31" s="329">
        <v>2.1733389454836454</v>
      </c>
      <c r="Z31" s="329">
        <v>1.2016959793825792</v>
      </c>
      <c r="AA31" s="329">
        <v>0</v>
      </c>
      <c r="AB31" s="329">
        <v>0</v>
      </c>
      <c r="AC31" s="329">
        <v>0</v>
      </c>
      <c r="AD31" s="329">
        <v>0</v>
      </c>
      <c r="AE31" s="329">
        <v>0</v>
      </c>
      <c r="AF31" s="329">
        <v>0</v>
      </c>
      <c r="AG31" s="329">
        <v>0</v>
      </c>
      <c r="AH31" s="329">
        <v>0</v>
      </c>
      <c r="AI31" s="888">
        <f t="shared" si="2"/>
        <v>5391.9407345558329</v>
      </c>
    </row>
    <row r="32" spans="1:36" x14ac:dyDescent="0.3">
      <c r="A32" s="150"/>
      <c r="B32" s="889" t="s">
        <v>362</v>
      </c>
      <c r="C32" s="329">
        <f>+C33+C35</f>
        <v>1.2243234999999999</v>
      </c>
      <c r="D32" s="329">
        <f t="shared" ref="D32:AH32" si="8">+D33+D35</f>
        <v>1.1811965099999999</v>
      </c>
      <c r="E32" s="329">
        <f t="shared" si="8"/>
        <v>0</v>
      </c>
      <c r="F32" s="329">
        <f t="shared" si="8"/>
        <v>0</v>
      </c>
      <c r="G32" s="329">
        <f t="shared" si="8"/>
        <v>0</v>
      </c>
      <c r="H32" s="329">
        <f t="shared" si="8"/>
        <v>0</v>
      </c>
      <c r="I32" s="329">
        <f t="shared" si="8"/>
        <v>0</v>
      </c>
      <c r="J32" s="329">
        <f t="shared" si="8"/>
        <v>0</v>
      </c>
      <c r="K32" s="329">
        <f t="shared" si="8"/>
        <v>0</v>
      </c>
      <c r="L32" s="329">
        <f t="shared" si="8"/>
        <v>15.327440839168164</v>
      </c>
      <c r="M32" s="329">
        <f t="shared" si="8"/>
        <v>30.654881678336327</v>
      </c>
      <c r="N32" s="329">
        <f t="shared" si="8"/>
        <v>30.654881678336327</v>
      </c>
      <c r="O32" s="329">
        <f t="shared" si="8"/>
        <v>30.654881678336327</v>
      </c>
      <c r="P32" s="329">
        <f t="shared" si="8"/>
        <v>30.654881678336327</v>
      </c>
      <c r="Q32" s="329">
        <f t="shared" si="8"/>
        <v>30.654881678336327</v>
      </c>
      <c r="R32" s="329">
        <f t="shared" si="8"/>
        <v>30.654881678336327</v>
      </c>
      <c r="S32" s="329">
        <f t="shared" si="8"/>
        <v>30.654881678336327</v>
      </c>
      <c r="T32" s="329">
        <f t="shared" si="8"/>
        <v>30.654881678336327</v>
      </c>
      <c r="U32" s="329">
        <f t="shared" si="8"/>
        <v>45.982322529684708</v>
      </c>
      <c r="V32" s="329">
        <f t="shared" si="8"/>
        <v>0</v>
      </c>
      <c r="W32" s="329">
        <f t="shared" si="8"/>
        <v>0</v>
      </c>
      <c r="X32" s="329">
        <f t="shared" si="8"/>
        <v>0</v>
      </c>
      <c r="Y32" s="329">
        <f t="shared" si="8"/>
        <v>0</v>
      </c>
      <c r="Z32" s="329">
        <f t="shared" si="8"/>
        <v>0</v>
      </c>
      <c r="AA32" s="329">
        <f t="shared" si="8"/>
        <v>0</v>
      </c>
      <c r="AB32" s="329">
        <f t="shared" si="8"/>
        <v>0</v>
      </c>
      <c r="AC32" s="329">
        <f t="shared" si="8"/>
        <v>0</v>
      </c>
      <c r="AD32" s="329">
        <f t="shared" si="8"/>
        <v>0</v>
      </c>
      <c r="AE32" s="329">
        <f t="shared" si="8"/>
        <v>0</v>
      </c>
      <c r="AF32" s="329">
        <f t="shared" si="8"/>
        <v>0</v>
      </c>
      <c r="AG32" s="329">
        <f t="shared" si="8"/>
        <v>0</v>
      </c>
      <c r="AH32" s="329">
        <f t="shared" si="8"/>
        <v>0</v>
      </c>
      <c r="AI32" s="888">
        <f t="shared" si="2"/>
        <v>308.95433680554351</v>
      </c>
    </row>
    <row r="33" spans="1:37" x14ac:dyDescent="0.3">
      <c r="A33" s="150"/>
      <c r="B33" s="315" t="s">
        <v>67</v>
      </c>
      <c r="C33" s="879">
        <f t="shared" ref="C33:AH33" si="9">+C34</f>
        <v>0</v>
      </c>
      <c r="D33" s="879">
        <f t="shared" si="9"/>
        <v>0</v>
      </c>
      <c r="E33" s="879">
        <f t="shared" si="9"/>
        <v>0</v>
      </c>
      <c r="F33" s="879">
        <f t="shared" si="9"/>
        <v>0</v>
      </c>
      <c r="G33" s="879">
        <f t="shared" si="9"/>
        <v>0</v>
      </c>
      <c r="H33" s="879">
        <f t="shared" si="9"/>
        <v>0</v>
      </c>
      <c r="I33" s="879">
        <f t="shared" si="9"/>
        <v>0</v>
      </c>
      <c r="J33" s="879">
        <f t="shared" si="9"/>
        <v>0</v>
      </c>
      <c r="K33" s="879">
        <f t="shared" si="9"/>
        <v>0</v>
      </c>
      <c r="L33" s="879">
        <f t="shared" si="9"/>
        <v>15.327440839168164</v>
      </c>
      <c r="M33" s="879">
        <f t="shared" si="9"/>
        <v>30.654881678336327</v>
      </c>
      <c r="N33" s="879">
        <f t="shared" si="9"/>
        <v>30.654881678336327</v>
      </c>
      <c r="O33" s="879">
        <f t="shared" si="9"/>
        <v>30.654881678336327</v>
      </c>
      <c r="P33" s="879">
        <f t="shared" si="9"/>
        <v>30.654881678336327</v>
      </c>
      <c r="Q33" s="879">
        <f t="shared" si="9"/>
        <v>30.654881678336327</v>
      </c>
      <c r="R33" s="879">
        <f t="shared" si="9"/>
        <v>30.654881678336327</v>
      </c>
      <c r="S33" s="879">
        <f t="shared" si="9"/>
        <v>30.654881678336327</v>
      </c>
      <c r="T33" s="879">
        <f t="shared" si="9"/>
        <v>30.654881678336327</v>
      </c>
      <c r="U33" s="879">
        <f t="shared" si="9"/>
        <v>45.982322529684708</v>
      </c>
      <c r="V33" s="879">
        <f t="shared" si="9"/>
        <v>0</v>
      </c>
      <c r="W33" s="879">
        <f t="shared" si="9"/>
        <v>0</v>
      </c>
      <c r="X33" s="879">
        <f t="shared" si="9"/>
        <v>0</v>
      </c>
      <c r="Y33" s="879">
        <f t="shared" si="9"/>
        <v>0</v>
      </c>
      <c r="Z33" s="879">
        <f t="shared" si="9"/>
        <v>0</v>
      </c>
      <c r="AA33" s="879">
        <f t="shared" si="9"/>
        <v>0</v>
      </c>
      <c r="AB33" s="879">
        <f t="shared" si="9"/>
        <v>0</v>
      </c>
      <c r="AC33" s="879">
        <f t="shared" si="9"/>
        <v>0</v>
      </c>
      <c r="AD33" s="879">
        <f t="shared" si="9"/>
        <v>0</v>
      </c>
      <c r="AE33" s="879">
        <f t="shared" si="9"/>
        <v>0</v>
      </c>
      <c r="AF33" s="879">
        <f t="shared" si="9"/>
        <v>0</v>
      </c>
      <c r="AG33" s="879">
        <f t="shared" si="9"/>
        <v>0</v>
      </c>
      <c r="AH33" s="879">
        <f t="shared" si="9"/>
        <v>0</v>
      </c>
      <c r="AI33" s="886">
        <f t="shared" si="2"/>
        <v>306.54881679554353</v>
      </c>
    </row>
    <row r="34" spans="1:37" s="88" customFormat="1" x14ac:dyDescent="0.3">
      <c r="A34" s="150"/>
      <c r="B34" s="316" t="s">
        <v>368</v>
      </c>
      <c r="C34" s="884">
        <v>0</v>
      </c>
      <c r="D34" s="884">
        <v>0</v>
      </c>
      <c r="E34" s="884">
        <v>0</v>
      </c>
      <c r="F34" s="884">
        <v>0</v>
      </c>
      <c r="G34" s="884">
        <v>0</v>
      </c>
      <c r="H34" s="884">
        <v>0</v>
      </c>
      <c r="I34" s="884">
        <v>0</v>
      </c>
      <c r="J34" s="887">
        <v>0</v>
      </c>
      <c r="K34" s="884">
        <v>0</v>
      </c>
      <c r="L34" s="884">
        <v>15.327440839168164</v>
      </c>
      <c r="M34" s="884">
        <v>30.654881678336327</v>
      </c>
      <c r="N34" s="884">
        <v>30.654881678336327</v>
      </c>
      <c r="O34" s="884">
        <v>30.654881678336327</v>
      </c>
      <c r="P34" s="884">
        <v>30.654881678336327</v>
      </c>
      <c r="Q34" s="884">
        <v>30.654881678336327</v>
      </c>
      <c r="R34" s="884">
        <v>30.654881678336327</v>
      </c>
      <c r="S34" s="884">
        <v>30.654881678336327</v>
      </c>
      <c r="T34" s="884">
        <v>30.654881678336327</v>
      </c>
      <c r="U34" s="884">
        <v>45.982322529684708</v>
      </c>
      <c r="V34" s="884">
        <v>0</v>
      </c>
      <c r="W34" s="884">
        <v>0</v>
      </c>
      <c r="X34" s="884">
        <v>0</v>
      </c>
      <c r="Y34" s="884">
        <v>0</v>
      </c>
      <c r="Z34" s="884">
        <v>0</v>
      </c>
      <c r="AA34" s="884">
        <v>0</v>
      </c>
      <c r="AB34" s="884">
        <v>0</v>
      </c>
      <c r="AC34" s="884">
        <v>0</v>
      </c>
      <c r="AD34" s="884">
        <v>0</v>
      </c>
      <c r="AE34" s="884">
        <v>0</v>
      </c>
      <c r="AF34" s="884">
        <v>0</v>
      </c>
      <c r="AG34" s="884">
        <v>0</v>
      </c>
      <c r="AH34" s="884">
        <v>0</v>
      </c>
      <c r="AI34" s="887">
        <f t="shared" si="2"/>
        <v>306.54881679554353</v>
      </c>
      <c r="AJ34" s="85"/>
      <c r="AK34" s="85"/>
    </row>
    <row r="35" spans="1:37" s="88" customFormat="1" x14ac:dyDescent="0.3">
      <c r="A35" s="150"/>
      <c r="B35" s="316" t="s">
        <v>69</v>
      </c>
      <c r="C35" s="884">
        <f t="shared" ref="C35:AH35" si="10">+C36</f>
        <v>1.2243234999999999</v>
      </c>
      <c r="D35" s="884">
        <f t="shared" si="10"/>
        <v>1.1811965099999999</v>
      </c>
      <c r="E35" s="884">
        <f t="shared" si="10"/>
        <v>0</v>
      </c>
      <c r="F35" s="884">
        <f t="shared" si="10"/>
        <v>0</v>
      </c>
      <c r="G35" s="884">
        <f t="shared" si="10"/>
        <v>0</v>
      </c>
      <c r="H35" s="884">
        <f t="shared" si="10"/>
        <v>0</v>
      </c>
      <c r="I35" s="884">
        <f t="shared" si="10"/>
        <v>0</v>
      </c>
      <c r="J35" s="884">
        <f t="shared" si="10"/>
        <v>0</v>
      </c>
      <c r="K35" s="884">
        <f t="shared" si="10"/>
        <v>0</v>
      </c>
      <c r="L35" s="884">
        <f t="shared" si="10"/>
        <v>0</v>
      </c>
      <c r="M35" s="884">
        <f t="shared" si="10"/>
        <v>0</v>
      </c>
      <c r="N35" s="884">
        <f t="shared" si="10"/>
        <v>0</v>
      </c>
      <c r="O35" s="884">
        <f t="shared" si="10"/>
        <v>0</v>
      </c>
      <c r="P35" s="884">
        <f t="shared" si="10"/>
        <v>0</v>
      </c>
      <c r="Q35" s="884">
        <f t="shared" si="10"/>
        <v>0</v>
      </c>
      <c r="R35" s="884">
        <f t="shared" si="10"/>
        <v>0</v>
      </c>
      <c r="S35" s="884">
        <f t="shared" si="10"/>
        <v>0</v>
      </c>
      <c r="T35" s="884">
        <f t="shared" si="10"/>
        <v>0</v>
      </c>
      <c r="U35" s="884">
        <f t="shared" si="10"/>
        <v>0</v>
      </c>
      <c r="V35" s="884">
        <f t="shared" si="10"/>
        <v>0</v>
      </c>
      <c r="W35" s="884">
        <f t="shared" si="10"/>
        <v>0</v>
      </c>
      <c r="X35" s="884">
        <f t="shared" si="10"/>
        <v>0</v>
      </c>
      <c r="Y35" s="884">
        <f t="shared" si="10"/>
        <v>0</v>
      </c>
      <c r="Z35" s="884">
        <f t="shared" si="10"/>
        <v>0</v>
      </c>
      <c r="AA35" s="884">
        <f t="shared" si="10"/>
        <v>0</v>
      </c>
      <c r="AB35" s="884">
        <f t="shared" si="10"/>
        <v>0</v>
      </c>
      <c r="AC35" s="884">
        <f t="shared" si="10"/>
        <v>0</v>
      </c>
      <c r="AD35" s="884">
        <f t="shared" si="10"/>
        <v>0</v>
      </c>
      <c r="AE35" s="884">
        <f t="shared" si="10"/>
        <v>0</v>
      </c>
      <c r="AF35" s="884">
        <f t="shared" si="10"/>
        <v>0</v>
      </c>
      <c r="AG35" s="884">
        <f t="shared" si="10"/>
        <v>0</v>
      </c>
      <c r="AH35" s="884">
        <f t="shared" si="10"/>
        <v>0</v>
      </c>
      <c r="AI35" s="887">
        <f t="shared" si="2"/>
        <v>2.40552001</v>
      </c>
      <c r="AJ35" s="85"/>
      <c r="AK35" s="85"/>
    </row>
    <row r="36" spans="1:37" s="88" customFormat="1" x14ac:dyDescent="0.3">
      <c r="A36" s="150"/>
      <c r="B36" s="317" t="s">
        <v>369</v>
      </c>
      <c r="C36" s="318">
        <v>1.2243234999999999</v>
      </c>
      <c r="D36" s="318">
        <v>1.1811965099999999</v>
      </c>
      <c r="E36" s="318">
        <v>0</v>
      </c>
      <c r="F36" s="318">
        <v>0</v>
      </c>
      <c r="G36" s="318">
        <v>0</v>
      </c>
      <c r="H36" s="318">
        <v>0</v>
      </c>
      <c r="I36" s="318">
        <v>0</v>
      </c>
      <c r="J36" s="80">
        <v>0</v>
      </c>
      <c r="K36" s="318">
        <v>0</v>
      </c>
      <c r="L36" s="318">
        <v>0</v>
      </c>
      <c r="M36" s="318">
        <v>0</v>
      </c>
      <c r="N36" s="318">
        <v>0</v>
      </c>
      <c r="O36" s="318">
        <v>0</v>
      </c>
      <c r="P36" s="318">
        <v>0</v>
      </c>
      <c r="Q36" s="318">
        <v>0</v>
      </c>
      <c r="R36" s="318">
        <v>0</v>
      </c>
      <c r="S36" s="318">
        <v>0</v>
      </c>
      <c r="T36" s="318">
        <v>0</v>
      </c>
      <c r="U36" s="318">
        <v>0</v>
      </c>
      <c r="V36" s="318">
        <v>0</v>
      </c>
      <c r="W36" s="318">
        <v>0</v>
      </c>
      <c r="X36" s="318">
        <v>0</v>
      </c>
      <c r="Y36" s="318">
        <v>0</v>
      </c>
      <c r="Z36" s="318">
        <v>0</v>
      </c>
      <c r="AA36" s="318">
        <v>0</v>
      </c>
      <c r="AB36" s="318">
        <v>0</v>
      </c>
      <c r="AC36" s="318">
        <v>0</v>
      </c>
      <c r="AD36" s="318">
        <v>0</v>
      </c>
      <c r="AE36" s="318">
        <v>0</v>
      </c>
      <c r="AF36" s="318">
        <v>0</v>
      </c>
      <c r="AG36" s="318">
        <v>0</v>
      </c>
      <c r="AH36" s="318">
        <v>0</v>
      </c>
      <c r="AI36" s="80">
        <f t="shared" si="2"/>
        <v>2.40552001</v>
      </c>
      <c r="AJ36" s="85"/>
      <c r="AK36" s="85"/>
    </row>
    <row r="37" spans="1:37" s="88" customFormat="1" x14ac:dyDescent="0.3">
      <c r="A37" s="150"/>
      <c r="B37" s="315" t="s">
        <v>712</v>
      </c>
      <c r="C37" s="879">
        <f t="shared" ref="C37:AH37" si="11">+C38+C39</f>
        <v>1871.9983265627886</v>
      </c>
      <c r="D37" s="879">
        <f t="shared" si="11"/>
        <v>130.30824533573349</v>
      </c>
      <c r="E37" s="879">
        <f t="shared" si="11"/>
        <v>116.8572559488349</v>
      </c>
      <c r="F37" s="879">
        <f t="shared" si="11"/>
        <v>39.317219982907787</v>
      </c>
      <c r="G37" s="879">
        <f t="shared" si="11"/>
        <v>1.1479455600000001</v>
      </c>
      <c r="H37" s="879">
        <f t="shared" si="11"/>
        <v>1.1479455600000001</v>
      </c>
      <c r="I37" s="879">
        <f t="shared" si="11"/>
        <v>0.47831080999999998</v>
      </c>
      <c r="J37" s="879">
        <f t="shared" si="11"/>
        <v>0</v>
      </c>
      <c r="K37" s="879">
        <f t="shared" si="11"/>
        <v>0</v>
      </c>
      <c r="L37" s="879">
        <f t="shared" si="11"/>
        <v>0</v>
      </c>
      <c r="M37" s="879">
        <f t="shared" si="11"/>
        <v>0</v>
      </c>
      <c r="N37" s="879">
        <f t="shared" si="11"/>
        <v>0</v>
      </c>
      <c r="O37" s="879">
        <f t="shared" si="11"/>
        <v>0</v>
      </c>
      <c r="P37" s="879">
        <f t="shared" si="11"/>
        <v>0</v>
      </c>
      <c r="Q37" s="879">
        <f t="shared" si="11"/>
        <v>0</v>
      </c>
      <c r="R37" s="879">
        <f t="shared" si="11"/>
        <v>0</v>
      </c>
      <c r="S37" s="879">
        <f t="shared" si="11"/>
        <v>0</v>
      </c>
      <c r="T37" s="879">
        <f t="shared" si="11"/>
        <v>0</v>
      </c>
      <c r="U37" s="879">
        <f t="shared" si="11"/>
        <v>0</v>
      </c>
      <c r="V37" s="879">
        <f t="shared" si="11"/>
        <v>0</v>
      </c>
      <c r="W37" s="879">
        <f t="shared" si="11"/>
        <v>0</v>
      </c>
      <c r="X37" s="879">
        <f t="shared" si="11"/>
        <v>0</v>
      </c>
      <c r="Y37" s="879">
        <f t="shared" si="11"/>
        <v>0</v>
      </c>
      <c r="Z37" s="879">
        <f t="shared" si="11"/>
        <v>0</v>
      </c>
      <c r="AA37" s="879">
        <f t="shared" si="11"/>
        <v>0</v>
      </c>
      <c r="AB37" s="879">
        <f t="shared" si="11"/>
        <v>0</v>
      </c>
      <c r="AC37" s="879">
        <f t="shared" si="11"/>
        <v>0</v>
      </c>
      <c r="AD37" s="879">
        <f t="shared" si="11"/>
        <v>0</v>
      </c>
      <c r="AE37" s="879">
        <f t="shared" si="11"/>
        <v>0</v>
      </c>
      <c r="AF37" s="879">
        <f t="shared" si="11"/>
        <v>0</v>
      </c>
      <c r="AG37" s="879">
        <f t="shared" si="11"/>
        <v>0</v>
      </c>
      <c r="AH37" s="879">
        <f t="shared" si="11"/>
        <v>0</v>
      </c>
      <c r="AI37" s="886">
        <f t="shared" si="2"/>
        <v>2161.2552497602651</v>
      </c>
      <c r="AJ37" s="85"/>
      <c r="AK37" s="85"/>
    </row>
    <row r="38" spans="1:37" s="88" customFormat="1" x14ac:dyDescent="0.3">
      <c r="A38" s="150"/>
      <c r="B38" s="315" t="s">
        <v>71</v>
      </c>
      <c r="C38" s="879">
        <v>576.47348956652445</v>
      </c>
      <c r="D38" s="879">
        <v>10.39981899573351</v>
      </c>
      <c r="E38" s="879">
        <v>13.02604964883492</v>
      </c>
      <c r="F38" s="879">
        <v>7.5974266229077791</v>
      </c>
      <c r="G38" s="879">
        <v>0</v>
      </c>
      <c r="H38" s="879">
        <v>0</v>
      </c>
      <c r="I38" s="879">
        <v>0</v>
      </c>
      <c r="J38" s="886">
        <v>0</v>
      </c>
      <c r="K38" s="879">
        <v>0</v>
      </c>
      <c r="L38" s="879">
        <v>0</v>
      </c>
      <c r="M38" s="879">
        <v>0</v>
      </c>
      <c r="N38" s="879">
        <v>0</v>
      </c>
      <c r="O38" s="879">
        <v>0</v>
      </c>
      <c r="P38" s="879">
        <v>0</v>
      </c>
      <c r="Q38" s="879">
        <v>0</v>
      </c>
      <c r="R38" s="879">
        <v>0</v>
      </c>
      <c r="S38" s="879">
        <v>0</v>
      </c>
      <c r="T38" s="879">
        <v>0</v>
      </c>
      <c r="U38" s="879">
        <v>0</v>
      </c>
      <c r="V38" s="879">
        <v>0</v>
      </c>
      <c r="W38" s="879">
        <v>0</v>
      </c>
      <c r="X38" s="879">
        <v>0</v>
      </c>
      <c r="Y38" s="879">
        <v>0</v>
      </c>
      <c r="Z38" s="879">
        <v>0</v>
      </c>
      <c r="AA38" s="879">
        <v>0</v>
      </c>
      <c r="AB38" s="879">
        <v>0</v>
      </c>
      <c r="AC38" s="879">
        <v>0</v>
      </c>
      <c r="AD38" s="879">
        <v>0</v>
      </c>
      <c r="AE38" s="879">
        <v>0</v>
      </c>
      <c r="AF38" s="879">
        <v>0</v>
      </c>
      <c r="AG38" s="879">
        <v>0</v>
      </c>
      <c r="AH38" s="879">
        <v>0</v>
      </c>
      <c r="AI38" s="886">
        <f t="shared" si="2"/>
        <v>607.49678483400066</v>
      </c>
      <c r="AJ38" s="85"/>
      <c r="AK38" s="85"/>
    </row>
    <row r="39" spans="1:37" s="88" customFormat="1" x14ac:dyDescent="0.3">
      <c r="A39" s="150"/>
      <c r="B39" s="317" t="s">
        <v>69</v>
      </c>
      <c r="C39" s="318">
        <v>1295.5248369962642</v>
      </c>
      <c r="D39" s="318">
        <v>119.90842633999998</v>
      </c>
      <c r="E39" s="318">
        <v>103.83120629999999</v>
      </c>
      <c r="F39" s="318">
        <v>31.719793360000004</v>
      </c>
      <c r="G39" s="318">
        <v>1.1479455600000001</v>
      </c>
      <c r="H39" s="318">
        <v>1.1479455600000001</v>
      </c>
      <c r="I39" s="318">
        <v>0.47831080999999998</v>
      </c>
      <c r="J39" s="80">
        <v>0</v>
      </c>
      <c r="K39" s="318">
        <v>0</v>
      </c>
      <c r="L39" s="318">
        <v>0</v>
      </c>
      <c r="M39" s="318">
        <v>0</v>
      </c>
      <c r="N39" s="318">
        <v>0</v>
      </c>
      <c r="O39" s="318">
        <v>0</v>
      </c>
      <c r="P39" s="318">
        <v>0</v>
      </c>
      <c r="Q39" s="318">
        <v>0</v>
      </c>
      <c r="R39" s="318">
        <v>0</v>
      </c>
      <c r="S39" s="318">
        <v>0</v>
      </c>
      <c r="T39" s="318">
        <v>0</v>
      </c>
      <c r="U39" s="318">
        <v>0</v>
      </c>
      <c r="V39" s="318">
        <v>0</v>
      </c>
      <c r="W39" s="318">
        <v>0</v>
      </c>
      <c r="X39" s="318">
        <v>0</v>
      </c>
      <c r="Y39" s="318">
        <v>0</v>
      </c>
      <c r="Z39" s="318">
        <v>0</v>
      </c>
      <c r="AA39" s="318">
        <v>0</v>
      </c>
      <c r="AB39" s="318">
        <v>0</v>
      </c>
      <c r="AC39" s="318">
        <v>0</v>
      </c>
      <c r="AD39" s="318">
        <v>0</v>
      </c>
      <c r="AE39" s="318">
        <v>0</v>
      </c>
      <c r="AF39" s="318">
        <v>0</v>
      </c>
      <c r="AG39" s="318">
        <v>0</v>
      </c>
      <c r="AH39" s="318">
        <v>0</v>
      </c>
      <c r="AI39" s="80">
        <f t="shared" si="2"/>
        <v>1553.7584649262642</v>
      </c>
      <c r="AJ39" s="85"/>
      <c r="AK39" s="85"/>
    </row>
    <row r="40" spans="1:37" ht="13.5" thickBot="1" x14ac:dyDescent="0.35">
      <c r="A40" s="150"/>
      <c r="B40" s="319"/>
      <c r="C40" s="878"/>
      <c r="D40" s="878"/>
      <c r="E40" s="878"/>
      <c r="F40" s="878"/>
      <c r="G40" s="890"/>
      <c r="H40" s="890"/>
      <c r="I40" s="890"/>
      <c r="J40" s="890"/>
      <c r="K40" s="890"/>
      <c r="L40" s="890"/>
      <c r="M40" s="890"/>
      <c r="N40" s="890"/>
      <c r="O40" s="890"/>
      <c r="P40" s="890"/>
      <c r="Q40" s="890"/>
      <c r="R40" s="890"/>
      <c r="S40" s="890"/>
      <c r="T40" s="890"/>
      <c r="U40" s="890"/>
      <c r="V40" s="890"/>
      <c r="W40" s="890"/>
      <c r="X40" s="890"/>
      <c r="Y40" s="890"/>
      <c r="Z40" s="890"/>
      <c r="AA40" s="890"/>
      <c r="AB40" s="890"/>
      <c r="AC40" s="890"/>
      <c r="AD40" s="890"/>
      <c r="AE40" s="890"/>
      <c r="AF40" s="890"/>
      <c r="AG40" s="890"/>
      <c r="AH40" s="890"/>
      <c r="AI40" s="890"/>
    </row>
    <row r="41" spans="1:37" ht="13.5" thickBot="1" x14ac:dyDescent="0.35">
      <c r="A41" s="150"/>
      <c r="B41" s="119" t="s">
        <v>236</v>
      </c>
      <c r="C41" s="77">
        <v>4037.4138496882183</v>
      </c>
      <c r="D41" s="77">
        <v>13044.699704627501</v>
      </c>
      <c r="E41" s="77">
        <v>1115.851657367903</v>
      </c>
      <c r="F41" s="77">
        <v>0</v>
      </c>
      <c r="G41" s="77">
        <v>0</v>
      </c>
      <c r="H41" s="77">
        <v>0</v>
      </c>
      <c r="I41" s="77">
        <v>0</v>
      </c>
      <c r="J41" s="77">
        <v>0</v>
      </c>
      <c r="K41" s="77">
        <v>0</v>
      </c>
      <c r="L41" s="77">
        <v>0</v>
      </c>
      <c r="M41" s="77">
        <v>0</v>
      </c>
      <c r="N41" s="77">
        <v>0</v>
      </c>
      <c r="O41" s="77">
        <v>0</v>
      </c>
      <c r="P41" s="77">
        <v>0</v>
      </c>
      <c r="Q41" s="77">
        <v>0</v>
      </c>
      <c r="R41" s="77">
        <v>0</v>
      </c>
      <c r="S41" s="77">
        <v>0</v>
      </c>
      <c r="T41" s="77">
        <v>0</v>
      </c>
      <c r="U41" s="77">
        <v>0</v>
      </c>
      <c r="V41" s="77">
        <v>0</v>
      </c>
      <c r="W41" s="77">
        <v>0</v>
      </c>
      <c r="X41" s="77">
        <v>0</v>
      </c>
      <c r="Y41" s="77">
        <v>0</v>
      </c>
      <c r="Z41" s="77">
        <v>0</v>
      </c>
      <c r="AA41" s="77">
        <v>0</v>
      </c>
      <c r="AB41" s="77">
        <v>0</v>
      </c>
      <c r="AC41" s="77">
        <v>0</v>
      </c>
      <c r="AD41" s="77">
        <v>0</v>
      </c>
      <c r="AE41" s="77">
        <v>0</v>
      </c>
      <c r="AF41" s="77">
        <v>0</v>
      </c>
      <c r="AG41" s="77">
        <v>0</v>
      </c>
      <c r="AH41" s="77">
        <v>0</v>
      </c>
      <c r="AI41" s="120">
        <f>SUM(C41:AH41)</f>
        <v>18197.965211683622</v>
      </c>
    </row>
    <row r="42" spans="1:37" ht="13.5" thickBot="1" x14ac:dyDescent="0.35">
      <c r="A42" s="150"/>
      <c r="B42" s="320"/>
      <c r="C42" s="878"/>
      <c r="D42" s="878"/>
      <c r="E42" s="878"/>
      <c r="F42" s="878"/>
      <c r="G42" s="321"/>
      <c r="H42" s="321"/>
      <c r="I42" s="321"/>
      <c r="J42" s="322"/>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row>
    <row r="43" spans="1:37" ht="13.5" thickBot="1" x14ac:dyDescent="0.35">
      <c r="A43" s="150"/>
      <c r="B43" s="119" t="s">
        <v>303</v>
      </c>
      <c r="C43" s="77">
        <f t="shared" ref="C43:AH43" si="12">+C44+C59+SUM(C71:C124)+C127</f>
        <v>11507.282237471183</v>
      </c>
      <c r="D43" s="77">
        <f t="shared" si="12"/>
        <v>27657.824531444152</v>
      </c>
      <c r="E43" s="77">
        <f t="shared" si="12"/>
        <v>15407.596622865394</v>
      </c>
      <c r="F43" s="77">
        <f t="shared" si="12"/>
        <v>14996.551755377779</v>
      </c>
      <c r="G43" s="77">
        <f t="shared" si="12"/>
        <v>18073.746188430483</v>
      </c>
      <c r="H43" s="77">
        <f t="shared" si="12"/>
        <v>18468.254610941149</v>
      </c>
      <c r="I43" s="77">
        <f t="shared" si="12"/>
        <v>8585.1468454767491</v>
      </c>
      <c r="J43" s="77">
        <f t="shared" si="12"/>
        <v>7532.94043308034</v>
      </c>
      <c r="K43" s="77">
        <f t="shared" si="12"/>
        <v>9413.6754076639245</v>
      </c>
      <c r="L43" s="77">
        <f t="shared" si="12"/>
        <v>13975.736574677736</v>
      </c>
      <c r="M43" s="77">
        <f t="shared" si="12"/>
        <v>8605.8224455532454</v>
      </c>
      <c r="N43" s="77">
        <f t="shared" si="12"/>
        <v>11550.819927817944</v>
      </c>
      <c r="O43" s="77">
        <f t="shared" si="12"/>
        <v>11550.819927817944</v>
      </c>
      <c r="P43" s="77">
        <f t="shared" si="12"/>
        <v>11550.819927817944</v>
      </c>
      <c r="Q43" s="77">
        <f t="shared" si="12"/>
        <v>11258.849948291921</v>
      </c>
      <c r="R43" s="77">
        <f t="shared" si="12"/>
        <v>11261.168864231922</v>
      </c>
      <c r="S43" s="77">
        <f t="shared" si="12"/>
        <v>4078.2255399211394</v>
      </c>
      <c r="T43" s="77">
        <f t="shared" si="12"/>
        <v>4078.2958101011395</v>
      </c>
      <c r="U43" s="77">
        <f t="shared" si="12"/>
        <v>3262.1513042787715</v>
      </c>
      <c r="V43" s="77">
        <f t="shared" si="12"/>
        <v>2097.6358491991864</v>
      </c>
      <c r="W43" s="77">
        <f t="shared" si="12"/>
        <v>1902.429274199186</v>
      </c>
      <c r="X43" s="77">
        <f t="shared" si="12"/>
        <v>1786.9286241991861</v>
      </c>
      <c r="Y43" s="77">
        <f t="shared" si="12"/>
        <v>794.21661133136763</v>
      </c>
      <c r="Z43" s="77">
        <f t="shared" si="12"/>
        <v>788.59161133136763</v>
      </c>
      <c r="AA43" s="77">
        <f t="shared" si="12"/>
        <v>788.59161133136763</v>
      </c>
      <c r="AB43" s="77">
        <f t="shared" si="12"/>
        <v>788.59161133136763</v>
      </c>
      <c r="AC43" s="77">
        <f t="shared" si="12"/>
        <v>108.4224049881547</v>
      </c>
      <c r="AD43" s="77">
        <f t="shared" si="12"/>
        <v>0.11571561339021989</v>
      </c>
      <c r="AE43" s="77">
        <f t="shared" si="12"/>
        <v>0.11571561339021989</v>
      </c>
      <c r="AF43" s="77">
        <f t="shared" si="12"/>
        <v>0.11571561339021989</v>
      </c>
      <c r="AG43" s="77">
        <f t="shared" si="12"/>
        <v>0.11571561339021989</v>
      </c>
      <c r="AH43" s="77">
        <f t="shared" si="12"/>
        <v>6.8272211908106328</v>
      </c>
      <c r="AI43" s="120">
        <f t="shared" ref="AI43:AI67" si="13">SUM(C43:AH43)</f>
        <v>231878.42658481636</v>
      </c>
    </row>
    <row r="44" spans="1:37" x14ac:dyDescent="0.3">
      <c r="A44" s="150"/>
      <c r="B44" s="323" t="s">
        <v>73</v>
      </c>
      <c r="C44" s="324">
        <f>+C45+C48+C56+C54</f>
        <v>0</v>
      </c>
      <c r="D44" s="324">
        <f t="shared" ref="D44:AH44" si="14">+D45+D48+D56+D54</f>
        <v>0</v>
      </c>
      <c r="E44" s="324">
        <f t="shared" si="14"/>
        <v>0</v>
      </c>
      <c r="F44" s="324">
        <f t="shared" si="14"/>
        <v>0</v>
      </c>
      <c r="G44" s="324">
        <f t="shared" si="14"/>
        <v>0</v>
      </c>
      <c r="H44" s="324">
        <f t="shared" si="14"/>
        <v>0</v>
      </c>
      <c r="I44" s="324">
        <f t="shared" si="14"/>
        <v>0</v>
      </c>
      <c r="J44" s="324">
        <f t="shared" si="14"/>
        <v>0</v>
      </c>
      <c r="K44" s="324">
        <f t="shared" si="14"/>
        <v>0</v>
      </c>
      <c r="L44" s="324">
        <f t="shared" si="14"/>
        <v>75.51852134430456</v>
      </c>
      <c r="M44" s="324">
        <f t="shared" si="14"/>
        <v>151.03704268860912</v>
      </c>
      <c r="N44" s="324">
        <f t="shared" si="14"/>
        <v>151.03704268860912</v>
      </c>
      <c r="O44" s="324">
        <f t="shared" si="14"/>
        <v>151.03704268860912</v>
      </c>
      <c r="P44" s="324">
        <f t="shared" si="14"/>
        <v>151.03704268860912</v>
      </c>
      <c r="Q44" s="324">
        <f t="shared" si="14"/>
        <v>151.03704268860912</v>
      </c>
      <c r="R44" s="324">
        <f t="shared" si="14"/>
        <v>151.03704268860912</v>
      </c>
      <c r="S44" s="324">
        <f t="shared" si="14"/>
        <v>151.03704268860912</v>
      </c>
      <c r="T44" s="324">
        <f t="shared" si="14"/>
        <v>151.03704268860912</v>
      </c>
      <c r="U44" s="324">
        <f t="shared" si="14"/>
        <v>226.55556403291368</v>
      </c>
      <c r="V44" s="324">
        <f t="shared" si="14"/>
        <v>0</v>
      </c>
      <c r="W44" s="324">
        <f t="shared" si="14"/>
        <v>0</v>
      </c>
      <c r="X44" s="324">
        <f t="shared" si="14"/>
        <v>0</v>
      </c>
      <c r="Y44" s="324">
        <f t="shared" si="14"/>
        <v>0</v>
      </c>
      <c r="Z44" s="324">
        <f t="shared" si="14"/>
        <v>0</v>
      </c>
      <c r="AA44" s="324">
        <f t="shared" si="14"/>
        <v>0</v>
      </c>
      <c r="AB44" s="324">
        <f t="shared" si="14"/>
        <v>0</v>
      </c>
      <c r="AC44" s="324">
        <f t="shared" si="14"/>
        <v>0</v>
      </c>
      <c r="AD44" s="324">
        <f t="shared" si="14"/>
        <v>0</v>
      </c>
      <c r="AE44" s="324">
        <f t="shared" si="14"/>
        <v>0</v>
      </c>
      <c r="AF44" s="324">
        <f t="shared" si="14"/>
        <v>0</v>
      </c>
      <c r="AG44" s="324">
        <f t="shared" si="14"/>
        <v>0</v>
      </c>
      <c r="AH44" s="324">
        <f t="shared" si="14"/>
        <v>0</v>
      </c>
      <c r="AI44" s="81">
        <f t="shared" si="13"/>
        <v>1510.3704268860909</v>
      </c>
    </row>
    <row r="45" spans="1:37" x14ac:dyDescent="0.3">
      <c r="A45" s="150"/>
      <c r="B45" s="882" t="s">
        <v>19</v>
      </c>
      <c r="C45" s="880">
        <f t="shared" ref="C45:AH45" si="15">+C46+C47</f>
        <v>0</v>
      </c>
      <c r="D45" s="880">
        <f t="shared" si="15"/>
        <v>0</v>
      </c>
      <c r="E45" s="880">
        <f t="shared" si="15"/>
        <v>0</v>
      </c>
      <c r="F45" s="880">
        <f t="shared" si="15"/>
        <v>0</v>
      </c>
      <c r="G45" s="880">
        <f t="shared" si="15"/>
        <v>0</v>
      </c>
      <c r="H45" s="880">
        <f t="shared" si="15"/>
        <v>0</v>
      </c>
      <c r="I45" s="880">
        <f t="shared" si="15"/>
        <v>0</v>
      </c>
      <c r="J45" s="880">
        <f t="shared" si="15"/>
        <v>0</v>
      </c>
      <c r="K45" s="880">
        <f t="shared" si="15"/>
        <v>0</v>
      </c>
      <c r="L45" s="880">
        <f t="shared" si="15"/>
        <v>29.669653193926703</v>
      </c>
      <c r="M45" s="880">
        <f t="shared" si="15"/>
        <v>59.339306387853405</v>
      </c>
      <c r="N45" s="880">
        <f t="shared" si="15"/>
        <v>59.339306387853405</v>
      </c>
      <c r="O45" s="880">
        <f t="shared" si="15"/>
        <v>59.339306387853405</v>
      </c>
      <c r="P45" s="880">
        <f t="shared" si="15"/>
        <v>59.339306387853405</v>
      </c>
      <c r="Q45" s="880">
        <f t="shared" si="15"/>
        <v>59.339306387853405</v>
      </c>
      <c r="R45" s="880">
        <f t="shared" si="15"/>
        <v>59.339306387853405</v>
      </c>
      <c r="S45" s="880">
        <f t="shared" si="15"/>
        <v>59.339306387853405</v>
      </c>
      <c r="T45" s="880">
        <f t="shared" si="15"/>
        <v>59.339306387853405</v>
      </c>
      <c r="U45" s="880">
        <f t="shared" si="15"/>
        <v>89.00895958178009</v>
      </c>
      <c r="V45" s="880">
        <f t="shared" si="15"/>
        <v>0</v>
      </c>
      <c r="W45" s="880">
        <f t="shared" si="15"/>
        <v>0</v>
      </c>
      <c r="X45" s="880">
        <f t="shared" si="15"/>
        <v>0</v>
      </c>
      <c r="Y45" s="880">
        <f t="shared" si="15"/>
        <v>0</v>
      </c>
      <c r="Z45" s="880">
        <f t="shared" si="15"/>
        <v>0</v>
      </c>
      <c r="AA45" s="880">
        <f t="shared" si="15"/>
        <v>0</v>
      </c>
      <c r="AB45" s="880">
        <f t="shared" si="15"/>
        <v>0</v>
      </c>
      <c r="AC45" s="880">
        <f t="shared" si="15"/>
        <v>0</v>
      </c>
      <c r="AD45" s="880">
        <f t="shared" si="15"/>
        <v>0</v>
      </c>
      <c r="AE45" s="880">
        <f t="shared" si="15"/>
        <v>0</v>
      </c>
      <c r="AF45" s="880">
        <f t="shared" si="15"/>
        <v>0</v>
      </c>
      <c r="AG45" s="880">
        <f t="shared" si="15"/>
        <v>0</v>
      </c>
      <c r="AH45" s="880">
        <f t="shared" si="15"/>
        <v>0</v>
      </c>
      <c r="AI45" s="89">
        <f t="shared" si="13"/>
        <v>593.39306387853401</v>
      </c>
    </row>
    <row r="46" spans="1:37" x14ac:dyDescent="0.3">
      <c r="A46" s="150"/>
      <c r="B46" s="325" t="s">
        <v>237</v>
      </c>
      <c r="C46" s="880">
        <v>0</v>
      </c>
      <c r="D46" s="880">
        <v>0</v>
      </c>
      <c r="E46" s="880">
        <v>0</v>
      </c>
      <c r="F46" s="880">
        <v>0</v>
      </c>
      <c r="G46" s="880">
        <v>0</v>
      </c>
      <c r="H46" s="880">
        <v>0</v>
      </c>
      <c r="I46" s="880">
        <v>0</v>
      </c>
      <c r="J46" s="890">
        <v>0</v>
      </c>
      <c r="K46" s="880">
        <v>0</v>
      </c>
      <c r="L46" s="880">
        <v>29.552124330164247</v>
      </c>
      <c r="M46" s="880">
        <v>59.104248660328494</v>
      </c>
      <c r="N46" s="880">
        <v>59.104248660328494</v>
      </c>
      <c r="O46" s="880">
        <v>59.104248660328494</v>
      </c>
      <c r="P46" s="880">
        <v>59.104248660328494</v>
      </c>
      <c r="Q46" s="880">
        <v>59.104248660328494</v>
      </c>
      <c r="R46" s="880">
        <v>59.104248660328494</v>
      </c>
      <c r="S46" s="880">
        <v>59.104248660328494</v>
      </c>
      <c r="T46" s="880">
        <v>59.104248660328494</v>
      </c>
      <c r="U46" s="880">
        <v>88.656372990492727</v>
      </c>
      <c r="V46" s="880">
        <v>0</v>
      </c>
      <c r="W46" s="880">
        <v>0</v>
      </c>
      <c r="X46" s="880">
        <v>0</v>
      </c>
      <c r="Y46" s="880">
        <v>0</v>
      </c>
      <c r="Z46" s="880">
        <v>0</v>
      </c>
      <c r="AA46" s="880">
        <v>0</v>
      </c>
      <c r="AB46" s="880">
        <v>0</v>
      </c>
      <c r="AC46" s="880">
        <v>0</v>
      </c>
      <c r="AD46" s="880">
        <v>0</v>
      </c>
      <c r="AE46" s="880">
        <v>0</v>
      </c>
      <c r="AF46" s="880">
        <v>0</v>
      </c>
      <c r="AG46" s="880">
        <v>0</v>
      </c>
      <c r="AH46" s="880">
        <v>0</v>
      </c>
      <c r="AI46" s="890">
        <f t="shared" si="13"/>
        <v>591.04248660328494</v>
      </c>
    </row>
    <row r="47" spans="1:37" x14ac:dyDescent="0.3">
      <c r="A47" s="150"/>
      <c r="B47" s="325" t="s">
        <v>238</v>
      </c>
      <c r="C47" s="880">
        <v>0</v>
      </c>
      <c r="D47" s="880">
        <v>0</v>
      </c>
      <c r="E47" s="880">
        <v>0</v>
      </c>
      <c r="F47" s="880">
        <v>0</v>
      </c>
      <c r="G47" s="880">
        <v>0</v>
      </c>
      <c r="H47" s="880">
        <v>0</v>
      </c>
      <c r="I47" s="880">
        <v>0</v>
      </c>
      <c r="J47" s="890">
        <v>0</v>
      </c>
      <c r="K47" s="880">
        <v>0</v>
      </c>
      <c r="L47" s="880">
        <v>0.11752886376245655</v>
      </c>
      <c r="M47" s="880">
        <v>0.23505772752491311</v>
      </c>
      <c r="N47" s="880">
        <v>0.23505772752491311</v>
      </c>
      <c r="O47" s="880">
        <v>0.23505772752491311</v>
      </c>
      <c r="P47" s="880">
        <v>0.23505772752491311</v>
      </c>
      <c r="Q47" s="880">
        <v>0.23505772752491311</v>
      </c>
      <c r="R47" s="880">
        <v>0.23505772752491311</v>
      </c>
      <c r="S47" s="880">
        <v>0.23505772752491311</v>
      </c>
      <c r="T47" s="880">
        <v>0.23505772752491311</v>
      </c>
      <c r="U47" s="880">
        <v>0.35258659128736969</v>
      </c>
      <c r="V47" s="880">
        <v>0</v>
      </c>
      <c r="W47" s="880">
        <v>0</v>
      </c>
      <c r="X47" s="880">
        <v>0</v>
      </c>
      <c r="Y47" s="880">
        <v>0</v>
      </c>
      <c r="Z47" s="880">
        <v>0</v>
      </c>
      <c r="AA47" s="880">
        <v>0</v>
      </c>
      <c r="AB47" s="880">
        <v>0</v>
      </c>
      <c r="AC47" s="880">
        <v>0</v>
      </c>
      <c r="AD47" s="880">
        <v>0</v>
      </c>
      <c r="AE47" s="880">
        <v>0</v>
      </c>
      <c r="AF47" s="880">
        <v>0</v>
      </c>
      <c r="AG47" s="880">
        <v>0</v>
      </c>
      <c r="AH47" s="880">
        <v>0</v>
      </c>
      <c r="AI47" s="890">
        <f t="shared" si="13"/>
        <v>2.350577275249131</v>
      </c>
    </row>
    <row r="48" spans="1:37" x14ac:dyDescent="0.3">
      <c r="A48" s="150"/>
      <c r="B48" s="882" t="s">
        <v>20</v>
      </c>
      <c r="C48" s="880">
        <f t="shared" ref="C48:AH48" si="16">+C49+C51</f>
        <v>0</v>
      </c>
      <c r="D48" s="880">
        <f t="shared" si="16"/>
        <v>0</v>
      </c>
      <c r="E48" s="880">
        <f t="shared" si="16"/>
        <v>0</v>
      </c>
      <c r="F48" s="880">
        <f t="shared" si="16"/>
        <v>0</v>
      </c>
      <c r="G48" s="880">
        <f t="shared" si="16"/>
        <v>0</v>
      </c>
      <c r="H48" s="880">
        <f t="shared" si="16"/>
        <v>0</v>
      </c>
      <c r="I48" s="880">
        <f t="shared" si="16"/>
        <v>0</v>
      </c>
      <c r="J48" s="880">
        <f t="shared" si="16"/>
        <v>0</v>
      </c>
      <c r="K48" s="880">
        <f t="shared" si="16"/>
        <v>0</v>
      </c>
      <c r="L48" s="880">
        <f t="shared" si="16"/>
        <v>3.9683749499999998</v>
      </c>
      <c r="M48" s="880">
        <f t="shared" si="16"/>
        <v>7.9367499000000006</v>
      </c>
      <c r="N48" s="880">
        <f t="shared" si="16"/>
        <v>7.9367499000000006</v>
      </c>
      <c r="O48" s="880">
        <f t="shared" si="16"/>
        <v>7.9367499000000006</v>
      </c>
      <c r="P48" s="880">
        <f t="shared" si="16"/>
        <v>7.9367499000000006</v>
      </c>
      <c r="Q48" s="880">
        <f t="shared" si="16"/>
        <v>7.9367499000000006</v>
      </c>
      <c r="R48" s="880">
        <f t="shared" si="16"/>
        <v>7.9367499000000006</v>
      </c>
      <c r="S48" s="880">
        <f t="shared" si="16"/>
        <v>7.9367499000000006</v>
      </c>
      <c r="T48" s="880">
        <f t="shared" si="16"/>
        <v>7.9367499000000006</v>
      </c>
      <c r="U48" s="880">
        <f t="shared" si="16"/>
        <v>11.90512485</v>
      </c>
      <c r="V48" s="880">
        <f t="shared" si="16"/>
        <v>0</v>
      </c>
      <c r="W48" s="880">
        <f t="shared" si="16"/>
        <v>0</v>
      </c>
      <c r="X48" s="880">
        <f t="shared" si="16"/>
        <v>0</v>
      </c>
      <c r="Y48" s="880">
        <f t="shared" si="16"/>
        <v>0</v>
      </c>
      <c r="Z48" s="880">
        <f t="shared" si="16"/>
        <v>0</v>
      </c>
      <c r="AA48" s="880">
        <f t="shared" si="16"/>
        <v>0</v>
      </c>
      <c r="AB48" s="880">
        <f t="shared" si="16"/>
        <v>0</v>
      </c>
      <c r="AC48" s="880">
        <f t="shared" si="16"/>
        <v>0</v>
      </c>
      <c r="AD48" s="880">
        <f t="shared" si="16"/>
        <v>0</v>
      </c>
      <c r="AE48" s="880">
        <f t="shared" si="16"/>
        <v>0</v>
      </c>
      <c r="AF48" s="880">
        <f t="shared" si="16"/>
        <v>0</v>
      </c>
      <c r="AG48" s="880">
        <f t="shared" si="16"/>
        <v>0</v>
      </c>
      <c r="AH48" s="880">
        <f t="shared" si="16"/>
        <v>0</v>
      </c>
      <c r="AI48" s="890">
        <f t="shared" si="13"/>
        <v>79.367499000000009</v>
      </c>
    </row>
    <row r="49" spans="1:35" x14ac:dyDescent="0.3">
      <c r="A49" s="150"/>
      <c r="B49" s="325" t="s">
        <v>237</v>
      </c>
      <c r="C49" s="880">
        <v>0</v>
      </c>
      <c r="D49" s="880">
        <v>0</v>
      </c>
      <c r="E49" s="880">
        <v>0</v>
      </c>
      <c r="F49" s="880">
        <v>0</v>
      </c>
      <c r="G49" s="880">
        <v>0</v>
      </c>
      <c r="H49" s="880">
        <v>0</v>
      </c>
      <c r="I49" s="880">
        <v>0</v>
      </c>
      <c r="J49" s="880">
        <v>0</v>
      </c>
      <c r="K49" s="880">
        <v>0</v>
      </c>
      <c r="L49" s="880">
        <v>1.8359729499999999</v>
      </c>
      <c r="M49" s="880">
        <v>3.6719458999999999</v>
      </c>
      <c r="N49" s="880">
        <v>3.6719458999999999</v>
      </c>
      <c r="O49" s="880">
        <v>3.6719458999999999</v>
      </c>
      <c r="P49" s="880">
        <v>3.6719458999999999</v>
      </c>
      <c r="Q49" s="880">
        <v>3.6719458999999999</v>
      </c>
      <c r="R49" s="880">
        <v>3.6719458999999999</v>
      </c>
      <c r="S49" s="880">
        <v>3.6719458999999999</v>
      </c>
      <c r="T49" s="880">
        <v>3.6719458999999999</v>
      </c>
      <c r="U49" s="880">
        <v>5.5079188499999994</v>
      </c>
      <c r="V49" s="880">
        <v>0</v>
      </c>
      <c r="W49" s="880">
        <v>0</v>
      </c>
      <c r="X49" s="880">
        <v>0</v>
      </c>
      <c r="Y49" s="880">
        <v>0</v>
      </c>
      <c r="Z49" s="880">
        <v>0</v>
      </c>
      <c r="AA49" s="880">
        <v>0</v>
      </c>
      <c r="AB49" s="880">
        <v>0</v>
      </c>
      <c r="AC49" s="880">
        <v>0</v>
      </c>
      <c r="AD49" s="880">
        <v>0</v>
      </c>
      <c r="AE49" s="880">
        <v>0</v>
      </c>
      <c r="AF49" s="880">
        <v>0</v>
      </c>
      <c r="AG49" s="880">
        <v>0</v>
      </c>
      <c r="AH49" s="880">
        <v>0</v>
      </c>
      <c r="AI49" s="890">
        <f t="shared" si="13"/>
        <v>36.719459000000001</v>
      </c>
    </row>
    <row r="50" spans="1:35" x14ac:dyDescent="0.3">
      <c r="A50" s="150"/>
      <c r="B50" s="327" t="s">
        <v>240</v>
      </c>
      <c r="C50" s="880">
        <v>0</v>
      </c>
      <c r="D50" s="880">
        <v>0</v>
      </c>
      <c r="E50" s="880">
        <v>0</v>
      </c>
      <c r="F50" s="880">
        <v>0</v>
      </c>
      <c r="G50" s="880">
        <v>0</v>
      </c>
      <c r="H50" s="880">
        <v>0</v>
      </c>
      <c r="I50" s="880">
        <v>0</v>
      </c>
      <c r="J50" s="890">
        <v>0</v>
      </c>
      <c r="K50" s="880">
        <v>0</v>
      </c>
      <c r="L50" s="880">
        <v>1.8359729499999999</v>
      </c>
      <c r="M50" s="880">
        <v>3.6719458999999999</v>
      </c>
      <c r="N50" s="880">
        <v>3.6719458999999999</v>
      </c>
      <c r="O50" s="880">
        <v>3.6719458999999999</v>
      </c>
      <c r="P50" s="880">
        <v>3.6719458999999999</v>
      </c>
      <c r="Q50" s="880">
        <v>3.6719458999999999</v>
      </c>
      <c r="R50" s="880">
        <v>3.6719458999999999</v>
      </c>
      <c r="S50" s="880">
        <v>3.6719458999999999</v>
      </c>
      <c r="T50" s="880">
        <v>3.6719458999999999</v>
      </c>
      <c r="U50" s="880">
        <v>5.5079188499999994</v>
      </c>
      <c r="V50" s="880">
        <v>0</v>
      </c>
      <c r="W50" s="880">
        <v>0</v>
      </c>
      <c r="X50" s="880">
        <v>0</v>
      </c>
      <c r="Y50" s="880">
        <v>0</v>
      </c>
      <c r="Z50" s="880">
        <v>0</v>
      </c>
      <c r="AA50" s="880">
        <v>0</v>
      </c>
      <c r="AB50" s="880">
        <v>0</v>
      </c>
      <c r="AC50" s="880">
        <v>0</v>
      </c>
      <c r="AD50" s="880">
        <v>0</v>
      </c>
      <c r="AE50" s="880">
        <v>0</v>
      </c>
      <c r="AF50" s="880">
        <v>0</v>
      </c>
      <c r="AG50" s="880">
        <v>0</v>
      </c>
      <c r="AH50" s="880">
        <v>0</v>
      </c>
      <c r="AI50" s="890">
        <f t="shared" si="13"/>
        <v>36.719459000000001</v>
      </c>
    </row>
    <row r="51" spans="1:35" x14ac:dyDescent="0.3">
      <c r="A51" s="150"/>
      <c r="B51" s="325" t="s">
        <v>238</v>
      </c>
      <c r="C51" s="880">
        <f>+C52+C53</f>
        <v>0</v>
      </c>
      <c r="D51" s="880">
        <f t="shared" ref="D51:AH51" si="17">+D52+D53</f>
        <v>0</v>
      </c>
      <c r="E51" s="880">
        <f t="shared" si="17"/>
        <v>0</v>
      </c>
      <c r="F51" s="880">
        <f t="shared" si="17"/>
        <v>0</v>
      </c>
      <c r="G51" s="880">
        <f t="shared" si="17"/>
        <v>0</v>
      </c>
      <c r="H51" s="880">
        <f t="shared" si="17"/>
        <v>0</v>
      </c>
      <c r="I51" s="880">
        <f t="shared" si="17"/>
        <v>0</v>
      </c>
      <c r="J51" s="880">
        <f t="shared" si="17"/>
        <v>0</v>
      </c>
      <c r="K51" s="880">
        <f t="shared" si="17"/>
        <v>0</v>
      </c>
      <c r="L51" s="880">
        <f t="shared" si="17"/>
        <v>2.1324019999999999</v>
      </c>
      <c r="M51" s="880">
        <f t="shared" si="17"/>
        <v>4.2648040000000007</v>
      </c>
      <c r="N51" s="880">
        <f t="shared" si="17"/>
        <v>4.2648040000000007</v>
      </c>
      <c r="O51" s="880">
        <f t="shared" si="17"/>
        <v>4.2648040000000007</v>
      </c>
      <c r="P51" s="880">
        <f t="shared" si="17"/>
        <v>4.2648040000000007</v>
      </c>
      <c r="Q51" s="880">
        <f t="shared" si="17"/>
        <v>4.2648040000000007</v>
      </c>
      <c r="R51" s="880">
        <f t="shared" si="17"/>
        <v>4.2648040000000007</v>
      </c>
      <c r="S51" s="880">
        <f t="shared" si="17"/>
        <v>4.2648040000000007</v>
      </c>
      <c r="T51" s="880">
        <f t="shared" si="17"/>
        <v>4.2648040000000007</v>
      </c>
      <c r="U51" s="880">
        <f t="shared" si="17"/>
        <v>6.3972060000000006</v>
      </c>
      <c r="V51" s="880">
        <f t="shared" si="17"/>
        <v>0</v>
      </c>
      <c r="W51" s="880">
        <f t="shared" si="17"/>
        <v>0</v>
      </c>
      <c r="X51" s="880">
        <f t="shared" si="17"/>
        <v>0</v>
      </c>
      <c r="Y51" s="880">
        <f t="shared" si="17"/>
        <v>0</v>
      </c>
      <c r="Z51" s="880">
        <f t="shared" si="17"/>
        <v>0</v>
      </c>
      <c r="AA51" s="880">
        <f t="shared" si="17"/>
        <v>0</v>
      </c>
      <c r="AB51" s="880">
        <f t="shared" si="17"/>
        <v>0</v>
      </c>
      <c r="AC51" s="880">
        <f t="shared" si="17"/>
        <v>0</v>
      </c>
      <c r="AD51" s="880">
        <f t="shared" si="17"/>
        <v>0</v>
      </c>
      <c r="AE51" s="880">
        <f t="shared" si="17"/>
        <v>0</v>
      </c>
      <c r="AF51" s="880">
        <f t="shared" si="17"/>
        <v>0</v>
      </c>
      <c r="AG51" s="880">
        <f t="shared" si="17"/>
        <v>0</v>
      </c>
      <c r="AH51" s="880">
        <f t="shared" si="17"/>
        <v>0</v>
      </c>
      <c r="AI51" s="890">
        <f t="shared" si="13"/>
        <v>42.648040000000009</v>
      </c>
    </row>
    <row r="52" spans="1:35" x14ac:dyDescent="0.3">
      <c r="A52" s="150"/>
      <c r="B52" s="1180" t="s">
        <v>239</v>
      </c>
      <c r="C52" s="880">
        <v>0</v>
      </c>
      <c r="D52" s="880">
        <v>0</v>
      </c>
      <c r="E52" s="880">
        <v>0</v>
      </c>
      <c r="F52" s="880">
        <v>0</v>
      </c>
      <c r="G52" s="880">
        <v>0</v>
      </c>
      <c r="H52" s="880">
        <v>0</v>
      </c>
      <c r="I52" s="880">
        <v>0</v>
      </c>
      <c r="J52" s="880">
        <v>0</v>
      </c>
      <c r="K52" s="880">
        <v>0</v>
      </c>
      <c r="L52" s="880">
        <v>1.790978</v>
      </c>
      <c r="M52" s="880">
        <v>3.5819560000000004</v>
      </c>
      <c r="N52" s="880">
        <v>3.5819560000000004</v>
      </c>
      <c r="O52" s="880">
        <v>3.5819560000000004</v>
      </c>
      <c r="P52" s="880">
        <v>3.5819560000000004</v>
      </c>
      <c r="Q52" s="880">
        <v>3.5819560000000004</v>
      </c>
      <c r="R52" s="880">
        <v>3.5819560000000004</v>
      </c>
      <c r="S52" s="880">
        <v>3.5819560000000004</v>
      </c>
      <c r="T52" s="880">
        <v>3.5819560000000004</v>
      </c>
      <c r="U52" s="880">
        <v>5.3729340000000008</v>
      </c>
      <c r="V52" s="880">
        <v>0</v>
      </c>
      <c r="W52" s="880">
        <v>0</v>
      </c>
      <c r="X52" s="880">
        <v>0</v>
      </c>
      <c r="Y52" s="880">
        <v>0</v>
      </c>
      <c r="Z52" s="880">
        <v>0</v>
      </c>
      <c r="AA52" s="880">
        <v>0</v>
      </c>
      <c r="AB52" s="880">
        <v>0</v>
      </c>
      <c r="AC52" s="880">
        <v>0</v>
      </c>
      <c r="AD52" s="880">
        <v>0</v>
      </c>
      <c r="AE52" s="880">
        <v>0</v>
      </c>
      <c r="AF52" s="880">
        <v>0</v>
      </c>
      <c r="AG52" s="880">
        <v>0</v>
      </c>
      <c r="AH52" s="880">
        <v>0</v>
      </c>
      <c r="AI52" s="890">
        <f t="shared" si="13"/>
        <v>35.81956000000001</v>
      </c>
    </row>
    <row r="53" spans="1:35" x14ac:dyDescent="0.3">
      <c r="A53" s="150"/>
      <c r="B53" s="327" t="s">
        <v>240</v>
      </c>
      <c r="C53" s="880">
        <v>0</v>
      </c>
      <c r="D53" s="880">
        <v>0</v>
      </c>
      <c r="E53" s="880">
        <v>0</v>
      </c>
      <c r="F53" s="880">
        <v>0</v>
      </c>
      <c r="G53" s="880">
        <v>0</v>
      </c>
      <c r="H53" s="880">
        <v>0</v>
      </c>
      <c r="I53" s="880">
        <v>0</v>
      </c>
      <c r="J53" s="890">
        <v>0</v>
      </c>
      <c r="K53" s="880">
        <v>0</v>
      </c>
      <c r="L53" s="880">
        <v>0.34142400000000001</v>
      </c>
      <c r="M53" s="880">
        <v>0.68284800000000001</v>
      </c>
      <c r="N53" s="880">
        <v>0.68284800000000001</v>
      </c>
      <c r="O53" s="880">
        <v>0.68284800000000001</v>
      </c>
      <c r="P53" s="880">
        <v>0.68284800000000001</v>
      </c>
      <c r="Q53" s="880">
        <v>0.68284800000000001</v>
      </c>
      <c r="R53" s="880">
        <v>0.68284800000000001</v>
      </c>
      <c r="S53" s="880">
        <v>0.68284800000000001</v>
      </c>
      <c r="T53" s="880">
        <v>0.68284800000000001</v>
      </c>
      <c r="U53" s="880">
        <v>1.0242720000000001</v>
      </c>
      <c r="V53" s="880">
        <v>0</v>
      </c>
      <c r="W53" s="880">
        <v>0</v>
      </c>
      <c r="X53" s="880">
        <v>0</v>
      </c>
      <c r="Y53" s="880">
        <v>0</v>
      </c>
      <c r="Z53" s="880">
        <v>0</v>
      </c>
      <c r="AA53" s="880">
        <v>0</v>
      </c>
      <c r="AB53" s="880">
        <v>0</v>
      </c>
      <c r="AC53" s="880">
        <v>0</v>
      </c>
      <c r="AD53" s="880">
        <v>0</v>
      </c>
      <c r="AE53" s="880">
        <v>0</v>
      </c>
      <c r="AF53" s="880">
        <v>0</v>
      </c>
      <c r="AG53" s="880">
        <v>0</v>
      </c>
      <c r="AH53" s="880">
        <v>0</v>
      </c>
      <c r="AI53" s="890">
        <f t="shared" si="13"/>
        <v>6.8284799999999999</v>
      </c>
    </row>
    <row r="54" spans="1:35" x14ac:dyDescent="0.3">
      <c r="A54" s="150"/>
      <c r="B54" s="882" t="s">
        <v>21</v>
      </c>
      <c r="C54" s="880">
        <f>+C55</f>
        <v>0</v>
      </c>
      <c r="D54" s="880">
        <f t="shared" ref="D54:AH54" si="18">+D55</f>
        <v>0</v>
      </c>
      <c r="E54" s="880">
        <f t="shared" si="18"/>
        <v>0</v>
      </c>
      <c r="F54" s="880">
        <f t="shared" si="18"/>
        <v>0</v>
      </c>
      <c r="G54" s="880">
        <f t="shared" si="18"/>
        <v>0</v>
      </c>
      <c r="H54" s="880">
        <f t="shared" si="18"/>
        <v>0</v>
      </c>
      <c r="I54" s="880">
        <f t="shared" si="18"/>
        <v>0</v>
      </c>
      <c r="J54" s="880">
        <f t="shared" si="18"/>
        <v>0</v>
      </c>
      <c r="K54" s="880">
        <f t="shared" si="18"/>
        <v>0</v>
      </c>
      <c r="L54" s="880">
        <f t="shared" si="18"/>
        <v>33.289442465432387</v>
      </c>
      <c r="M54" s="880">
        <f t="shared" si="18"/>
        <v>66.578884930864774</v>
      </c>
      <c r="N54" s="880">
        <f t="shared" si="18"/>
        <v>66.578884930864774</v>
      </c>
      <c r="O54" s="880">
        <f t="shared" si="18"/>
        <v>66.578884930864774</v>
      </c>
      <c r="P54" s="880">
        <f t="shared" si="18"/>
        <v>66.578884930864774</v>
      </c>
      <c r="Q54" s="880">
        <f t="shared" si="18"/>
        <v>66.578884930864774</v>
      </c>
      <c r="R54" s="880">
        <f t="shared" si="18"/>
        <v>66.578884930864774</v>
      </c>
      <c r="S54" s="880">
        <f t="shared" si="18"/>
        <v>66.578884930864774</v>
      </c>
      <c r="T54" s="880">
        <f t="shared" si="18"/>
        <v>66.578884930864774</v>
      </c>
      <c r="U54" s="880">
        <f t="shared" si="18"/>
        <v>99.86832739629719</v>
      </c>
      <c r="V54" s="880">
        <f t="shared" si="18"/>
        <v>0</v>
      </c>
      <c r="W54" s="880">
        <f t="shared" si="18"/>
        <v>0</v>
      </c>
      <c r="X54" s="880">
        <f t="shared" si="18"/>
        <v>0</v>
      </c>
      <c r="Y54" s="880">
        <f t="shared" si="18"/>
        <v>0</v>
      </c>
      <c r="Z54" s="880">
        <f t="shared" si="18"/>
        <v>0</v>
      </c>
      <c r="AA54" s="880">
        <f t="shared" si="18"/>
        <v>0</v>
      </c>
      <c r="AB54" s="880">
        <f t="shared" si="18"/>
        <v>0</v>
      </c>
      <c r="AC54" s="880">
        <f t="shared" si="18"/>
        <v>0</v>
      </c>
      <c r="AD54" s="880">
        <f t="shared" si="18"/>
        <v>0</v>
      </c>
      <c r="AE54" s="880">
        <f t="shared" si="18"/>
        <v>0</v>
      </c>
      <c r="AF54" s="880">
        <f t="shared" si="18"/>
        <v>0</v>
      </c>
      <c r="AG54" s="880">
        <f t="shared" si="18"/>
        <v>0</v>
      </c>
      <c r="AH54" s="880">
        <f t="shared" si="18"/>
        <v>0</v>
      </c>
      <c r="AI54" s="890">
        <f t="shared" si="13"/>
        <v>665.78884930864774</v>
      </c>
    </row>
    <row r="55" spans="1:35" x14ac:dyDescent="0.3">
      <c r="A55" s="150"/>
      <c r="B55" s="327" t="s">
        <v>238</v>
      </c>
      <c r="C55" s="880">
        <v>0</v>
      </c>
      <c r="D55" s="880">
        <v>0</v>
      </c>
      <c r="E55" s="880">
        <v>0</v>
      </c>
      <c r="F55" s="880">
        <v>0</v>
      </c>
      <c r="G55" s="880">
        <v>0</v>
      </c>
      <c r="H55" s="880">
        <v>0</v>
      </c>
      <c r="I55" s="880">
        <v>0</v>
      </c>
      <c r="J55" s="890">
        <v>0</v>
      </c>
      <c r="K55" s="880">
        <v>0</v>
      </c>
      <c r="L55" s="880">
        <v>33.289442465432387</v>
      </c>
      <c r="M55" s="880">
        <v>66.578884930864774</v>
      </c>
      <c r="N55" s="880">
        <v>66.578884930864774</v>
      </c>
      <c r="O55" s="880">
        <v>66.578884930864774</v>
      </c>
      <c r="P55" s="880">
        <v>66.578884930864774</v>
      </c>
      <c r="Q55" s="880">
        <v>66.578884930864774</v>
      </c>
      <c r="R55" s="880">
        <v>66.578884930864774</v>
      </c>
      <c r="S55" s="880">
        <v>66.578884930864774</v>
      </c>
      <c r="T55" s="880">
        <v>66.578884930864774</v>
      </c>
      <c r="U55" s="880">
        <v>99.86832739629719</v>
      </c>
      <c r="V55" s="880">
        <v>0</v>
      </c>
      <c r="W55" s="880">
        <v>0</v>
      </c>
      <c r="X55" s="880">
        <v>0</v>
      </c>
      <c r="Y55" s="880">
        <v>0</v>
      </c>
      <c r="Z55" s="880">
        <v>0</v>
      </c>
      <c r="AA55" s="880">
        <v>0</v>
      </c>
      <c r="AB55" s="880">
        <v>0</v>
      </c>
      <c r="AC55" s="880">
        <v>0</v>
      </c>
      <c r="AD55" s="880">
        <v>0</v>
      </c>
      <c r="AE55" s="880">
        <v>0</v>
      </c>
      <c r="AF55" s="880">
        <v>0</v>
      </c>
      <c r="AG55" s="880">
        <v>0</v>
      </c>
      <c r="AH55" s="880">
        <v>0</v>
      </c>
      <c r="AI55" s="890">
        <f t="shared" si="13"/>
        <v>665.78884930864774</v>
      </c>
    </row>
    <row r="56" spans="1:35" x14ac:dyDescent="0.3">
      <c r="A56" s="150"/>
      <c r="B56" s="882" t="s">
        <v>22</v>
      </c>
      <c r="C56" s="880">
        <f t="shared" ref="C56:AH56" si="19">+C57+C58</f>
        <v>0</v>
      </c>
      <c r="D56" s="880">
        <f t="shared" si="19"/>
        <v>0</v>
      </c>
      <c r="E56" s="880">
        <f t="shared" si="19"/>
        <v>0</v>
      </c>
      <c r="F56" s="880">
        <f t="shared" si="19"/>
        <v>0</v>
      </c>
      <c r="G56" s="880">
        <f t="shared" si="19"/>
        <v>0</v>
      </c>
      <c r="H56" s="880">
        <f t="shared" si="19"/>
        <v>0</v>
      </c>
      <c r="I56" s="880">
        <f t="shared" si="19"/>
        <v>0</v>
      </c>
      <c r="J56" s="880">
        <f t="shared" si="19"/>
        <v>0</v>
      </c>
      <c r="K56" s="880">
        <f t="shared" si="19"/>
        <v>0</v>
      </c>
      <c r="L56" s="880">
        <f t="shared" si="19"/>
        <v>8.5910507349454708</v>
      </c>
      <c r="M56" s="880">
        <f t="shared" si="19"/>
        <v>17.182101469890942</v>
      </c>
      <c r="N56" s="880">
        <f t="shared" si="19"/>
        <v>17.182101469890942</v>
      </c>
      <c r="O56" s="880">
        <f t="shared" si="19"/>
        <v>17.182101469890942</v>
      </c>
      <c r="P56" s="880">
        <f t="shared" si="19"/>
        <v>17.182101469890942</v>
      </c>
      <c r="Q56" s="880">
        <f t="shared" si="19"/>
        <v>17.182101469890942</v>
      </c>
      <c r="R56" s="880">
        <f t="shared" si="19"/>
        <v>17.182101469890942</v>
      </c>
      <c r="S56" s="880">
        <f t="shared" si="19"/>
        <v>17.182101469890942</v>
      </c>
      <c r="T56" s="880">
        <f t="shared" si="19"/>
        <v>17.182101469890942</v>
      </c>
      <c r="U56" s="880">
        <f t="shared" si="19"/>
        <v>25.773152204836414</v>
      </c>
      <c r="V56" s="880">
        <f t="shared" si="19"/>
        <v>0</v>
      </c>
      <c r="W56" s="880">
        <f t="shared" si="19"/>
        <v>0</v>
      </c>
      <c r="X56" s="880">
        <f t="shared" si="19"/>
        <v>0</v>
      </c>
      <c r="Y56" s="880">
        <f t="shared" si="19"/>
        <v>0</v>
      </c>
      <c r="Z56" s="880">
        <f t="shared" si="19"/>
        <v>0</v>
      </c>
      <c r="AA56" s="880">
        <f t="shared" si="19"/>
        <v>0</v>
      </c>
      <c r="AB56" s="880">
        <f t="shared" si="19"/>
        <v>0</v>
      </c>
      <c r="AC56" s="880">
        <f t="shared" si="19"/>
        <v>0</v>
      </c>
      <c r="AD56" s="880">
        <f t="shared" si="19"/>
        <v>0</v>
      </c>
      <c r="AE56" s="880">
        <f t="shared" si="19"/>
        <v>0</v>
      </c>
      <c r="AF56" s="880">
        <f t="shared" si="19"/>
        <v>0</v>
      </c>
      <c r="AG56" s="880">
        <f t="shared" si="19"/>
        <v>0</v>
      </c>
      <c r="AH56" s="880">
        <f t="shared" si="19"/>
        <v>0</v>
      </c>
      <c r="AI56" s="890">
        <f t="shared" si="13"/>
        <v>171.82101469890941</v>
      </c>
    </row>
    <row r="57" spans="1:35" x14ac:dyDescent="0.3">
      <c r="A57" s="150"/>
      <c r="B57" s="325" t="s">
        <v>237</v>
      </c>
      <c r="C57" s="880">
        <v>0</v>
      </c>
      <c r="D57" s="880">
        <v>0</v>
      </c>
      <c r="E57" s="880">
        <v>0</v>
      </c>
      <c r="F57" s="880">
        <v>0</v>
      </c>
      <c r="G57" s="880">
        <v>0</v>
      </c>
      <c r="H57" s="880">
        <v>0</v>
      </c>
      <c r="I57" s="880">
        <v>0</v>
      </c>
      <c r="J57" s="890">
        <v>0</v>
      </c>
      <c r="K57" s="880">
        <v>0</v>
      </c>
      <c r="L57" s="880">
        <v>8.1861749644381216</v>
      </c>
      <c r="M57" s="880">
        <v>16.372349928876243</v>
      </c>
      <c r="N57" s="880">
        <v>16.372349928876243</v>
      </c>
      <c r="O57" s="880">
        <v>16.372349928876243</v>
      </c>
      <c r="P57" s="880">
        <v>16.372349928876243</v>
      </c>
      <c r="Q57" s="880">
        <v>16.372349928876243</v>
      </c>
      <c r="R57" s="880">
        <v>16.372349928876243</v>
      </c>
      <c r="S57" s="880">
        <v>16.372349928876243</v>
      </c>
      <c r="T57" s="880">
        <v>16.372349928876243</v>
      </c>
      <c r="U57" s="880">
        <v>24.558524893314367</v>
      </c>
      <c r="V57" s="880">
        <v>0</v>
      </c>
      <c r="W57" s="880">
        <v>0</v>
      </c>
      <c r="X57" s="880">
        <v>0</v>
      </c>
      <c r="Y57" s="880">
        <v>0</v>
      </c>
      <c r="Z57" s="880">
        <v>0</v>
      </c>
      <c r="AA57" s="880">
        <v>0</v>
      </c>
      <c r="AB57" s="880">
        <v>0</v>
      </c>
      <c r="AC57" s="880">
        <v>0</v>
      </c>
      <c r="AD57" s="880">
        <v>0</v>
      </c>
      <c r="AE57" s="880">
        <v>0</v>
      </c>
      <c r="AF57" s="880">
        <v>0</v>
      </c>
      <c r="AG57" s="880">
        <v>0</v>
      </c>
      <c r="AH57" s="880">
        <v>0</v>
      </c>
      <c r="AI57" s="890">
        <f t="shared" si="13"/>
        <v>163.72349928876244</v>
      </c>
    </row>
    <row r="58" spans="1:35" x14ac:dyDescent="0.3">
      <c r="A58" s="150"/>
      <c r="B58" s="325" t="s">
        <v>238</v>
      </c>
      <c r="C58" s="880">
        <v>0</v>
      </c>
      <c r="D58" s="880">
        <v>0</v>
      </c>
      <c r="E58" s="880">
        <v>0</v>
      </c>
      <c r="F58" s="880">
        <v>0</v>
      </c>
      <c r="G58" s="880">
        <v>0</v>
      </c>
      <c r="H58" s="880">
        <v>0</v>
      </c>
      <c r="I58" s="880">
        <v>0</v>
      </c>
      <c r="J58" s="81">
        <v>0</v>
      </c>
      <c r="K58" s="880">
        <v>0</v>
      </c>
      <c r="L58" s="880">
        <v>0.40487577050734946</v>
      </c>
      <c r="M58" s="880">
        <v>0.80975154101469882</v>
      </c>
      <c r="N58" s="880">
        <v>0.80975154101469882</v>
      </c>
      <c r="O58" s="880">
        <v>0.80975154101469882</v>
      </c>
      <c r="P58" s="880">
        <v>0.80975154101469882</v>
      </c>
      <c r="Q58" s="880">
        <v>0.80975154101469882</v>
      </c>
      <c r="R58" s="880">
        <v>0.80975154101469882</v>
      </c>
      <c r="S58" s="880">
        <v>0.80975154101469882</v>
      </c>
      <c r="T58" s="880">
        <v>0.80975154101469882</v>
      </c>
      <c r="U58" s="880">
        <v>1.2146273115220485</v>
      </c>
      <c r="V58" s="880">
        <v>0</v>
      </c>
      <c r="W58" s="880">
        <v>0</v>
      </c>
      <c r="X58" s="880">
        <v>0</v>
      </c>
      <c r="Y58" s="880">
        <v>0</v>
      </c>
      <c r="Z58" s="880">
        <v>0</v>
      </c>
      <c r="AA58" s="880">
        <v>0</v>
      </c>
      <c r="AB58" s="880">
        <v>0</v>
      </c>
      <c r="AC58" s="880">
        <v>0</v>
      </c>
      <c r="AD58" s="880">
        <v>0</v>
      </c>
      <c r="AE58" s="880">
        <v>0</v>
      </c>
      <c r="AF58" s="880">
        <v>0</v>
      </c>
      <c r="AG58" s="880">
        <v>0</v>
      </c>
      <c r="AH58" s="880">
        <v>0</v>
      </c>
      <c r="AI58" s="81">
        <f t="shared" si="13"/>
        <v>8.0975154101469897</v>
      </c>
    </row>
    <row r="59" spans="1:35" x14ac:dyDescent="0.3">
      <c r="A59" s="150"/>
      <c r="B59" s="328" t="s">
        <v>74</v>
      </c>
      <c r="C59" s="329">
        <f>+C60+C63+C68</f>
        <v>0</v>
      </c>
      <c r="D59" s="329">
        <f t="shared" ref="D59:AH59" si="20">+D60+D63+D68</f>
        <v>0</v>
      </c>
      <c r="E59" s="329">
        <f t="shared" si="20"/>
        <v>0</v>
      </c>
      <c r="F59" s="329">
        <f t="shared" si="20"/>
        <v>0</v>
      </c>
      <c r="G59" s="329">
        <f t="shared" si="20"/>
        <v>291.96997952602192</v>
      </c>
      <c r="H59" s="329">
        <f t="shared" si="20"/>
        <v>291.96997952602192</v>
      </c>
      <c r="I59" s="329">
        <f t="shared" si="20"/>
        <v>291.96997952602192</v>
      </c>
      <c r="J59" s="329">
        <f t="shared" si="20"/>
        <v>291.96997952602192</v>
      </c>
      <c r="K59" s="329">
        <f t="shared" si="20"/>
        <v>291.96997952602192</v>
      </c>
      <c r="L59" s="329">
        <f t="shared" si="20"/>
        <v>291.96997952602192</v>
      </c>
      <c r="M59" s="329">
        <f t="shared" si="20"/>
        <v>291.96997952602192</v>
      </c>
      <c r="N59" s="329">
        <f t="shared" si="20"/>
        <v>291.96997952602192</v>
      </c>
      <c r="O59" s="329">
        <f t="shared" si="20"/>
        <v>291.96997952602192</v>
      </c>
      <c r="P59" s="329">
        <f t="shared" si="20"/>
        <v>291.96997952602192</v>
      </c>
      <c r="Q59" s="329">
        <f t="shared" si="20"/>
        <v>0</v>
      </c>
      <c r="R59" s="329">
        <f t="shared" si="20"/>
        <v>0</v>
      </c>
      <c r="S59" s="329">
        <f t="shared" si="20"/>
        <v>0</v>
      </c>
      <c r="T59" s="329">
        <f t="shared" si="20"/>
        <v>0</v>
      </c>
      <c r="U59" s="329">
        <f t="shared" si="20"/>
        <v>0</v>
      </c>
      <c r="V59" s="329">
        <f t="shared" si="20"/>
        <v>0</v>
      </c>
      <c r="W59" s="329">
        <f t="shared" si="20"/>
        <v>0</v>
      </c>
      <c r="X59" s="329">
        <f t="shared" si="20"/>
        <v>0</v>
      </c>
      <c r="Y59" s="329">
        <f t="shared" si="20"/>
        <v>0</v>
      </c>
      <c r="Z59" s="329">
        <f t="shared" si="20"/>
        <v>0</v>
      </c>
      <c r="AA59" s="329">
        <f t="shared" si="20"/>
        <v>0</v>
      </c>
      <c r="AB59" s="329">
        <f t="shared" si="20"/>
        <v>0</v>
      </c>
      <c r="AC59" s="329">
        <f t="shared" si="20"/>
        <v>0</v>
      </c>
      <c r="AD59" s="329">
        <f t="shared" si="20"/>
        <v>0</v>
      </c>
      <c r="AE59" s="329">
        <f t="shared" si="20"/>
        <v>0</v>
      </c>
      <c r="AF59" s="329">
        <f t="shared" si="20"/>
        <v>0</v>
      </c>
      <c r="AG59" s="329">
        <f t="shared" si="20"/>
        <v>0</v>
      </c>
      <c r="AH59" s="329">
        <f t="shared" si="20"/>
        <v>0</v>
      </c>
      <c r="AI59" s="888">
        <f t="shared" si="13"/>
        <v>2919.6997952602196</v>
      </c>
    </row>
    <row r="60" spans="1:35" x14ac:dyDescent="0.3">
      <c r="A60" s="150"/>
      <c r="B60" s="882" t="s">
        <v>23</v>
      </c>
      <c r="C60" s="880">
        <f t="shared" ref="C60:AH60" si="21">+C61+C62</f>
        <v>0</v>
      </c>
      <c r="D60" s="880">
        <f t="shared" si="21"/>
        <v>0</v>
      </c>
      <c r="E60" s="880">
        <f t="shared" si="21"/>
        <v>0</v>
      </c>
      <c r="F60" s="880">
        <f t="shared" si="21"/>
        <v>0</v>
      </c>
      <c r="G60" s="880">
        <f t="shared" si="21"/>
        <v>280.48851640705556</v>
      </c>
      <c r="H60" s="880">
        <f t="shared" si="21"/>
        <v>280.48851640705556</v>
      </c>
      <c r="I60" s="880">
        <f t="shared" si="21"/>
        <v>280.48851640705556</v>
      </c>
      <c r="J60" s="880">
        <f t="shared" si="21"/>
        <v>280.48851640705556</v>
      </c>
      <c r="K60" s="880">
        <f t="shared" si="21"/>
        <v>280.48851640705556</v>
      </c>
      <c r="L60" s="880">
        <f t="shared" si="21"/>
        <v>280.48851640705556</v>
      </c>
      <c r="M60" s="880">
        <f t="shared" si="21"/>
        <v>280.48851640705556</v>
      </c>
      <c r="N60" s="880">
        <f t="shared" si="21"/>
        <v>280.48851640705556</v>
      </c>
      <c r="O60" s="880">
        <f t="shared" si="21"/>
        <v>280.48851640705556</v>
      </c>
      <c r="P60" s="880">
        <f t="shared" si="21"/>
        <v>280.48851640705556</v>
      </c>
      <c r="Q60" s="880">
        <f t="shared" si="21"/>
        <v>0</v>
      </c>
      <c r="R60" s="880">
        <f t="shared" si="21"/>
        <v>0</v>
      </c>
      <c r="S60" s="880">
        <f t="shared" si="21"/>
        <v>0</v>
      </c>
      <c r="T60" s="880">
        <f t="shared" si="21"/>
        <v>0</v>
      </c>
      <c r="U60" s="880">
        <f t="shared" si="21"/>
        <v>0</v>
      </c>
      <c r="V60" s="880">
        <f t="shared" si="21"/>
        <v>0</v>
      </c>
      <c r="W60" s="880">
        <f t="shared" si="21"/>
        <v>0</v>
      </c>
      <c r="X60" s="880">
        <f t="shared" si="21"/>
        <v>0</v>
      </c>
      <c r="Y60" s="880">
        <f t="shared" si="21"/>
        <v>0</v>
      </c>
      <c r="Z60" s="880">
        <f t="shared" si="21"/>
        <v>0</v>
      </c>
      <c r="AA60" s="880">
        <f t="shared" si="21"/>
        <v>0</v>
      </c>
      <c r="AB60" s="880">
        <f t="shared" si="21"/>
        <v>0</v>
      </c>
      <c r="AC60" s="880">
        <f t="shared" si="21"/>
        <v>0</v>
      </c>
      <c r="AD60" s="880">
        <f t="shared" si="21"/>
        <v>0</v>
      </c>
      <c r="AE60" s="880">
        <f t="shared" si="21"/>
        <v>0</v>
      </c>
      <c r="AF60" s="880">
        <f t="shared" si="21"/>
        <v>0</v>
      </c>
      <c r="AG60" s="880">
        <f t="shared" si="21"/>
        <v>0</v>
      </c>
      <c r="AH60" s="880">
        <f t="shared" si="21"/>
        <v>0</v>
      </c>
      <c r="AI60" s="89">
        <f t="shared" si="13"/>
        <v>2804.8851640705557</v>
      </c>
    </row>
    <row r="61" spans="1:35" x14ac:dyDescent="0.3">
      <c r="A61" s="150"/>
      <c r="B61" s="325" t="s">
        <v>237</v>
      </c>
      <c r="C61" s="880">
        <v>0</v>
      </c>
      <c r="D61" s="880">
        <v>0</v>
      </c>
      <c r="E61" s="880">
        <v>0</v>
      </c>
      <c r="F61" s="880">
        <v>0</v>
      </c>
      <c r="G61" s="880">
        <v>277.15688532996512</v>
      </c>
      <c r="H61" s="880">
        <v>277.15688532996512</v>
      </c>
      <c r="I61" s="880">
        <v>277.15688532996512</v>
      </c>
      <c r="J61" s="890">
        <v>277.15688532996512</v>
      </c>
      <c r="K61" s="880">
        <v>277.15688532996512</v>
      </c>
      <c r="L61" s="880">
        <v>277.15688532996512</v>
      </c>
      <c r="M61" s="880">
        <v>277.15688532996512</v>
      </c>
      <c r="N61" s="880">
        <v>277.15688532996512</v>
      </c>
      <c r="O61" s="880">
        <v>277.15688532996512</v>
      </c>
      <c r="P61" s="880">
        <v>277.15688532996512</v>
      </c>
      <c r="Q61" s="880">
        <v>0</v>
      </c>
      <c r="R61" s="880">
        <v>0</v>
      </c>
      <c r="S61" s="880">
        <v>0</v>
      </c>
      <c r="T61" s="880">
        <v>0</v>
      </c>
      <c r="U61" s="880">
        <v>0</v>
      </c>
      <c r="V61" s="880">
        <v>0</v>
      </c>
      <c r="W61" s="880">
        <v>0</v>
      </c>
      <c r="X61" s="880">
        <v>0</v>
      </c>
      <c r="Y61" s="880">
        <v>0</v>
      </c>
      <c r="Z61" s="880">
        <v>0</v>
      </c>
      <c r="AA61" s="880">
        <v>0</v>
      </c>
      <c r="AB61" s="880">
        <v>0</v>
      </c>
      <c r="AC61" s="880">
        <v>0</v>
      </c>
      <c r="AD61" s="880">
        <v>0</v>
      </c>
      <c r="AE61" s="880">
        <v>0</v>
      </c>
      <c r="AF61" s="880">
        <v>0</v>
      </c>
      <c r="AG61" s="880">
        <v>0</v>
      </c>
      <c r="AH61" s="880">
        <v>0</v>
      </c>
      <c r="AI61" s="890">
        <f t="shared" si="13"/>
        <v>2771.5688532996505</v>
      </c>
    </row>
    <row r="62" spans="1:35" x14ac:dyDescent="0.3">
      <c r="A62" s="150"/>
      <c r="B62" s="325" t="s">
        <v>238</v>
      </c>
      <c r="C62" s="880">
        <v>0</v>
      </c>
      <c r="D62" s="880">
        <v>0</v>
      </c>
      <c r="E62" s="880">
        <v>0</v>
      </c>
      <c r="F62" s="880">
        <v>0</v>
      </c>
      <c r="G62" s="880">
        <v>3.3316310770904143</v>
      </c>
      <c r="H62" s="880">
        <v>3.3316310770904143</v>
      </c>
      <c r="I62" s="880">
        <v>3.3316310770904143</v>
      </c>
      <c r="J62" s="890">
        <v>3.3316310770904143</v>
      </c>
      <c r="K62" s="880">
        <v>3.3316310770904143</v>
      </c>
      <c r="L62" s="880">
        <v>3.3316310770904143</v>
      </c>
      <c r="M62" s="880">
        <v>3.3316310770904143</v>
      </c>
      <c r="N62" s="880">
        <v>3.3316310770904143</v>
      </c>
      <c r="O62" s="880">
        <v>3.3316310770904143</v>
      </c>
      <c r="P62" s="880">
        <v>3.3316310770904143</v>
      </c>
      <c r="Q62" s="880">
        <v>0</v>
      </c>
      <c r="R62" s="880">
        <v>0</v>
      </c>
      <c r="S62" s="880">
        <v>0</v>
      </c>
      <c r="T62" s="880">
        <v>0</v>
      </c>
      <c r="U62" s="880">
        <v>0</v>
      </c>
      <c r="V62" s="880">
        <v>0</v>
      </c>
      <c r="W62" s="880">
        <v>0</v>
      </c>
      <c r="X62" s="880">
        <v>0</v>
      </c>
      <c r="Y62" s="880">
        <v>0</v>
      </c>
      <c r="Z62" s="880">
        <v>0</v>
      </c>
      <c r="AA62" s="880">
        <v>0</v>
      </c>
      <c r="AB62" s="880">
        <v>0</v>
      </c>
      <c r="AC62" s="880">
        <v>0</v>
      </c>
      <c r="AD62" s="880">
        <v>0</v>
      </c>
      <c r="AE62" s="880">
        <v>0</v>
      </c>
      <c r="AF62" s="880">
        <v>0</v>
      </c>
      <c r="AG62" s="880">
        <v>0</v>
      </c>
      <c r="AH62" s="880">
        <v>0</v>
      </c>
      <c r="AI62" s="890">
        <f t="shared" si="13"/>
        <v>33.316310770904145</v>
      </c>
    </row>
    <row r="63" spans="1:35" x14ac:dyDescent="0.3">
      <c r="A63" s="150"/>
      <c r="B63" s="882" t="s">
        <v>24</v>
      </c>
      <c r="C63" s="880">
        <f t="shared" ref="C63:AH63" si="22">+C64+C66</f>
        <v>0</v>
      </c>
      <c r="D63" s="880">
        <f t="shared" si="22"/>
        <v>0</v>
      </c>
      <c r="E63" s="880">
        <f t="shared" si="22"/>
        <v>0</v>
      </c>
      <c r="F63" s="880">
        <f t="shared" si="22"/>
        <v>0</v>
      </c>
      <c r="G63" s="880">
        <f t="shared" si="22"/>
        <v>2.1646003</v>
      </c>
      <c r="H63" s="880">
        <f t="shared" si="22"/>
        <v>2.1646003</v>
      </c>
      <c r="I63" s="880">
        <f t="shared" si="22"/>
        <v>2.1646003</v>
      </c>
      <c r="J63" s="880">
        <f t="shared" si="22"/>
        <v>2.1646003</v>
      </c>
      <c r="K63" s="880">
        <f t="shared" si="22"/>
        <v>2.1646003</v>
      </c>
      <c r="L63" s="880">
        <f t="shared" si="22"/>
        <v>2.1646003</v>
      </c>
      <c r="M63" s="880">
        <f t="shared" si="22"/>
        <v>2.1646003</v>
      </c>
      <c r="N63" s="880">
        <f t="shared" si="22"/>
        <v>2.1646003</v>
      </c>
      <c r="O63" s="880">
        <f t="shared" si="22"/>
        <v>2.1646003</v>
      </c>
      <c r="P63" s="880">
        <f t="shared" si="22"/>
        <v>2.1646003</v>
      </c>
      <c r="Q63" s="880">
        <f t="shared" si="22"/>
        <v>0</v>
      </c>
      <c r="R63" s="880">
        <f t="shared" si="22"/>
        <v>0</v>
      </c>
      <c r="S63" s="880">
        <f t="shared" si="22"/>
        <v>0</v>
      </c>
      <c r="T63" s="880">
        <f t="shared" si="22"/>
        <v>0</v>
      </c>
      <c r="U63" s="880">
        <f t="shared" si="22"/>
        <v>0</v>
      </c>
      <c r="V63" s="880">
        <f t="shared" si="22"/>
        <v>0</v>
      </c>
      <c r="W63" s="880">
        <f t="shared" si="22"/>
        <v>0</v>
      </c>
      <c r="X63" s="880">
        <f t="shared" si="22"/>
        <v>0</v>
      </c>
      <c r="Y63" s="880">
        <f t="shared" si="22"/>
        <v>0</v>
      </c>
      <c r="Z63" s="880">
        <f t="shared" si="22"/>
        <v>0</v>
      </c>
      <c r="AA63" s="880">
        <f t="shared" si="22"/>
        <v>0</v>
      </c>
      <c r="AB63" s="880">
        <f t="shared" si="22"/>
        <v>0</v>
      </c>
      <c r="AC63" s="880">
        <f t="shared" si="22"/>
        <v>0</v>
      </c>
      <c r="AD63" s="880">
        <f t="shared" si="22"/>
        <v>0</v>
      </c>
      <c r="AE63" s="880">
        <f t="shared" si="22"/>
        <v>0</v>
      </c>
      <c r="AF63" s="880">
        <f t="shared" si="22"/>
        <v>0</v>
      </c>
      <c r="AG63" s="880">
        <f t="shared" si="22"/>
        <v>0</v>
      </c>
      <c r="AH63" s="880">
        <f t="shared" si="22"/>
        <v>0</v>
      </c>
      <c r="AI63" s="890">
        <f t="shared" si="13"/>
        <v>21.646003</v>
      </c>
    </row>
    <row r="64" spans="1:35" x14ac:dyDescent="0.3">
      <c r="A64" s="150"/>
      <c r="B64" s="325" t="s">
        <v>237</v>
      </c>
      <c r="C64" s="880">
        <v>0</v>
      </c>
      <c r="D64" s="880">
        <v>0</v>
      </c>
      <c r="E64" s="880">
        <v>0</v>
      </c>
      <c r="F64" s="880">
        <v>0</v>
      </c>
      <c r="G64" s="880">
        <v>1.7130038600000002</v>
      </c>
      <c r="H64" s="880">
        <v>1.7130038600000002</v>
      </c>
      <c r="I64" s="880">
        <v>1.7130038600000002</v>
      </c>
      <c r="J64" s="880">
        <v>1.7130038600000002</v>
      </c>
      <c r="K64" s="880">
        <v>1.7130038600000002</v>
      </c>
      <c r="L64" s="880">
        <v>1.7130038600000002</v>
      </c>
      <c r="M64" s="880">
        <v>1.7130038600000002</v>
      </c>
      <c r="N64" s="880">
        <v>1.7130038600000002</v>
      </c>
      <c r="O64" s="880">
        <v>1.7130038600000002</v>
      </c>
      <c r="P64" s="880">
        <v>1.7130038600000002</v>
      </c>
      <c r="Q64" s="880">
        <v>0</v>
      </c>
      <c r="R64" s="880">
        <v>0</v>
      </c>
      <c r="S64" s="880">
        <v>0</v>
      </c>
      <c r="T64" s="880">
        <v>0</v>
      </c>
      <c r="U64" s="880">
        <v>0</v>
      </c>
      <c r="V64" s="880">
        <v>0</v>
      </c>
      <c r="W64" s="880">
        <v>0</v>
      </c>
      <c r="X64" s="880">
        <v>0</v>
      </c>
      <c r="Y64" s="880">
        <v>0</v>
      </c>
      <c r="Z64" s="880">
        <v>0</v>
      </c>
      <c r="AA64" s="880">
        <v>0</v>
      </c>
      <c r="AB64" s="880">
        <v>0</v>
      </c>
      <c r="AC64" s="880">
        <v>0</v>
      </c>
      <c r="AD64" s="880">
        <v>0</v>
      </c>
      <c r="AE64" s="880">
        <v>0</v>
      </c>
      <c r="AF64" s="880">
        <v>0</v>
      </c>
      <c r="AG64" s="880">
        <v>0</v>
      </c>
      <c r="AH64" s="880">
        <v>0</v>
      </c>
      <c r="AI64" s="890">
        <f t="shared" si="13"/>
        <v>17.130038600000002</v>
      </c>
    </row>
    <row r="65" spans="1:35" x14ac:dyDescent="0.3">
      <c r="A65" s="150"/>
      <c r="B65" s="327" t="s">
        <v>240</v>
      </c>
      <c r="C65" s="880">
        <v>0</v>
      </c>
      <c r="D65" s="880">
        <v>0</v>
      </c>
      <c r="E65" s="880">
        <v>0</v>
      </c>
      <c r="F65" s="880">
        <v>0</v>
      </c>
      <c r="G65" s="880">
        <v>1.7130038600000002</v>
      </c>
      <c r="H65" s="880">
        <v>1.7130038600000002</v>
      </c>
      <c r="I65" s="880">
        <v>1.7130038600000002</v>
      </c>
      <c r="J65" s="890">
        <v>1.7130038600000002</v>
      </c>
      <c r="K65" s="880">
        <v>1.7130038600000002</v>
      </c>
      <c r="L65" s="880">
        <v>1.7130038600000002</v>
      </c>
      <c r="M65" s="880">
        <v>1.7130038600000002</v>
      </c>
      <c r="N65" s="880">
        <v>1.7130038600000002</v>
      </c>
      <c r="O65" s="880">
        <v>1.7130038600000002</v>
      </c>
      <c r="P65" s="880">
        <v>1.7130038600000002</v>
      </c>
      <c r="Q65" s="880">
        <v>0</v>
      </c>
      <c r="R65" s="880">
        <v>0</v>
      </c>
      <c r="S65" s="880">
        <v>0</v>
      </c>
      <c r="T65" s="880">
        <v>0</v>
      </c>
      <c r="U65" s="880">
        <v>0</v>
      </c>
      <c r="V65" s="880">
        <v>0</v>
      </c>
      <c r="W65" s="880">
        <v>0</v>
      </c>
      <c r="X65" s="880">
        <v>0</v>
      </c>
      <c r="Y65" s="880">
        <v>0</v>
      </c>
      <c r="Z65" s="880">
        <v>0</v>
      </c>
      <c r="AA65" s="880">
        <v>0</v>
      </c>
      <c r="AB65" s="880">
        <v>0</v>
      </c>
      <c r="AC65" s="880">
        <v>0</v>
      </c>
      <c r="AD65" s="880">
        <v>0</v>
      </c>
      <c r="AE65" s="880">
        <v>0</v>
      </c>
      <c r="AF65" s="880">
        <v>0</v>
      </c>
      <c r="AG65" s="880">
        <v>0</v>
      </c>
      <c r="AH65" s="880">
        <v>0</v>
      </c>
      <c r="AI65" s="890">
        <f t="shared" si="13"/>
        <v>17.130038600000002</v>
      </c>
    </row>
    <row r="66" spans="1:35" x14ac:dyDescent="0.3">
      <c r="A66" s="150"/>
      <c r="B66" s="325" t="s">
        <v>238</v>
      </c>
      <c r="C66" s="880">
        <f>+C67</f>
        <v>0</v>
      </c>
      <c r="D66" s="880">
        <f t="shared" ref="D66:AH66" si="23">+D67</f>
        <v>0</v>
      </c>
      <c r="E66" s="880">
        <f t="shared" si="23"/>
        <v>0</v>
      </c>
      <c r="F66" s="880">
        <f t="shared" si="23"/>
        <v>0</v>
      </c>
      <c r="G66" s="880">
        <f t="shared" si="23"/>
        <v>0.45159643999999999</v>
      </c>
      <c r="H66" s="880">
        <f t="shared" si="23"/>
        <v>0.45159643999999999</v>
      </c>
      <c r="I66" s="880">
        <f t="shared" si="23"/>
        <v>0.45159643999999999</v>
      </c>
      <c r="J66" s="880">
        <f t="shared" si="23"/>
        <v>0.45159643999999999</v>
      </c>
      <c r="K66" s="880">
        <f t="shared" si="23"/>
        <v>0.45159643999999999</v>
      </c>
      <c r="L66" s="880">
        <f t="shared" si="23"/>
        <v>0.45159643999999999</v>
      </c>
      <c r="M66" s="880">
        <f t="shared" si="23"/>
        <v>0.45159643999999999</v>
      </c>
      <c r="N66" s="880">
        <f t="shared" si="23"/>
        <v>0.45159643999999999</v>
      </c>
      <c r="O66" s="880">
        <f t="shared" si="23"/>
        <v>0.45159643999999999</v>
      </c>
      <c r="P66" s="880">
        <f t="shared" si="23"/>
        <v>0.45159643999999999</v>
      </c>
      <c r="Q66" s="880">
        <f t="shared" si="23"/>
        <v>0</v>
      </c>
      <c r="R66" s="880">
        <f t="shared" si="23"/>
        <v>0</v>
      </c>
      <c r="S66" s="880">
        <f t="shared" si="23"/>
        <v>0</v>
      </c>
      <c r="T66" s="880">
        <f t="shared" si="23"/>
        <v>0</v>
      </c>
      <c r="U66" s="880">
        <f t="shared" si="23"/>
        <v>0</v>
      </c>
      <c r="V66" s="880">
        <f t="shared" si="23"/>
        <v>0</v>
      </c>
      <c r="W66" s="880">
        <f t="shared" si="23"/>
        <v>0</v>
      </c>
      <c r="X66" s="880">
        <f t="shared" si="23"/>
        <v>0</v>
      </c>
      <c r="Y66" s="880">
        <f t="shared" si="23"/>
        <v>0</v>
      </c>
      <c r="Z66" s="880">
        <f t="shared" si="23"/>
        <v>0</v>
      </c>
      <c r="AA66" s="880">
        <f t="shared" si="23"/>
        <v>0</v>
      </c>
      <c r="AB66" s="880">
        <f t="shared" si="23"/>
        <v>0</v>
      </c>
      <c r="AC66" s="880">
        <f t="shared" si="23"/>
        <v>0</v>
      </c>
      <c r="AD66" s="880">
        <f t="shared" si="23"/>
        <v>0</v>
      </c>
      <c r="AE66" s="880">
        <f t="shared" si="23"/>
        <v>0</v>
      </c>
      <c r="AF66" s="880">
        <f t="shared" si="23"/>
        <v>0</v>
      </c>
      <c r="AG66" s="880">
        <f t="shared" si="23"/>
        <v>0</v>
      </c>
      <c r="AH66" s="880">
        <f t="shared" si="23"/>
        <v>0</v>
      </c>
      <c r="AI66" s="890">
        <f t="shared" si="13"/>
        <v>4.5159643999999997</v>
      </c>
    </row>
    <row r="67" spans="1:35" x14ac:dyDescent="0.3">
      <c r="A67" s="150"/>
      <c r="B67" s="327" t="s">
        <v>240</v>
      </c>
      <c r="C67" s="880">
        <v>0</v>
      </c>
      <c r="D67" s="880">
        <v>0</v>
      </c>
      <c r="E67" s="880">
        <v>0</v>
      </c>
      <c r="F67" s="880">
        <v>0</v>
      </c>
      <c r="G67" s="880">
        <v>0.45159643999999999</v>
      </c>
      <c r="H67" s="880">
        <v>0.45159643999999999</v>
      </c>
      <c r="I67" s="880">
        <v>0.45159643999999999</v>
      </c>
      <c r="J67" s="890">
        <v>0.45159643999999999</v>
      </c>
      <c r="K67" s="880">
        <v>0.45159643999999999</v>
      </c>
      <c r="L67" s="880">
        <v>0.45159643999999999</v>
      </c>
      <c r="M67" s="880">
        <v>0.45159643999999999</v>
      </c>
      <c r="N67" s="880">
        <v>0.45159643999999999</v>
      </c>
      <c r="O67" s="880">
        <v>0.45159643999999999</v>
      </c>
      <c r="P67" s="880">
        <v>0.45159643999999999</v>
      </c>
      <c r="Q67" s="880">
        <v>0</v>
      </c>
      <c r="R67" s="880">
        <v>0</v>
      </c>
      <c r="S67" s="880">
        <v>0</v>
      </c>
      <c r="T67" s="880">
        <v>0</v>
      </c>
      <c r="U67" s="880">
        <v>0</v>
      </c>
      <c r="V67" s="880">
        <v>0</v>
      </c>
      <c r="W67" s="880">
        <v>0</v>
      </c>
      <c r="X67" s="880">
        <v>0</v>
      </c>
      <c r="Y67" s="880">
        <v>0</v>
      </c>
      <c r="Z67" s="880">
        <v>0</v>
      </c>
      <c r="AA67" s="880">
        <v>0</v>
      </c>
      <c r="AB67" s="880">
        <v>0</v>
      </c>
      <c r="AC67" s="880">
        <v>0</v>
      </c>
      <c r="AD67" s="880">
        <v>0</v>
      </c>
      <c r="AE67" s="880">
        <v>0</v>
      </c>
      <c r="AF67" s="880">
        <v>0</v>
      </c>
      <c r="AG67" s="880">
        <v>0</v>
      </c>
      <c r="AH67" s="880">
        <v>0</v>
      </c>
      <c r="AI67" s="890">
        <f t="shared" si="13"/>
        <v>4.5159643999999997</v>
      </c>
    </row>
    <row r="68" spans="1:35" x14ac:dyDescent="0.3">
      <c r="A68" s="150"/>
      <c r="B68" s="421" t="s">
        <v>25</v>
      </c>
      <c r="C68" s="880">
        <f t="shared" ref="C68:AH68" si="24">+C69+C70</f>
        <v>0</v>
      </c>
      <c r="D68" s="880">
        <f t="shared" si="24"/>
        <v>0</v>
      </c>
      <c r="E68" s="880">
        <f t="shared" si="24"/>
        <v>0</v>
      </c>
      <c r="F68" s="880">
        <f t="shared" si="24"/>
        <v>0</v>
      </c>
      <c r="G68" s="880">
        <f t="shared" si="24"/>
        <v>9.3168628189663352</v>
      </c>
      <c r="H68" s="880">
        <f t="shared" si="24"/>
        <v>9.3168628189663352</v>
      </c>
      <c r="I68" s="880">
        <f t="shared" si="24"/>
        <v>9.3168628189663352</v>
      </c>
      <c r="J68" s="880">
        <f t="shared" si="24"/>
        <v>9.3168628189663352</v>
      </c>
      <c r="K68" s="880">
        <f t="shared" si="24"/>
        <v>9.3168628189663352</v>
      </c>
      <c r="L68" s="880">
        <f t="shared" si="24"/>
        <v>9.3168628189663352</v>
      </c>
      <c r="M68" s="880">
        <f t="shared" si="24"/>
        <v>9.3168628189663352</v>
      </c>
      <c r="N68" s="880">
        <f t="shared" si="24"/>
        <v>9.3168628189663352</v>
      </c>
      <c r="O68" s="880">
        <f t="shared" si="24"/>
        <v>9.3168628189663352</v>
      </c>
      <c r="P68" s="880">
        <f t="shared" si="24"/>
        <v>9.3168628189663352</v>
      </c>
      <c r="Q68" s="880">
        <f t="shared" si="24"/>
        <v>0</v>
      </c>
      <c r="R68" s="880">
        <f t="shared" si="24"/>
        <v>0</v>
      </c>
      <c r="S68" s="880">
        <f t="shared" si="24"/>
        <v>0</v>
      </c>
      <c r="T68" s="880">
        <f t="shared" si="24"/>
        <v>0</v>
      </c>
      <c r="U68" s="880">
        <f t="shared" si="24"/>
        <v>0</v>
      </c>
      <c r="V68" s="880">
        <f t="shared" si="24"/>
        <v>0</v>
      </c>
      <c r="W68" s="880">
        <f t="shared" si="24"/>
        <v>0</v>
      </c>
      <c r="X68" s="880">
        <f t="shared" si="24"/>
        <v>0</v>
      </c>
      <c r="Y68" s="880">
        <f t="shared" si="24"/>
        <v>0</v>
      </c>
      <c r="Z68" s="880">
        <f t="shared" si="24"/>
        <v>0</v>
      </c>
      <c r="AA68" s="880">
        <f t="shared" si="24"/>
        <v>0</v>
      </c>
      <c r="AB68" s="880">
        <f t="shared" si="24"/>
        <v>0</v>
      </c>
      <c r="AC68" s="880">
        <f t="shared" si="24"/>
        <v>0</v>
      </c>
      <c r="AD68" s="880">
        <f t="shared" si="24"/>
        <v>0</v>
      </c>
      <c r="AE68" s="880">
        <f t="shared" si="24"/>
        <v>0</v>
      </c>
      <c r="AF68" s="880">
        <f t="shared" si="24"/>
        <v>0</v>
      </c>
      <c r="AG68" s="880">
        <f t="shared" si="24"/>
        <v>0</v>
      </c>
      <c r="AH68" s="880">
        <f t="shared" si="24"/>
        <v>0</v>
      </c>
      <c r="AI68" s="890">
        <f t="shared" ref="AI68:AI99" si="25">SUM(C68:AH68)</f>
        <v>93.168628189663366</v>
      </c>
    </row>
    <row r="69" spans="1:35" x14ac:dyDescent="0.3">
      <c r="A69" s="150"/>
      <c r="B69" s="330" t="s">
        <v>237</v>
      </c>
      <c r="C69" s="880">
        <v>0</v>
      </c>
      <c r="D69" s="880">
        <v>0</v>
      </c>
      <c r="E69" s="880">
        <v>0</v>
      </c>
      <c r="F69" s="880">
        <v>0</v>
      </c>
      <c r="G69" s="880">
        <v>6.4283182573731628</v>
      </c>
      <c r="H69" s="880">
        <v>6.4283182573731628</v>
      </c>
      <c r="I69" s="880">
        <v>6.4283182573731628</v>
      </c>
      <c r="J69" s="890">
        <v>6.4283182573731628</v>
      </c>
      <c r="K69" s="880">
        <v>6.4283182573731628</v>
      </c>
      <c r="L69" s="880">
        <v>6.4283182573731628</v>
      </c>
      <c r="M69" s="880">
        <v>6.4283182573731628</v>
      </c>
      <c r="N69" s="880">
        <v>6.4283182573731628</v>
      </c>
      <c r="O69" s="880">
        <v>6.4283182573731628</v>
      </c>
      <c r="P69" s="880">
        <v>6.4283182573731628</v>
      </c>
      <c r="Q69" s="880">
        <v>0</v>
      </c>
      <c r="R69" s="880">
        <v>0</v>
      </c>
      <c r="S69" s="880">
        <v>0</v>
      </c>
      <c r="T69" s="880">
        <v>0</v>
      </c>
      <c r="U69" s="880">
        <v>0</v>
      </c>
      <c r="V69" s="880">
        <v>0</v>
      </c>
      <c r="W69" s="880">
        <v>0</v>
      </c>
      <c r="X69" s="880">
        <v>0</v>
      </c>
      <c r="Y69" s="880">
        <v>0</v>
      </c>
      <c r="Z69" s="880">
        <v>0</v>
      </c>
      <c r="AA69" s="880">
        <v>0</v>
      </c>
      <c r="AB69" s="880">
        <v>0</v>
      </c>
      <c r="AC69" s="880">
        <v>0</v>
      </c>
      <c r="AD69" s="880">
        <v>0</v>
      </c>
      <c r="AE69" s="880">
        <v>0</v>
      </c>
      <c r="AF69" s="880">
        <v>0</v>
      </c>
      <c r="AG69" s="880">
        <v>0</v>
      </c>
      <c r="AH69" s="880">
        <v>0</v>
      </c>
      <c r="AI69" s="890">
        <f t="shared" si="25"/>
        <v>64.283182573731622</v>
      </c>
    </row>
    <row r="70" spans="1:35" x14ac:dyDescent="0.3">
      <c r="A70" s="150"/>
      <c r="B70" s="330" t="s">
        <v>238</v>
      </c>
      <c r="C70" s="880">
        <v>0</v>
      </c>
      <c r="D70" s="880">
        <v>0</v>
      </c>
      <c r="E70" s="880">
        <v>0</v>
      </c>
      <c r="F70" s="880">
        <v>0</v>
      </c>
      <c r="G70" s="880">
        <v>2.888544561593172</v>
      </c>
      <c r="H70" s="880">
        <v>2.888544561593172</v>
      </c>
      <c r="I70" s="880">
        <v>2.888544561593172</v>
      </c>
      <c r="J70" s="81">
        <v>2.888544561593172</v>
      </c>
      <c r="K70" s="880">
        <v>2.888544561593172</v>
      </c>
      <c r="L70" s="880">
        <v>2.888544561593172</v>
      </c>
      <c r="M70" s="880">
        <v>2.888544561593172</v>
      </c>
      <c r="N70" s="880">
        <v>2.888544561593172</v>
      </c>
      <c r="O70" s="880">
        <v>2.888544561593172</v>
      </c>
      <c r="P70" s="880">
        <v>2.888544561593172</v>
      </c>
      <c r="Q70" s="880">
        <v>0</v>
      </c>
      <c r="R70" s="880">
        <v>0</v>
      </c>
      <c r="S70" s="880">
        <v>0</v>
      </c>
      <c r="T70" s="880">
        <v>0</v>
      </c>
      <c r="U70" s="880">
        <v>0</v>
      </c>
      <c r="V70" s="880">
        <v>0</v>
      </c>
      <c r="W70" s="880">
        <v>0</v>
      </c>
      <c r="X70" s="880">
        <v>0</v>
      </c>
      <c r="Y70" s="880">
        <v>0</v>
      </c>
      <c r="Z70" s="880">
        <v>0</v>
      </c>
      <c r="AA70" s="880">
        <v>0</v>
      </c>
      <c r="AB70" s="880">
        <v>0</v>
      </c>
      <c r="AC70" s="880">
        <v>0</v>
      </c>
      <c r="AD70" s="880">
        <v>0</v>
      </c>
      <c r="AE70" s="880">
        <v>0</v>
      </c>
      <c r="AF70" s="880">
        <v>0</v>
      </c>
      <c r="AG70" s="880">
        <v>0</v>
      </c>
      <c r="AH70" s="880">
        <v>0</v>
      </c>
      <c r="AI70" s="81">
        <f t="shared" si="25"/>
        <v>28.885445615931719</v>
      </c>
    </row>
    <row r="71" spans="1:35" x14ac:dyDescent="0.3">
      <c r="A71" s="150"/>
      <c r="B71" s="891" t="s">
        <v>26</v>
      </c>
      <c r="C71" s="892">
        <v>0</v>
      </c>
      <c r="D71" s="892">
        <v>0</v>
      </c>
      <c r="E71" s="892">
        <v>0</v>
      </c>
      <c r="F71" s="892">
        <v>0</v>
      </c>
      <c r="G71" s="892">
        <v>0</v>
      </c>
      <c r="H71" s="892">
        <v>0</v>
      </c>
      <c r="I71" s="892">
        <v>0</v>
      </c>
      <c r="J71" s="888">
        <v>0</v>
      </c>
      <c r="K71" s="892">
        <v>0</v>
      </c>
      <c r="L71" s="892">
        <v>0</v>
      </c>
      <c r="M71" s="892">
        <v>0</v>
      </c>
      <c r="N71" s="892">
        <v>0</v>
      </c>
      <c r="O71" s="892">
        <v>0</v>
      </c>
      <c r="P71" s="892">
        <v>0</v>
      </c>
      <c r="Q71" s="892">
        <v>0</v>
      </c>
      <c r="R71" s="892">
        <v>0</v>
      </c>
      <c r="S71" s="892">
        <v>680.16920634321298</v>
      </c>
      <c r="T71" s="892">
        <v>680.16920634321298</v>
      </c>
      <c r="U71" s="892">
        <v>680.16920634321298</v>
      </c>
      <c r="V71" s="892">
        <v>680.16920634321298</v>
      </c>
      <c r="W71" s="892">
        <v>680.16920634321298</v>
      </c>
      <c r="X71" s="892">
        <v>680.16920634321298</v>
      </c>
      <c r="Y71" s="892">
        <v>680.16920634321298</v>
      </c>
      <c r="Z71" s="892">
        <v>680.16920634321298</v>
      </c>
      <c r="AA71" s="892">
        <v>680.16920634321298</v>
      </c>
      <c r="AB71" s="892">
        <v>680.16920634321298</v>
      </c>
      <c r="AC71" s="892">
        <v>0</v>
      </c>
      <c r="AD71" s="892">
        <v>0</v>
      </c>
      <c r="AE71" s="892">
        <v>0</v>
      </c>
      <c r="AF71" s="892">
        <v>0</v>
      </c>
      <c r="AG71" s="892">
        <v>0</v>
      </c>
      <c r="AH71" s="892">
        <v>0</v>
      </c>
      <c r="AI71" s="888">
        <f t="shared" si="25"/>
        <v>6801.6920634321295</v>
      </c>
    </row>
    <row r="72" spans="1:35" x14ac:dyDescent="0.3">
      <c r="A72" s="150"/>
      <c r="B72" s="891" t="s">
        <v>881</v>
      </c>
      <c r="C72" s="892">
        <v>0</v>
      </c>
      <c r="D72" s="892">
        <v>0</v>
      </c>
      <c r="E72" s="892">
        <v>0</v>
      </c>
      <c r="F72" s="892">
        <v>0</v>
      </c>
      <c r="G72" s="892">
        <v>54.632802249824223</v>
      </c>
      <c r="H72" s="892">
        <v>218.53120899929689</v>
      </c>
      <c r="I72" s="892">
        <v>218.53120899929689</v>
      </c>
      <c r="J72" s="888">
        <v>218.53120899929689</v>
      </c>
      <c r="K72" s="892">
        <v>218.53120899929689</v>
      </c>
      <c r="L72" s="892">
        <v>218.53120899929689</v>
      </c>
      <c r="M72" s="892">
        <v>218.53120899929689</v>
      </c>
      <c r="N72" s="892">
        <v>0</v>
      </c>
      <c r="O72" s="892">
        <v>0</v>
      </c>
      <c r="P72" s="892">
        <v>0</v>
      </c>
      <c r="Q72" s="892">
        <v>0</v>
      </c>
      <c r="R72" s="892">
        <v>0</v>
      </c>
      <c r="S72" s="892">
        <v>0</v>
      </c>
      <c r="T72" s="892">
        <v>0</v>
      </c>
      <c r="U72" s="892">
        <v>0</v>
      </c>
      <c r="V72" s="892">
        <v>0</v>
      </c>
      <c r="W72" s="892">
        <v>0</v>
      </c>
      <c r="X72" s="892">
        <v>0</v>
      </c>
      <c r="Y72" s="892">
        <v>0</v>
      </c>
      <c r="Z72" s="892">
        <v>0</v>
      </c>
      <c r="AA72" s="892">
        <v>0</v>
      </c>
      <c r="AB72" s="892">
        <v>0</v>
      </c>
      <c r="AC72" s="892">
        <v>0</v>
      </c>
      <c r="AD72" s="892">
        <v>0</v>
      </c>
      <c r="AE72" s="892">
        <v>0</v>
      </c>
      <c r="AF72" s="892">
        <v>0</v>
      </c>
      <c r="AG72" s="892">
        <v>0</v>
      </c>
      <c r="AH72" s="892">
        <v>0</v>
      </c>
      <c r="AI72" s="888">
        <f t="shared" si="25"/>
        <v>1365.8200562456057</v>
      </c>
    </row>
    <row r="73" spans="1:35" x14ac:dyDescent="0.3">
      <c r="A73" s="150"/>
      <c r="B73" s="889" t="s">
        <v>882</v>
      </c>
      <c r="C73" s="331">
        <v>0</v>
      </c>
      <c r="D73" s="331">
        <v>0</v>
      </c>
      <c r="E73" s="331">
        <v>0</v>
      </c>
      <c r="F73" s="331">
        <v>0</v>
      </c>
      <c r="G73" s="331">
        <v>0</v>
      </c>
      <c r="H73" s="331">
        <v>21.183439418795402</v>
      </c>
      <c r="I73" s="331">
        <v>21.183439418795402</v>
      </c>
      <c r="J73" s="888">
        <v>21.183439418795402</v>
      </c>
      <c r="K73" s="331">
        <v>21.183439418795402</v>
      </c>
      <c r="L73" s="331">
        <v>21.183439418795402</v>
      </c>
      <c r="M73" s="331">
        <v>0</v>
      </c>
      <c r="N73" s="331">
        <v>0</v>
      </c>
      <c r="O73" s="331">
        <v>0</v>
      </c>
      <c r="P73" s="331">
        <v>0</v>
      </c>
      <c r="Q73" s="331">
        <v>0</v>
      </c>
      <c r="R73" s="331">
        <v>0</v>
      </c>
      <c r="S73" s="331">
        <v>0</v>
      </c>
      <c r="T73" s="331">
        <v>0</v>
      </c>
      <c r="U73" s="331">
        <v>0</v>
      </c>
      <c r="V73" s="331">
        <v>0</v>
      </c>
      <c r="W73" s="331">
        <v>0</v>
      </c>
      <c r="X73" s="331">
        <v>0</v>
      </c>
      <c r="Y73" s="331">
        <v>0</v>
      </c>
      <c r="Z73" s="331">
        <v>0</v>
      </c>
      <c r="AA73" s="331">
        <v>0</v>
      </c>
      <c r="AB73" s="331">
        <v>0</v>
      </c>
      <c r="AC73" s="331">
        <v>0</v>
      </c>
      <c r="AD73" s="331">
        <v>0</v>
      </c>
      <c r="AE73" s="331">
        <v>0</v>
      </c>
      <c r="AF73" s="331">
        <v>0</v>
      </c>
      <c r="AG73" s="331">
        <v>0</v>
      </c>
      <c r="AH73" s="331">
        <v>0</v>
      </c>
      <c r="AI73" s="888">
        <f t="shared" si="25"/>
        <v>105.91719709397701</v>
      </c>
    </row>
    <row r="74" spans="1:35" x14ac:dyDescent="0.3">
      <c r="A74" s="150"/>
      <c r="B74" s="889" t="s">
        <v>883</v>
      </c>
      <c r="C74" s="331">
        <v>0</v>
      </c>
      <c r="D74" s="331">
        <v>0</v>
      </c>
      <c r="E74" s="331">
        <v>0</v>
      </c>
      <c r="F74" s="331">
        <v>0</v>
      </c>
      <c r="G74" s="331">
        <v>0</v>
      </c>
      <c r="H74" s="331">
        <v>0</v>
      </c>
      <c r="I74" s="331">
        <v>0</v>
      </c>
      <c r="J74" s="888">
        <v>43.107612596672141</v>
      </c>
      <c r="K74" s="331">
        <v>86.215225193344281</v>
      </c>
      <c r="L74" s="331">
        <v>86.215225193344281</v>
      </c>
      <c r="M74" s="331">
        <v>86.215225193344281</v>
      </c>
      <c r="N74" s="331">
        <v>86.215225193344281</v>
      </c>
      <c r="O74" s="331">
        <v>86.215225193344281</v>
      </c>
      <c r="P74" s="331">
        <v>86.215225193344281</v>
      </c>
      <c r="Q74" s="331">
        <v>86.215225193344281</v>
      </c>
      <c r="R74" s="331">
        <v>86.215225193344281</v>
      </c>
      <c r="S74" s="331">
        <v>86.215225193344281</v>
      </c>
      <c r="T74" s="331">
        <v>86.215225193344281</v>
      </c>
      <c r="U74" s="331">
        <v>43.107612596672141</v>
      </c>
      <c r="V74" s="331">
        <v>0</v>
      </c>
      <c r="W74" s="331">
        <v>0</v>
      </c>
      <c r="X74" s="331">
        <v>0</v>
      </c>
      <c r="Y74" s="331">
        <v>0</v>
      </c>
      <c r="Z74" s="331">
        <v>0</v>
      </c>
      <c r="AA74" s="331">
        <v>0</v>
      </c>
      <c r="AB74" s="331">
        <v>0</v>
      </c>
      <c r="AC74" s="331">
        <v>0</v>
      </c>
      <c r="AD74" s="331">
        <v>0</v>
      </c>
      <c r="AE74" s="331">
        <v>0</v>
      </c>
      <c r="AF74" s="331">
        <v>0</v>
      </c>
      <c r="AG74" s="331">
        <v>0</v>
      </c>
      <c r="AH74" s="331">
        <v>0</v>
      </c>
      <c r="AI74" s="888">
        <f t="shared" si="25"/>
        <v>948.36747712678721</v>
      </c>
    </row>
    <row r="75" spans="1:35" x14ac:dyDescent="0.3">
      <c r="A75" s="150"/>
      <c r="B75" s="889" t="s">
        <v>884</v>
      </c>
      <c r="C75" s="331">
        <v>0</v>
      </c>
      <c r="D75" s="331">
        <v>0</v>
      </c>
      <c r="E75" s="331">
        <v>0</v>
      </c>
      <c r="F75" s="331">
        <v>0</v>
      </c>
      <c r="G75" s="331">
        <v>0</v>
      </c>
      <c r="H75" s="331">
        <v>0</v>
      </c>
      <c r="I75" s="331">
        <v>0</v>
      </c>
      <c r="J75" s="888">
        <v>0</v>
      </c>
      <c r="K75" s="331">
        <v>0</v>
      </c>
      <c r="L75" s="331">
        <v>0</v>
      </c>
      <c r="M75" s="331">
        <v>0</v>
      </c>
      <c r="N75" s="331">
        <v>70.024668853995763</v>
      </c>
      <c r="O75" s="331">
        <v>70.024668853995763</v>
      </c>
      <c r="P75" s="331">
        <v>70.024668853995763</v>
      </c>
      <c r="Q75" s="331">
        <v>70.024668853995763</v>
      </c>
      <c r="R75" s="331">
        <v>70.024668853995763</v>
      </c>
      <c r="S75" s="331">
        <v>0</v>
      </c>
      <c r="T75" s="331">
        <v>0</v>
      </c>
      <c r="U75" s="331">
        <v>0</v>
      </c>
      <c r="V75" s="331">
        <v>0</v>
      </c>
      <c r="W75" s="331">
        <v>0</v>
      </c>
      <c r="X75" s="331">
        <v>0</v>
      </c>
      <c r="Y75" s="331">
        <v>0</v>
      </c>
      <c r="Z75" s="331">
        <v>0</v>
      </c>
      <c r="AA75" s="331">
        <v>0</v>
      </c>
      <c r="AB75" s="331">
        <v>0</v>
      </c>
      <c r="AC75" s="331">
        <v>0</v>
      </c>
      <c r="AD75" s="331">
        <v>0</v>
      </c>
      <c r="AE75" s="331">
        <v>0</v>
      </c>
      <c r="AF75" s="331">
        <v>0</v>
      </c>
      <c r="AG75" s="331">
        <v>0</v>
      </c>
      <c r="AH75" s="331">
        <v>0</v>
      </c>
      <c r="AI75" s="888">
        <f t="shared" si="25"/>
        <v>350.12334426997882</v>
      </c>
    </row>
    <row r="76" spans="1:35" x14ac:dyDescent="0.3">
      <c r="A76" s="150"/>
      <c r="B76" s="889" t="s">
        <v>885</v>
      </c>
      <c r="C76" s="331">
        <v>0</v>
      </c>
      <c r="D76" s="331">
        <v>0</v>
      </c>
      <c r="E76" s="331">
        <v>0</v>
      </c>
      <c r="F76" s="331">
        <v>0</v>
      </c>
      <c r="G76" s="331">
        <v>0</v>
      </c>
      <c r="H76" s="331">
        <v>0</v>
      </c>
      <c r="I76" s="331">
        <v>0</v>
      </c>
      <c r="J76" s="888">
        <v>0</v>
      </c>
      <c r="K76" s="331">
        <v>131.62492392781814</v>
      </c>
      <c r="L76" s="331">
        <v>131.62492392781814</v>
      </c>
      <c r="M76" s="331">
        <v>131.62492392781814</v>
      </c>
      <c r="N76" s="331">
        <v>131.62492392781814</v>
      </c>
      <c r="O76" s="331">
        <v>131.62492392781814</v>
      </c>
      <c r="P76" s="331">
        <v>131.62492392781814</v>
      </c>
      <c r="Q76" s="331">
        <v>131.62492392781814</v>
      </c>
      <c r="R76" s="331">
        <v>131.62492392781814</v>
      </c>
      <c r="S76" s="331">
        <v>131.62492392781814</v>
      </c>
      <c r="T76" s="331">
        <v>131.62492392781814</v>
      </c>
      <c r="U76" s="331">
        <v>131.62492392781814</v>
      </c>
      <c r="V76" s="331">
        <v>131.62492392781814</v>
      </c>
      <c r="W76" s="331">
        <v>131.62492392781814</v>
      </c>
      <c r="X76" s="331">
        <v>131.62492392781814</v>
      </c>
      <c r="Y76" s="331">
        <v>0</v>
      </c>
      <c r="Z76" s="331">
        <v>0</v>
      </c>
      <c r="AA76" s="331">
        <v>0</v>
      </c>
      <c r="AB76" s="331">
        <v>0</v>
      </c>
      <c r="AC76" s="331">
        <v>0</v>
      </c>
      <c r="AD76" s="331">
        <v>0</v>
      </c>
      <c r="AE76" s="331">
        <v>0</v>
      </c>
      <c r="AF76" s="331">
        <v>0</v>
      </c>
      <c r="AG76" s="331">
        <v>0</v>
      </c>
      <c r="AH76" s="331">
        <v>0</v>
      </c>
      <c r="AI76" s="888">
        <f t="shared" si="25"/>
        <v>1842.748934989454</v>
      </c>
    </row>
    <row r="77" spans="1:35" x14ac:dyDescent="0.3">
      <c r="A77" s="150"/>
      <c r="B77" s="889" t="s">
        <v>886</v>
      </c>
      <c r="C77" s="331">
        <v>0</v>
      </c>
      <c r="D77" s="331">
        <v>0</v>
      </c>
      <c r="E77" s="331">
        <v>0</v>
      </c>
      <c r="F77" s="331">
        <v>0</v>
      </c>
      <c r="G77" s="331">
        <v>0</v>
      </c>
      <c r="H77" s="331">
        <v>13.215911014764471</v>
      </c>
      <c r="I77" s="331">
        <v>13.215911014764471</v>
      </c>
      <c r="J77" s="888">
        <v>13.215911014764471</v>
      </c>
      <c r="K77" s="331">
        <v>13.215911014764471</v>
      </c>
      <c r="L77" s="331">
        <v>13.215911014764471</v>
      </c>
      <c r="M77" s="331">
        <v>13.215911014764471</v>
      </c>
      <c r="N77" s="331">
        <v>13.215911014764471</v>
      </c>
      <c r="O77" s="331">
        <v>13.215911014764471</v>
      </c>
      <c r="P77" s="331">
        <v>13.215911014764471</v>
      </c>
      <c r="Q77" s="331">
        <v>13.215911014764471</v>
      </c>
      <c r="R77" s="331">
        <v>13.215911014764471</v>
      </c>
      <c r="S77" s="331">
        <v>13.215911014764471</v>
      </c>
      <c r="T77" s="331">
        <v>13.215911014764471</v>
      </c>
      <c r="U77" s="331">
        <v>13.215911014764471</v>
      </c>
      <c r="V77" s="331">
        <v>13.215911014764471</v>
      </c>
      <c r="W77" s="331">
        <v>13.215911014764471</v>
      </c>
      <c r="X77" s="331">
        <v>13.215911014764471</v>
      </c>
      <c r="Y77" s="331">
        <v>13.215911014764471</v>
      </c>
      <c r="Z77" s="331">
        <v>13.215911014764471</v>
      </c>
      <c r="AA77" s="331">
        <v>13.215911014764471</v>
      </c>
      <c r="AB77" s="331">
        <v>13.215911014764471</v>
      </c>
      <c r="AC77" s="331">
        <v>13.215911014764471</v>
      </c>
      <c r="AD77" s="331">
        <v>0</v>
      </c>
      <c r="AE77" s="331">
        <v>0</v>
      </c>
      <c r="AF77" s="331">
        <v>0</v>
      </c>
      <c r="AG77" s="331">
        <v>0</v>
      </c>
      <c r="AH77" s="331">
        <v>0</v>
      </c>
      <c r="AI77" s="888">
        <f t="shared" si="25"/>
        <v>290.7500423248182</v>
      </c>
    </row>
    <row r="78" spans="1:35" x14ac:dyDescent="0.3">
      <c r="A78" s="150"/>
      <c r="B78" s="889" t="s">
        <v>887</v>
      </c>
      <c r="C78" s="331">
        <v>0</v>
      </c>
      <c r="D78" s="331">
        <v>0</v>
      </c>
      <c r="E78" s="331">
        <v>0</v>
      </c>
      <c r="F78" s="331">
        <v>0</v>
      </c>
      <c r="G78" s="331">
        <v>0</v>
      </c>
      <c r="H78" s="331">
        <v>527.00574200000005</v>
      </c>
      <c r="I78" s="331">
        <v>527.00574200000005</v>
      </c>
      <c r="J78" s="888">
        <v>527.00574200000005</v>
      </c>
      <c r="K78" s="331">
        <v>527.00574200000005</v>
      </c>
      <c r="L78" s="331">
        <v>527.00574200000005</v>
      </c>
      <c r="M78" s="331">
        <v>0</v>
      </c>
      <c r="N78" s="331">
        <v>0</v>
      </c>
      <c r="O78" s="331">
        <v>0</v>
      </c>
      <c r="P78" s="331">
        <v>0</v>
      </c>
      <c r="Q78" s="331">
        <v>0</v>
      </c>
      <c r="R78" s="331">
        <v>0</v>
      </c>
      <c r="S78" s="331">
        <v>0</v>
      </c>
      <c r="T78" s="331">
        <v>0</v>
      </c>
      <c r="U78" s="331">
        <v>0</v>
      </c>
      <c r="V78" s="331">
        <v>0</v>
      </c>
      <c r="W78" s="331">
        <v>0</v>
      </c>
      <c r="X78" s="331">
        <v>0</v>
      </c>
      <c r="Y78" s="331">
        <v>0</v>
      </c>
      <c r="Z78" s="331">
        <v>0</v>
      </c>
      <c r="AA78" s="331">
        <v>0</v>
      </c>
      <c r="AB78" s="331">
        <v>0</v>
      </c>
      <c r="AC78" s="331">
        <v>0</v>
      </c>
      <c r="AD78" s="331">
        <v>0</v>
      </c>
      <c r="AE78" s="331">
        <v>0</v>
      </c>
      <c r="AF78" s="331">
        <v>0</v>
      </c>
      <c r="AG78" s="331">
        <v>0</v>
      </c>
      <c r="AH78" s="331">
        <v>0</v>
      </c>
      <c r="AI78" s="888">
        <f t="shared" si="25"/>
        <v>2635.0287100000005</v>
      </c>
    </row>
    <row r="79" spans="1:35" x14ac:dyDescent="0.3">
      <c r="A79" s="150"/>
      <c r="B79" s="891" t="s">
        <v>888</v>
      </c>
      <c r="C79" s="331">
        <v>0</v>
      </c>
      <c r="D79" s="331">
        <v>0</v>
      </c>
      <c r="E79" s="331">
        <v>0</v>
      </c>
      <c r="F79" s="331">
        <v>0</v>
      </c>
      <c r="G79" s="331">
        <v>0</v>
      </c>
      <c r="H79" s="331">
        <v>0</v>
      </c>
      <c r="I79" s="331">
        <v>0</v>
      </c>
      <c r="J79" s="888">
        <v>518.41205759000002</v>
      </c>
      <c r="K79" s="331">
        <v>1036.82411518</v>
      </c>
      <c r="L79" s="331">
        <v>1036.82411518</v>
      </c>
      <c r="M79" s="331">
        <v>1036.82411518</v>
      </c>
      <c r="N79" s="331">
        <v>1036.82411518</v>
      </c>
      <c r="O79" s="331">
        <v>1036.82411518</v>
      </c>
      <c r="P79" s="331">
        <v>1036.82411518</v>
      </c>
      <c r="Q79" s="331">
        <v>1036.82411518</v>
      </c>
      <c r="R79" s="331">
        <v>1036.82411518</v>
      </c>
      <c r="S79" s="331">
        <v>1036.82411518</v>
      </c>
      <c r="T79" s="331">
        <v>1036.82411518</v>
      </c>
      <c r="U79" s="331">
        <v>518.41205759000002</v>
      </c>
      <c r="V79" s="331">
        <v>0</v>
      </c>
      <c r="W79" s="331">
        <v>0</v>
      </c>
      <c r="X79" s="331">
        <v>0</v>
      </c>
      <c r="Y79" s="331">
        <v>0</v>
      </c>
      <c r="Z79" s="331">
        <v>0</v>
      </c>
      <c r="AA79" s="331">
        <v>0</v>
      </c>
      <c r="AB79" s="331">
        <v>0</v>
      </c>
      <c r="AC79" s="331">
        <v>0</v>
      </c>
      <c r="AD79" s="331">
        <v>0</v>
      </c>
      <c r="AE79" s="331">
        <v>0</v>
      </c>
      <c r="AF79" s="331">
        <v>0</v>
      </c>
      <c r="AG79" s="331">
        <v>0</v>
      </c>
      <c r="AH79" s="331">
        <v>0</v>
      </c>
      <c r="AI79" s="888">
        <f t="shared" si="25"/>
        <v>11405.06526698</v>
      </c>
    </row>
    <row r="80" spans="1:35" x14ac:dyDescent="0.3">
      <c r="A80" s="150"/>
      <c r="B80" s="891" t="s">
        <v>889</v>
      </c>
      <c r="C80" s="331">
        <v>0</v>
      </c>
      <c r="D80" s="331">
        <v>0</v>
      </c>
      <c r="E80" s="331">
        <v>0</v>
      </c>
      <c r="F80" s="331">
        <v>0</v>
      </c>
      <c r="G80" s="331">
        <v>643.62448212000004</v>
      </c>
      <c r="H80" s="331">
        <v>2574.4979284800002</v>
      </c>
      <c r="I80" s="331">
        <v>2574.4979284800002</v>
      </c>
      <c r="J80" s="888">
        <v>2574.4979284800002</v>
      </c>
      <c r="K80" s="331">
        <v>2574.4979284800002</v>
      </c>
      <c r="L80" s="331">
        <v>2574.4979284800002</v>
      </c>
      <c r="M80" s="331">
        <v>2574.4979284800002</v>
      </c>
      <c r="N80" s="331">
        <v>0</v>
      </c>
      <c r="O80" s="331">
        <v>0</v>
      </c>
      <c r="P80" s="331">
        <v>0</v>
      </c>
      <c r="Q80" s="331">
        <v>0</v>
      </c>
      <c r="R80" s="331">
        <v>0</v>
      </c>
      <c r="S80" s="331">
        <v>0</v>
      </c>
      <c r="T80" s="331">
        <v>0</v>
      </c>
      <c r="U80" s="331">
        <v>0</v>
      </c>
      <c r="V80" s="331">
        <v>0</v>
      </c>
      <c r="W80" s="331">
        <v>0</v>
      </c>
      <c r="X80" s="331">
        <v>0</v>
      </c>
      <c r="Y80" s="331">
        <v>0</v>
      </c>
      <c r="Z80" s="331">
        <v>0</v>
      </c>
      <c r="AA80" s="331">
        <v>0</v>
      </c>
      <c r="AB80" s="331">
        <v>0</v>
      </c>
      <c r="AC80" s="331">
        <v>0</v>
      </c>
      <c r="AD80" s="331">
        <v>0</v>
      </c>
      <c r="AE80" s="331">
        <v>0</v>
      </c>
      <c r="AF80" s="331">
        <v>0</v>
      </c>
      <c r="AG80" s="331">
        <v>0</v>
      </c>
      <c r="AH80" s="331">
        <v>0</v>
      </c>
      <c r="AI80" s="888">
        <f t="shared" si="25"/>
        <v>16090.612052999997</v>
      </c>
    </row>
    <row r="81" spans="1:35" x14ac:dyDescent="0.3">
      <c r="A81" s="150"/>
      <c r="B81" s="889" t="s">
        <v>890</v>
      </c>
      <c r="C81" s="331">
        <v>0</v>
      </c>
      <c r="D81" s="331">
        <v>0</v>
      </c>
      <c r="E81" s="331">
        <v>0</v>
      </c>
      <c r="F81" s="331">
        <v>0</v>
      </c>
      <c r="G81" s="331">
        <v>0</v>
      </c>
      <c r="H81" s="331">
        <v>0</v>
      </c>
      <c r="I81" s="331">
        <v>0</v>
      </c>
      <c r="J81" s="888">
        <v>0</v>
      </c>
      <c r="K81" s="331">
        <v>0</v>
      </c>
      <c r="L81" s="331">
        <v>0</v>
      </c>
      <c r="M81" s="331">
        <v>0</v>
      </c>
      <c r="N81" s="331">
        <v>4100.3435594000002</v>
      </c>
      <c r="O81" s="331">
        <v>4100.3435594000002</v>
      </c>
      <c r="P81" s="331">
        <v>4100.3435594000002</v>
      </c>
      <c r="Q81" s="331">
        <v>4100.3435594000002</v>
      </c>
      <c r="R81" s="331">
        <v>4100.3435594000002</v>
      </c>
      <c r="S81" s="331">
        <v>0</v>
      </c>
      <c r="T81" s="331">
        <v>0</v>
      </c>
      <c r="U81" s="331">
        <v>0</v>
      </c>
      <c r="V81" s="331">
        <v>0</v>
      </c>
      <c r="W81" s="331">
        <v>0</v>
      </c>
      <c r="X81" s="331">
        <v>0</v>
      </c>
      <c r="Y81" s="331">
        <v>0</v>
      </c>
      <c r="Z81" s="331">
        <v>0</v>
      </c>
      <c r="AA81" s="331">
        <v>0</v>
      </c>
      <c r="AB81" s="331">
        <v>0</v>
      </c>
      <c r="AC81" s="331">
        <v>0</v>
      </c>
      <c r="AD81" s="331">
        <v>0</v>
      </c>
      <c r="AE81" s="331">
        <v>0</v>
      </c>
      <c r="AF81" s="331">
        <v>0</v>
      </c>
      <c r="AG81" s="331">
        <v>0</v>
      </c>
      <c r="AH81" s="331">
        <v>0</v>
      </c>
      <c r="AI81" s="888">
        <f t="shared" si="25"/>
        <v>20501.717797000001</v>
      </c>
    </row>
    <row r="82" spans="1:35" x14ac:dyDescent="0.3">
      <c r="A82" s="150"/>
      <c r="B82" s="891" t="s">
        <v>891</v>
      </c>
      <c r="C82" s="331">
        <v>0</v>
      </c>
      <c r="D82" s="331">
        <v>0</v>
      </c>
      <c r="E82" s="331">
        <v>0</v>
      </c>
      <c r="F82" s="331">
        <v>0</v>
      </c>
      <c r="G82" s="331">
        <v>0</v>
      </c>
      <c r="H82" s="331">
        <v>0</v>
      </c>
      <c r="I82" s="331">
        <v>0</v>
      </c>
      <c r="J82" s="888">
        <v>0</v>
      </c>
      <c r="K82" s="331">
        <v>748.72223422000002</v>
      </c>
      <c r="L82" s="331">
        <v>748.72223422000002</v>
      </c>
      <c r="M82" s="331">
        <v>748.72223422000002</v>
      </c>
      <c r="N82" s="331">
        <v>748.72223422000002</v>
      </c>
      <c r="O82" s="331">
        <v>748.72223422000002</v>
      </c>
      <c r="P82" s="331">
        <v>748.72223422000002</v>
      </c>
      <c r="Q82" s="331">
        <v>748.72223422000002</v>
      </c>
      <c r="R82" s="331">
        <v>748.72223422000002</v>
      </c>
      <c r="S82" s="331">
        <v>748.72223422000002</v>
      </c>
      <c r="T82" s="331">
        <v>748.72223422000002</v>
      </c>
      <c r="U82" s="331">
        <v>748.72223422000002</v>
      </c>
      <c r="V82" s="331">
        <v>748.72223422000002</v>
      </c>
      <c r="W82" s="331">
        <v>748.72223422000002</v>
      </c>
      <c r="X82" s="331">
        <v>748.72223422000002</v>
      </c>
      <c r="Y82" s="331">
        <v>0</v>
      </c>
      <c r="Z82" s="331">
        <v>0</v>
      </c>
      <c r="AA82" s="331">
        <v>0</v>
      </c>
      <c r="AB82" s="331">
        <v>0</v>
      </c>
      <c r="AC82" s="331">
        <v>0</v>
      </c>
      <c r="AD82" s="331">
        <v>0</v>
      </c>
      <c r="AE82" s="331">
        <v>0</v>
      </c>
      <c r="AF82" s="331">
        <v>0</v>
      </c>
      <c r="AG82" s="331">
        <v>0</v>
      </c>
      <c r="AH82" s="331">
        <v>0</v>
      </c>
      <c r="AI82" s="888">
        <f t="shared" si="25"/>
        <v>10482.111279080002</v>
      </c>
    </row>
    <row r="83" spans="1:35" x14ac:dyDescent="0.3">
      <c r="A83" s="150"/>
      <c r="B83" s="891" t="s">
        <v>892</v>
      </c>
      <c r="C83" s="331">
        <v>0</v>
      </c>
      <c r="D83" s="331">
        <v>0</v>
      </c>
      <c r="E83" s="331">
        <v>0</v>
      </c>
      <c r="F83" s="331">
        <v>0</v>
      </c>
      <c r="G83" s="331">
        <v>0</v>
      </c>
      <c r="H83" s="331">
        <v>95.090778360000002</v>
      </c>
      <c r="I83" s="331">
        <v>95.090778360000002</v>
      </c>
      <c r="J83" s="888">
        <v>95.090778360000002</v>
      </c>
      <c r="K83" s="331">
        <v>95.090778360000002</v>
      </c>
      <c r="L83" s="331">
        <v>95.090778360000002</v>
      </c>
      <c r="M83" s="331">
        <v>95.090778360000002</v>
      </c>
      <c r="N83" s="331">
        <v>95.090778360000002</v>
      </c>
      <c r="O83" s="331">
        <v>95.090778360000002</v>
      </c>
      <c r="P83" s="331">
        <v>95.090778360000002</v>
      </c>
      <c r="Q83" s="331">
        <v>95.090778360000002</v>
      </c>
      <c r="R83" s="331">
        <v>95.090778360000002</v>
      </c>
      <c r="S83" s="331">
        <v>95.090778360000002</v>
      </c>
      <c r="T83" s="331">
        <v>95.090778360000002</v>
      </c>
      <c r="U83" s="331">
        <v>95.090778360000002</v>
      </c>
      <c r="V83" s="331">
        <v>95.090778360000002</v>
      </c>
      <c r="W83" s="331">
        <v>95.090778360000002</v>
      </c>
      <c r="X83" s="331">
        <v>95.090778360000002</v>
      </c>
      <c r="Y83" s="331">
        <v>95.090778360000002</v>
      </c>
      <c r="Z83" s="331">
        <v>95.090778360000002</v>
      </c>
      <c r="AA83" s="331">
        <v>95.090778360000002</v>
      </c>
      <c r="AB83" s="331">
        <v>95.090778360000002</v>
      </c>
      <c r="AC83" s="331">
        <v>95.090778360000002</v>
      </c>
      <c r="AD83" s="331">
        <v>0</v>
      </c>
      <c r="AE83" s="331">
        <v>0</v>
      </c>
      <c r="AF83" s="331">
        <v>0</v>
      </c>
      <c r="AG83" s="331">
        <v>0</v>
      </c>
      <c r="AH83" s="331">
        <v>0</v>
      </c>
      <c r="AI83" s="888">
        <f t="shared" si="25"/>
        <v>2091.9971239200008</v>
      </c>
    </row>
    <row r="84" spans="1:35" x14ac:dyDescent="0.3">
      <c r="A84" s="150"/>
      <c r="B84" s="889" t="s">
        <v>893</v>
      </c>
      <c r="C84" s="332">
        <v>0</v>
      </c>
      <c r="D84" s="332">
        <v>0</v>
      </c>
      <c r="E84" s="332">
        <v>0</v>
      </c>
      <c r="F84" s="332">
        <v>0</v>
      </c>
      <c r="G84" s="332">
        <v>0</v>
      </c>
      <c r="H84" s="332">
        <v>438.62044300000002</v>
      </c>
      <c r="I84" s="332">
        <v>438.62044300000002</v>
      </c>
      <c r="J84" s="888">
        <v>438.62044300000002</v>
      </c>
      <c r="K84" s="332">
        <v>438.62044300000002</v>
      </c>
      <c r="L84" s="332">
        <v>438.62044300000002</v>
      </c>
      <c r="M84" s="332">
        <v>0</v>
      </c>
      <c r="N84" s="332">
        <v>0</v>
      </c>
      <c r="O84" s="332">
        <v>0</v>
      </c>
      <c r="P84" s="332">
        <v>0</v>
      </c>
      <c r="Q84" s="332">
        <v>0</v>
      </c>
      <c r="R84" s="332">
        <v>0</v>
      </c>
      <c r="S84" s="332">
        <v>0</v>
      </c>
      <c r="T84" s="332">
        <v>0</v>
      </c>
      <c r="U84" s="332">
        <v>0</v>
      </c>
      <c r="V84" s="332">
        <v>0</v>
      </c>
      <c r="W84" s="332">
        <v>0</v>
      </c>
      <c r="X84" s="332">
        <v>0</v>
      </c>
      <c r="Y84" s="332">
        <v>0</v>
      </c>
      <c r="Z84" s="332">
        <v>0</v>
      </c>
      <c r="AA84" s="332">
        <v>0</v>
      </c>
      <c r="AB84" s="332">
        <v>0</v>
      </c>
      <c r="AC84" s="332">
        <v>0</v>
      </c>
      <c r="AD84" s="332">
        <v>0</v>
      </c>
      <c r="AE84" s="332">
        <v>0</v>
      </c>
      <c r="AF84" s="332">
        <v>0</v>
      </c>
      <c r="AG84" s="332">
        <v>0</v>
      </c>
      <c r="AH84" s="332">
        <v>0</v>
      </c>
      <c r="AI84" s="888">
        <f t="shared" si="25"/>
        <v>2193.1022149999999</v>
      </c>
    </row>
    <row r="85" spans="1:35" x14ac:dyDescent="0.3">
      <c r="A85" s="150"/>
      <c r="B85" s="889" t="s">
        <v>894</v>
      </c>
      <c r="C85" s="332">
        <v>0</v>
      </c>
      <c r="D85" s="332">
        <v>0</v>
      </c>
      <c r="E85" s="332">
        <v>0</v>
      </c>
      <c r="F85" s="332">
        <v>0</v>
      </c>
      <c r="G85" s="332">
        <v>0</v>
      </c>
      <c r="H85" s="332">
        <v>0</v>
      </c>
      <c r="I85" s="332">
        <v>0</v>
      </c>
      <c r="J85" s="888">
        <v>327.75417085999999</v>
      </c>
      <c r="K85" s="332">
        <v>655.50834171999998</v>
      </c>
      <c r="L85" s="332">
        <v>655.50834171999998</v>
      </c>
      <c r="M85" s="332">
        <v>655.50834171999998</v>
      </c>
      <c r="N85" s="332">
        <v>655.50834171999998</v>
      </c>
      <c r="O85" s="332">
        <v>655.50834171999998</v>
      </c>
      <c r="P85" s="332">
        <v>655.50834171999998</v>
      </c>
      <c r="Q85" s="332">
        <v>655.50834171999998</v>
      </c>
      <c r="R85" s="332">
        <v>655.50834171999998</v>
      </c>
      <c r="S85" s="332">
        <v>655.50834171999998</v>
      </c>
      <c r="T85" s="332">
        <v>655.50834171999998</v>
      </c>
      <c r="U85" s="332">
        <v>327.75417085999999</v>
      </c>
      <c r="V85" s="332">
        <v>0</v>
      </c>
      <c r="W85" s="332">
        <v>0</v>
      </c>
      <c r="X85" s="332">
        <v>0</v>
      </c>
      <c r="Y85" s="332">
        <v>0</v>
      </c>
      <c r="Z85" s="332">
        <v>0</v>
      </c>
      <c r="AA85" s="332">
        <v>0</v>
      </c>
      <c r="AB85" s="332">
        <v>0</v>
      </c>
      <c r="AC85" s="332">
        <v>0</v>
      </c>
      <c r="AD85" s="332">
        <v>0</v>
      </c>
      <c r="AE85" s="332">
        <v>0</v>
      </c>
      <c r="AF85" s="332">
        <v>0</v>
      </c>
      <c r="AG85" s="332">
        <v>0</v>
      </c>
      <c r="AH85" s="332">
        <v>0</v>
      </c>
      <c r="AI85" s="888">
        <f t="shared" si="25"/>
        <v>7210.5917589200008</v>
      </c>
    </row>
    <row r="86" spans="1:35" x14ac:dyDescent="0.3">
      <c r="A86" s="150"/>
      <c r="B86" s="891" t="s">
        <v>895</v>
      </c>
      <c r="C86" s="331">
        <v>0</v>
      </c>
      <c r="D86" s="331">
        <v>0</v>
      </c>
      <c r="E86" s="331">
        <v>0</v>
      </c>
      <c r="F86" s="331">
        <v>0</v>
      </c>
      <c r="G86" s="331">
        <v>503.17723424000002</v>
      </c>
      <c r="H86" s="331">
        <v>2012.7089369600001</v>
      </c>
      <c r="I86" s="331">
        <v>2012.7089369600001</v>
      </c>
      <c r="J86" s="888">
        <v>2012.7089369600001</v>
      </c>
      <c r="K86" s="331">
        <v>2012.7089369600001</v>
      </c>
      <c r="L86" s="331">
        <v>2012.7089369600001</v>
      </c>
      <c r="M86" s="331">
        <v>2012.7089369600001</v>
      </c>
      <c r="N86" s="331">
        <v>0</v>
      </c>
      <c r="O86" s="331">
        <v>0</v>
      </c>
      <c r="P86" s="331">
        <v>0</v>
      </c>
      <c r="Q86" s="331">
        <v>0</v>
      </c>
      <c r="R86" s="331">
        <v>0</v>
      </c>
      <c r="S86" s="331">
        <v>0</v>
      </c>
      <c r="T86" s="331">
        <v>0</v>
      </c>
      <c r="U86" s="331">
        <v>0</v>
      </c>
      <c r="V86" s="331">
        <v>0</v>
      </c>
      <c r="W86" s="331">
        <v>0</v>
      </c>
      <c r="X86" s="331">
        <v>0</v>
      </c>
      <c r="Y86" s="331">
        <v>0</v>
      </c>
      <c r="Z86" s="331">
        <v>0</v>
      </c>
      <c r="AA86" s="331">
        <v>0</v>
      </c>
      <c r="AB86" s="331">
        <v>0</v>
      </c>
      <c r="AC86" s="331">
        <v>0</v>
      </c>
      <c r="AD86" s="331">
        <v>0</v>
      </c>
      <c r="AE86" s="331">
        <v>0</v>
      </c>
      <c r="AF86" s="331">
        <v>0</v>
      </c>
      <c r="AG86" s="331">
        <v>0</v>
      </c>
      <c r="AH86" s="331">
        <v>0</v>
      </c>
      <c r="AI86" s="888">
        <f t="shared" si="25"/>
        <v>12579.430856000001</v>
      </c>
    </row>
    <row r="87" spans="1:35" x14ac:dyDescent="0.3">
      <c r="A87" s="150"/>
      <c r="B87" s="891" t="s">
        <v>896</v>
      </c>
      <c r="C87" s="331">
        <v>0</v>
      </c>
      <c r="D87" s="331">
        <v>0</v>
      </c>
      <c r="E87" s="331">
        <v>0</v>
      </c>
      <c r="F87" s="331">
        <v>0</v>
      </c>
      <c r="G87" s="331">
        <v>0</v>
      </c>
      <c r="H87" s="331">
        <v>0</v>
      </c>
      <c r="I87" s="331">
        <v>0</v>
      </c>
      <c r="J87" s="888">
        <v>0</v>
      </c>
      <c r="K87" s="331">
        <v>0</v>
      </c>
      <c r="L87" s="331">
        <v>0</v>
      </c>
      <c r="M87" s="331">
        <v>0</v>
      </c>
      <c r="N87" s="331">
        <v>3692.7443023999999</v>
      </c>
      <c r="O87" s="331">
        <v>3692.7443023999999</v>
      </c>
      <c r="P87" s="331">
        <v>3692.7443023999999</v>
      </c>
      <c r="Q87" s="331">
        <v>3692.7443023999999</v>
      </c>
      <c r="R87" s="331">
        <v>3692.7443023999999</v>
      </c>
      <c r="S87" s="331">
        <v>0</v>
      </c>
      <c r="T87" s="331">
        <v>0</v>
      </c>
      <c r="U87" s="331">
        <v>0</v>
      </c>
      <c r="V87" s="331">
        <v>0</v>
      </c>
      <c r="W87" s="331">
        <v>0</v>
      </c>
      <c r="X87" s="331">
        <v>0</v>
      </c>
      <c r="Y87" s="331">
        <v>0</v>
      </c>
      <c r="Z87" s="331">
        <v>0</v>
      </c>
      <c r="AA87" s="331">
        <v>0</v>
      </c>
      <c r="AB87" s="331">
        <v>0</v>
      </c>
      <c r="AC87" s="331">
        <v>0</v>
      </c>
      <c r="AD87" s="331">
        <v>0</v>
      </c>
      <c r="AE87" s="331">
        <v>0</v>
      </c>
      <c r="AF87" s="331">
        <v>0</v>
      </c>
      <c r="AG87" s="331">
        <v>0</v>
      </c>
      <c r="AH87" s="331">
        <v>0</v>
      </c>
      <c r="AI87" s="888">
        <f t="shared" si="25"/>
        <v>18463.721512</v>
      </c>
    </row>
    <row r="88" spans="1:35" x14ac:dyDescent="0.3">
      <c r="A88" s="150"/>
      <c r="B88" s="889" t="s">
        <v>897</v>
      </c>
      <c r="C88" s="89">
        <v>0</v>
      </c>
      <c r="D88" s="89">
        <v>0</v>
      </c>
      <c r="E88" s="89">
        <v>0</v>
      </c>
      <c r="F88" s="89">
        <v>0</v>
      </c>
      <c r="G88" s="89">
        <v>0</v>
      </c>
      <c r="H88" s="89">
        <v>0</v>
      </c>
      <c r="I88" s="89">
        <v>0</v>
      </c>
      <c r="J88" s="888">
        <v>0</v>
      </c>
      <c r="K88" s="89">
        <v>106.52685472</v>
      </c>
      <c r="L88" s="89">
        <v>106.52685472</v>
      </c>
      <c r="M88" s="89">
        <v>106.52685472</v>
      </c>
      <c r="N88" s="89">
        <v>106.52685472</v>
      </c>
      <c r="O88" s="89">
        <v>106.52685472</v>
      </c>
      <c r="P88" s="89">
        <v>106.52685472</v>
      </c>
      <c r="Q88" s="89">
        <v>106.52685472</v>
      </c>
      <c r="R88" s="89">
        <v>106.52685472</v>
      </c>
      <c r="S88" s="89">
        <v>106.52685472</v>
      </c>
      <c r="T88" s="89">
        <v>106.52685472</v>
      </c>
      <c r="U88" s="89">
        <v>106.52685472</v>
      </c>
      <c r="V88" s="89">
        <v>106.52685472</v>
      </c>
      <c r="W88" s="89">
        <v>106.52685472</v>
      </c>
      <c r="X88" s="89">
        <v>106.52685472</v>
      </c>
      <c r="Y88" s="89">
        <v>0</v>
      </c>
      <c r="Z88" s="89">
        <v>0</v>
      </c>
      <c r="AA88" s="89">
        <v>0</v>
      </c>
      <c r="AB88" s="89">
        <v>0</v>
      </c>
      <c r="AC88" s="89">
        <v>0</v>
      </c>
      <c r="AD88" s="89">
        <v>0</v>
      </c>
      <c r="AE88" s="89">
        <v>0</v>
      </c>
      <c r="AF88" s="89">
        <v>0</v>
      </c>
      <c r="AG88" s="89">
        <v>0</v>
      </c>
      <c r="AH88" s="89">
        <v>0</v>
      </c>
      <c r="AI88" s="888">
        <f t="shared" si="25"/>
        <v>1491.3759660800001</v>
      </c>
    </row>
    <row r="89" spans="1:35" x14ac:dyDescent="0.3">
      <c r="A89" s="150"/>
      <c r="B89" s="889" t="s">
        <v>624</v>
      </c>
      <c r="C89" s="89">
        <v>0</v>
      </c>
      <c r="D89" s="89">
        <v>5.5642149999999999</v>
      </c>
      <c r="E89" s="89">
        <v>0</v>
      </c>
      <c r="F89" s="89">
        <v>0</v>
      </c>
      <c r="G89" s="89">
        <v>0</v>
      </c>
      <c r="H89" s="89">
        <v>0</v>
      </c>
      <c r="I89" s="89">
        <v>0</v>
      </c>
      <c r="J89" s="888">
        <v>0</v>
      </c>
      <c r="K89" s="89">
        <v>0</v>
      </c>
      <c r="L89" s="89">
        <v>0</v>
      </c>
      <c r="M89" s="89">
        <v>0</v>
      </c>
      <c r="N89" s="89">
        <v>0</v>
      </c>
      <c r="O89" s="89">
        <v>0</v>
      </c>
      <c r="P89" s="89">
        <v>0</v>
      </c>
      <c r="Q89" s="89">
        <v>0</v>
      </c>
      <c r="R89" s="89">
        <v>0</v>
      </c>
      <c r="S89" s="89">
        <v>0</v>
      </c>
      <c r="T89" s="89">
        <v>0</v>
      </c>
      <c r="U89" s="89">
        <v>0</v>
      </c>
      <c r="V89" s="89">
        <v>0</v>
      </c>
      <c r="W89" s="89">
        <v>0</v>
      </c>
      <c r="X89" s="89">
        <v>0</v>
      </c>
      <c r="Y89" s="89">
        <v>0</v>
      </c>
      <c r="Z89" s="89">
        <v>0</v>
      </c>
      <c r="AA89" s="89">
        <v>0</v>
      </c>
      <c r="AB89" s="89">
        <v>0</v>
      </c>
      <c r="AC89" s="89">
        <v>0</v>
      </c>
      <c r="AD89" s="89">
        <v>0</v>
      </c>
      <c r="AE89" s="89">
        <v>0</v>
      </c>
      <c r="AF89" s="89">
        <v>0</v>
      </c>
      <c r="AG89" s="89">
        <v>0</v>
      </c>
      <c r="AH89" s="89">
        <v>0</v>
      </c>
      <c r="AI89" s="888">
        <f t="shared" si="25"/>
        <v>5.5642149999999999</v>
      </c>
    </row>
    <row r="90" spans="1:35" x14ac:dyDescent="0.3">
      <c r="A90" s="150"/>
      <c r="B90" s="891" t="s">
        <v>370</v>
      </c>
      <c r="C90" s="888">
        <v>17.383787000000002</v>
      </c>
      <c r="D90" s="888">
        <v>0</v>
      </c>
      <c r="E90" s="888">
        <v>0</v>
      </c>
      <c r="F90" s="888">
        <v>0</v>
      </c>
      <c r="G90" s="888">
        <v>0</v>
      </c>
      <c r="H90" s="888">
        <v>0</v>
      </c>
      <c r="I90" s="888">
        <v>0</v>
      </c>
      <c r="J90" s="888">
        <v>0</v>
      </c>
      <c r="K90" s="888">
        <v>0</v>
      </c>
      <c r="L90" s="888">
        <v>0</v>
      </c>
      <c r="M90" s="888">
        <v>0</v>
      </c>
      <c r="N90" s="888">
        <v>0</v>
      </c>
      <c r="O90" s="888">
        <v>0</v>
      </c>
      <c r="P90" s="888">
        <v>0</v>
      </c>
      <c r="Q90" s="888">
        <v>0</v>
      </c>
      <c r="R90" s="888">
        <v>0</v>
      </c>
      <c r="S90" s="888">
        <v>0</v>
      </c>
      <c r="T90" s="888">
        <v>0</v>
      </c>
      <c r="U90" s="888">
        <v>0</v>
      </c>
      <c r="V90" s="888">
        <v>0</v>
      </c>
      <c r="W90" s="888">
        <v>0</v>
      </c>
      <c r="X90" s="888">
        <v>0</v>
      </c>
      <c r="Y90" s="888">
        <v>0</v>
      </c>
      <c r="Z90" s="888">
        <v>0</v>
      </c>
      <c r="AA90" s="888">
        <v>0</v>
      </c>
      <c r="AB90" s="888">
        <v>0</v>
      </c>
      <c r="AC90" s="888">
        <v>0</v>
      </c>
      <c r="AD90" s="888">
        <v>0</v>
      </c>
      <c r="AE90" s="888">
        <v>0</v>
      </c>
      <c r="AF90" s="888">
        <v>0</v>
      </c>
      <c r="AG90" s="888">
        <v>0</v>
      </c>
      <c r="AH90" s="888">
        <v>0</v>
      </c>
      <c r="AI90" s="888">
        <f t="shared" si="25"/>
        <v>17.383787000000002</v>
      </c>
    </row>
    <row r="91" spans="1:35" x14ac:dyDescent="0.3">
      <c r="A91" s="150"/>
      <c r="B91" s="889" t="s">
        <v>621</v>
      </c>
      <c r="C91" s="888">
        <v>465.04410615031185</v>
      </c>
      <c r="D91" s="888">
        <v>0</v>
      </c>
      <c r="E91" s="888">
        <v>0</v>
      </c>
      <c r="F91" s="888">
        <v>0</v>
      </c>
      <c r="G91" s="888">
        <v>0</v>
      </c>
      <c r="H91" s="888">
        <v>0</v>
      </c>
      <c r="I91" s="888">
        <v>0</v>
      </c>
      <c r="J91" s="888">
        <v>0</v>
      </c>
      <c r="K91" s="888">
        <v>0</v>
      </c>
      <c r="L91" s="888">
        <v>0</v>
      </c>
      <c r="M91" s="888">
        <v>0</v>
      </c>
      <c r="N91" s="888">
        <v>0</v>
      </c>
      <c r="O91" s="888">
        <v>0</v>
      </c>
      <c r="P91" s="888">
        <v>0</v>
      </c>
      <c r="Q91" s="888">
        <v>0</v>
      </c>
      <c r="R91" s="888">
        <v>0</v>
      </c>
      <c r="S91" s="888">
        <v>0</v>
      </c>
      <c r="T91" s="888">
        <v>0</v>
      </c>
      <c r="U91" s="888">
        <v>0</v>
      </c>
      <c r="V91" s="888">
        <v>0</v>
      </c>
      <c r="W91" s="888">
        <v>0</v>
      </c>
      <c r="X91" s="888">
        <v>0</v>
      </c>
      <c r="Y91" s="888">
        <v>0</v>
      </c>
      <c r="Z91" s="888">
        <v>0</v>
      </c>
      <c r="AA91" s="888">
        <v>0</v>
      </c>
      <c r="AB91" s="888">
        <v>0</v>
      </c>
      <c r="AC91" s="888">
        <v>0</v>
      </c>
      <c r="AD91" s="888">
        <v>0</v>
      </c>
      <c r="AE91" s="888">
        <v>0</v>
      </c>
      <c r="AF91" s="888">
        <v>0</v>
      </c>
      <c r="AG91" s="888">
        <v>0</v>
      </c>
      <c r="AH91" s="888">
        <v>0</v>
      </c>
      <c r="AI91" s="888">
        <f t="shared" si="25"/>
        <v>465.04410615031185</v>
      </c>
    </row>
    <row r="92" spans="1:35" x14ac:dyDescent="0.3">
      <c r="A92" s="150"/>
      <c r="B92" s="889" t="s">
        <v>630</v>
      </c>
      <c r="C92" s="888">
        <v>0</v>
      </c>
      <c r="D92" s="888">
        <v>525.10666229077788</v>
      </c>
      <c r="E92" s="888">
        <v>0</v>
      </c>
      <c r="F92" s="888">
        <v>0</v>
      </c>
      <c r="G92" s="888">
        <v>0</v>
      </c>
      <c r="H92" s="888">
        <v>0</v>
      </c>
      <c r="I92" s="888">
        <v>0</v>
      </c>
      <c r="J92" s="888">
        <v>0</v>
      </c>
      <c r="K92" s="888">
        <v>0</v>
      </c>
      <c r="L92" s="888">
        <v>0</v>
      </c>
      <c r="M92" s="888">
        <v>0</v>
      </c>
      <c r="N92" s="888">
        <v>0</v>
      </c>
      <c r="O92" s="888">
        <v>0</v>
      </c>
      <c r="P92" s="888">
        <v>0</v>
      </c>
      <c r="Q92" s="888">
        <v>0</v>
      </c>
      <c r="R92" s="888">
        <v>0</v>
      </c>
      <c r="S92" s="888">
        <v>0</v>
      </c>
      <c r="T92" s="888">
        <v>0</v>
      </c>
      <c r="U92" s="888">
        <v>0</v>
      </c>
      <c r="V92" s="888">
        <v>0</v>
      </c>
      <c r="W92" s="888">
        <v>0</v>
      </c>
      <c r="X92" s="888">
        <v>0</v>
      </c>
      <c r="Y92" s="888">
        <v>0</v>
      </c>
      <c r="Z92" s="888">
        <v>0</v>
      </c>
      <c r="AA92" s="888">
        <v>0</v>
      </c>
      <c r="AB92" s="888">
        <v>0</v>
      </c>
      <c r="AC92" s="888">
        <v>0</v>
      </c>
      <c r="AD92" s="888">
        <v>0</v>
      </c>
      <c r="AE92" s="888">
        <v>0</v>
      </c>
      <c r="AF92" s="888">
        <v>0</v>
      </c>
      <c r="AG92" s="888">
        <v>0</v>
      </c>
      <c r="AH92" s="888">
        <v>0</v>
      </c>
      <c r="AI92" s="888">
        <f t="shared" si="25"/>
        <v>525.10666229077788</v>
      </c>
    </row>
    <row r="93" spans="1:35" x14ac:dyDescent="0.3">
      <c r="A93" s="150"/>
      <c r="B93" s="891" t="s">
        <v>508</v>
      </c>
      <c r="C93" s="888">
        <v>0</v>
      </c>
      <c r="D93" s="888">
        <v>0</v>
      </c>
      <c r="E93" s="888">
        <v>703.97299392189041</v>
      </c>
      <c r="F93" s="888">
        <v>0</v>
      </c>
      <c r="G93" s="888">
        <v>0</v>
      </c>
      <c r="H93" s="888">
        <v>0</v>
      </c>
      <c r="I93" s="888">
        <v>0</v>
      </c>
      <c r="J93" s="888">
        <v>0</v>
      </c>
      <c r="K93" s="888">
        <v>0</v>
      </c>
      <c r="L93" s="888">
        <v>0</v>
      </c>
      <c r="M93" s="888">
        <v>0</v>
      </c>
      <c r="N93" s="888">
        <v>0</v>
      </c>
      <c r="O93" s="888">
        <v>0</v>
      </c>
      <c r="P93" s="888">
        <v>0</v>
      </c>
      <c r="Q93" s="888">
        <v>0</v>
      </c>
      <c r="R93" s="888">
        <v>0</v>
      </c>
      <c r="S93" s="888">
        <v>0</v>
      </c>
      <c r="T93" s="888">
        <v>0</v>
      </c>
      <c r="U93" s="888">
        <v>0</v>
      </c>
      <c r="V93" s="888">
        <v>0</v>
      </c>
      <c r="W93" s="888">
        <v>0</v>
      </c>
      <c r="X93" s="888">
        <v>0</v>
      </c>
      <c r="Y93" s="888">
        <v>0</v>
      </c>
      <c r="Z93" s="888">
        <v>0</v>
      </c>
      <c r="AA93" s="888">
        <v>0</v>
      </c>
      <c r="AB93" s="888">
        <v>0</v>
      </c>
      <c r="AC93" s="888">
        <v>0</v>
      </c>
      <c r="AD93" s="888">
        <v>0</v>
      </c>
      <c r="AE93" s="888">
        <v>0</v>
      </c>
      <c r="AF93" s="888">
        <v>0</v>
      </c>
      <c r="AG93" s="888">
        <v>0</v>
      </c>
      <c r="AH93" s="888">
        <v>0</v>
      </c>
      <c r="AI93" s="888">
        <f t="shared" si="25"/>
        <v>703.97299392189041</v>
      </c>
    </row>
    <row r="94" spans="1:35" x14ac:dyDescent="0.3">
      <c r="A94" s="150"/>
      <c r="B94" s="889" t="s">
        <v>410</v>
      </c>
      <c r="C94" s="888">
        <v>0</v>
      </c>
      <c r="D94" s="888">
        <v>0</v>
      </c>
      <c r="E94" s="888">
        <v>0</v>
      </c>
      <c r="F94" s="888">
        <v>46.323587000000003</v>
      </c>
      <c r="G94" s="888">
        <v>0</v>
      </c>
      <c r="H94" s="888">
        <v>0</v>
      </c>
      <c r="I94" s="888">
        <v>0</v>
      </c>
      <c r="J94" s="888">
        <v>0</v>
      </c>
      <c r="K94" s="888">
        <v>0</v>
      </c>
      <c r="L94" s="888">
        <v>0</v>
      </c>
      <c r="M94" s="888">
        <v>0</v>
      </c>
      <c r="N94" s="888">
        <v>0</v>
      </c>
      <c r="O94" s="888">
        <v>0</v>
      </c>
      <c r="P94" s="888">
        <v>0</v>
      </c>
      <c r="Q94" s="888">
        <v>0</v>
      </c>
      <c r="R94" s="888">
        <v>0</v>
      </c>
      <c r="S94" s="888">
        <v>0</v>
      </c>
      <c r="T94" s="888">
        <v>0</v>
      </c>
      <c r="U94" s="888">
        <v>0</v>
      </c>
      <c r="V94" s="888">
        <v>0</v>
      </c>
      <c r="W94" s="888">
        <v>0</v>
      </c>
      <c r="X94" s="888">
        <v>0</v>
      </c>
      <c r="Y94" s="888">
        <v>0</v>
      </c>
      <c r="Z94" s="888">
        <v>0</v>
      </c>
      <c r="AA94" s="888">
        <v>0</v>
      </c>
      <c r="AB94" s="888">
        <v>0</v>
      </c>
      <c r="AC94" s="888">
        <v>0</v>
      </c>
      <c r="AD94" s="888">
        <v>0</v>
      </c>
      <c r="AE94" s="888">
        <v>0</v>
      </c>
      <c r="AF94" s="888">
        <v>0</v>
      </c>
      <c r="AG94" s="888">
        <v>0</v>
      </c>
      <c r="AH94" s="888">
        <v>0</v>
      </c>
      <c r="AI94" s="888">
        <f t="shared" si="25"/>
        <v>46.323587000000003</v>
      </c>
    </row>
    <row r="95" spans="1:35" x14ac:dyDescent="0.3">
      <c r="A95" s="150"/>
      <c r="B95" s="889" t="s">
        <v>578</v>
      </c>
      <c r="C95" s="888">
        <v>0</v>
      </c>
      <c r="D95" s="888">
        <v>22.55964852</v>
      </c>
      <c r="E95" s="888">
        <v>11.27982426</v>
      </c>
      <c r="F95" s="888">
        <v>11.27982426</v>
      </c>
      <c r="G95" s="888">
        <v>11.306906699999999</v>
      </c>
      <c r="H95" s="888">
        <v>0</v>
      </c>
      <c r="I95" s="888">
        <v>0</v>
      </c>
      <c r="J95" s="888">
        <v>0</v>
      </c>
      <c r="K95" s="888">
        <v>0</v>
      </c>
      <c r="L95" s="888">
        <v>0</v>
      </c>
      <c r="M95" s="888">
        <v>0</v>
      </c>
      <c r="N95" s="888">
        <v>0</v>
      </c>
      <c r="O95" s="888">
        <v>0</v>
      </c>
      <c r="P95" s="888">
        <v>0</v>
      </c>
      <c r="Q95" s="888">
        <v>0</v>
      </c>
      <c r="R95" s="888">
        <v>0</v>
      </c>
      <c r="S95" s="888">
        <v>0</v>
      </c>
      <c r="T95" s="888">
        <v>0</v>
      </c>
      <c r="U95" s="888">
        <v>0</v>
      </c>
      <c r="V95" s="888">
        <v>0</v>
      </c>
      <c r="W95" s="888">
        <v>0</v>
      </c>
      <c r="X95" s="888">
        <v>0</v>
      </c>
      <c r="Y95" s="888">
        <v>0</v>
      </c>
      <c r="Z95" s="888">
        <v>0</v>
      </c>
      <c r="AA95" s="888">
        <v>0</v>
      </c>
      <c r="AB95" s="888">
        <v>0</v>
      </c>
      <c r="AC95" s="888">
        <v>0</v>
      </c>
      <c r="AD95" s="888">
        <v>0</v>
      </c>
      <c r="AE95" s="888">
        <v>0</v>
      </c>
      <c r="AF95" s="888">
        <v>0</v>
      </c>
      <c r="AG95" s="888">
        <v>0</v>
      </c>
      <c r="AH95" s="888">
        <v>0</v>
      </c>
      <c r="AI95" s="888">
        <f t="shared" si="25"/>
        <v>56.426203739999998</v>
      </c>
    </row>
    <row r="96" spans="1:35" x14ac:dyDescent="0.3">
      <c r="A96" s="150"/>
      <c r="B96" s="889" t="s">
        <v>510</v>
      </c>
      <c r="C96" s="888">
        <v>0</v>
      </c>
      <c r="D96" s="888">
        <v>0</v>
      </c>
      <c r="E96" s="888">
        <v>0</v>
      </c>
      <c r="F96" s="888">
        <v>1.6348094399999999</v>
      </c>
      <c r="G96" s="888">
        <v>1.6348094399999999</v>
      </c>
      <c r="H96" s="888">
        <v>1.68434912</v>
      </c>
      <c r="I96" s="888">
        <v>0</v>
      </c>
      <c r="J96" s="888">
        <v>0</v>
      </c>
      <c r="K96" s="888">
        <v>0</v>
      </c>
      <c r="L96" s="888">
        <v>0</v>
      </c>
      <c r="M96" s="888">
        <v>0</v>
      </c>
      <c r="N96" s="888">
        <v>0</v>
      </c>
      <c r="O96" s="888">
        <v>0</v>
      </c>
      <c r="P96" s="888">
        <v>0</v>
      </c>
      <c r="Q96" s="888">
        <v>0</v>
      </c>
      <c r="R96" s="888">
        <v>0</v>
      </c>
      <c r="S96" s="888">
        <v>0</v>
      </c>
      <c r="T96" s="888">
        <v>0</v>
      </c>
      <c r="U96" s="888">
        <v>0</v>
      </c>
      <c r="V96" s="888">
        <v>0</v>
      </c>
      <c r="W96" s="888">
        <v>0</v>
      </c>
      <c r="X96" s="888">
        <v>0</v>
      </c>
      <c r="Y96" s="888">
        <v>0</v>
      </c>
      <c r="Z96" s="888">
        <v>0</v>
      </c>
      <c r="AA96" s="888">
        <v>0</v>
      </c>
      <c r="AB96" s="888">
        <v>0</v>
      </c>
      <c r="AC96" s="888">
        <v>0</v>
      </c>
      <c r="AD96" s="888">
        <v>0</v>
      </c>
      <c r="AE96" s="888">
        <v>0</v>
      </c>
      <c r="AF96" s="888">
        <v>0</v>
      </c>
      <c r="AG96" s="888">
        <v>0</v>
      </c>
      <c r="AH96" s="888">
        <v>0</v>
      </c>
      <c r="AI96" s="888">
        <f t="shared" si="25"/>
        <v>4.9539679999999997</v>
      </c>
    </row>
    <row r="97" spans="1:35" x14ac:dyDescent="0.3">
      <c r="A97" s="150"/>
      <c r="B97" s="889" t="s">
        <v>597</v>
      </c>
      <c r="C97" s="888">
        <v>11.889739781030523</v>
      </c>
      <c r="D97" s="888">
        <v>49.705300989169679</v>
      </c>
      <c r="E97" s="888">
        <v>53.144476261896941</v>
      </c>
      <c r="F97" s="888">
        <v>56.821612603872666</v>
      </c>
      <c r="G97" s="888">
        <v>60.685217776829667</v>
      </c>
      <c r="H97" s="888">
        <v>64.952065038923536</v>
      </c>
      <c r="I97" s="888">
        <v>69.446184007482785</v>
      </c>
      <c r="J97" s="888">
        <v>74.251256989300956</v>
      </c>
      <c r="K97" s="888">
        <v>79.374377668395141</v>
      </c>
      <c r="L97" s="888">
        <v>0</v>
      </c>
      <c r="M97" s="888">
        <v>0</v>
      </c>
      <c r="N97" s="888">
        <v>0</v>
      </c>
      <c r="O97" s="888">
        <v>0</v>
      </c>
      <c r="P97" s="888">
        <v>0</v>
      </c>
      <c r="Q97" s="888">
        <v>0</v>
      </c>
      <c r="R97" s="888">
        <v>0</v>
      </c>
      <c r="S97" s="888">
        <v>0</v>
      </c>
      <c r="T97" s="888">
        <v>0</v>
      </c>
      <c r="U97" s="888">
        <v>0</v>
      </c>
      <c r="V97" s="888">
        <v>0</v>
      </c>
      <c r="W97" s="888">
        <v>0</v>
      </c>
      <c r="X97" s="888">
        <v>0</v>
      </c>
      <c r="Y97" s="888">
        <v>0</v>
      </c>
      <c r="Z97" s="888">
        <v>0</v>
      </c>
      <c r="AA97" s="888">
        <v>0</v>
      </c>
      <c r="AB97" s="888">
        <v>0</v>
      </c>
      <c r="AC97" s="888">
        <v>0</v>
      </c>
      <c r="AD97" s="888">
        <v>0</v>
      </c>
      <c r="AE97" s="888">
        <v>0</v>
      </c>
      <c r="AF97" s="888">
        <v>0</v>
      </c>
      <c r="AG97" s="888">
        <v>0</v>
      </c>
      <c r="AH97" s="888">
        <v>0</v>
      </c>
      <c r="AI97" s="888">
        <f t="shared" si="25"/>
        <v>520.27023111690187</v>
      </c>
    </row>
    <row r="98" spans="1:35" x14ac:dyDescent="0.3">
      <c r="A98" s="150"/>
      <c r="B98" s="889" t="s">
        <v>511</v>
      </c>
      <c r="C98" s="892">
        <v>0</v>
      </c>
      <c r="D98" s="892">
        <v>0</v>
      </c>
      <c r="E98" s="892">
        <v>0</v>
      </c>
      <c r="F98" s="892">
        <v>0</v>
      </c>
      <c r="G98" s="892">
        <v>0</v>
      </c>
      <c r="H98" s="892">
        <v>0</v>
      </c>
      <c r="I98" s="892">
        <v>0</v>
      </c>
      <c r="J98" s="888">
        <v>0</v>
      </c>
      <c r="K98" s="892">
        <v>0</v>
      </c>
      <c r="L98" s="892">
        <v>0</v>
      </c>
      <c r="M98" s="892">
        <v>0</v>
      </c>
      <c r="N98" s="892">
        <v>0</v>
      </c>
      <c r="O98" s="892">
        <v>0</v>
      </c>
      <c r="P98" s="892">
        <v>0</v>
      </c>
      <c r="Q98" s="892">
        <v>0</v>
      </c>
      <c r="R98" s="892">
        <v>2.3189159400000001</v>
      </c>
      <c r="S98" s="892">
        <v>2.3189159400000001</v>
      </c>
      <c r="T98" s="892">
        <v>2.3891861200000002</v>
      </c>
      <c r="U98" s="892">
        <v>0</v>
      </c>
      <c r="V98" s="892">
        <v>0</v>
      </c>
      <c r="W98" s="892">
        <v>0</v>
      </c>
      <c r="X98" s="892">
        <v>0</v>
      </c>
      <c r="Y98" s="892">
        <v>0</v>
      </c>
      <c r="Z98" s="892">
        <v>0</v>
      </c>
      <c r="AA98" s="892">
        <v>0</v>
      </c>
      <c r="AB98" s="892">
        <v>0</v>
      </c>
      <c r="AC98" s="892">
        <v>0</v>
      </c>
      <c r="AD98" s="892">
        <v>0</v>
      </c>
      <c r="AE98" s="892">
        <v>0</v>
      </c>
      <c r="AF98" s="892">
        <v>0</v>
      </c>
      <c r="AG98" s="892">
        <v>0</v>
      </c>
      <c r="AH98" s="892">
        <v>0</v>
      </c>
      <c r="AI98" s="888">
        <f t="shared" si="25"/>
        <v>7.027018</v>
      </c>
    </row>
    <row r="99" spans="1:35" x14ac:dyDescent="0.3">
      <c r="A99" s="150"/>
      <c r="B99" s="889" t="s">
        <v>799</v>
      </c>
      <c r="C99" s="892">
        <v>0</v>
      </c>
      <c r="D99" s="892">
        <v>2601.8969863709472</v>
      </c>
      <c r="E99" s="892">
        <v>0</v>
      </c>
      <c r="F99" s="892">
        <v>0</v>
      </c>
      <c r="G99" s="892">
        <v>0</v>
      </c>
      <c r="H99" s="892">
        <v>0</v>
      </c>
      <c r="I99" s="892">
        <v>0</v>
      </c>
      <c r="J99" s="888">
        <v>0</v>
      </c>
      <c r="K99" s="892">
        <v>0</v>
      </c>
      <c r="L99" s="892">
        <v>0</v>
      </c>
      <c r="M99" s="892">
        <v>0</v>
      </c>
      <c r="N99" s="892">
        <v>0</v>
      </c>
      <c r="O99" s="892">
        <v>0</v>
      </c>
      <c r="P99" s="892">
        <v>0</v>
      </c>
      <c r="Q99" s="892">
        <v>0</v>
      </c>
      <c r="R99" s="892">
        <v>0</v>
      </c>
      <c r="S99" s="892">
        <v>0</v>
      </c>
      <c r="T99" s="892">
        <v>0</v>
      </c>
      <c r="U99" s="892">
        <v>0</v>
      </c>
      <c r="V99" s="892">
        <v>0</v>
      </c>
      <c r="W99" s="892">
        <v>0</v>
      </c>
      <c r="X99" s="892">
        <v>0</v>
      </c>
      <c r="Y99" s="892">
        <v>0</v>
      </c>
      <c r="Z99" s="892">
        <v>0</v>
      </c>
      <c r="AA99" s="892">
        <v>0</v>
      </c>
      <c r="AB99" s="892">
        <v>0</v>
      </c>
      <c r="AC99" s="892">
        <v>0</v>
      </c>
      <c r="AD99" s="892">
        <v>0</v>
      </c>
      <c r="AE99" s="892">
        <v>0</v>
      </c>
      <c r="AF99" s="892">
        <v>0</v>
      </c>
      <c r="AG99" s="892">
        <v>0</v>
      </c>
      <c r="AH99" s="892">
        <v>0</v>
      </c>
      <c r="AI99" s="888">
        <f t="shared" si="25"/>
        <v>2601.8969863709472</v>
      </c>
    </row>
    <row r="100" spans="1:35" x14ac:dyDescent="0.3">
      <c r="A100" s="150"/>
      <c r="B100" s="889" t="s">
        <v>411</v>
      </c>
      <c r="C100" s="892">
        <v>0</v>
      </c>
      <c r="D100" s="892">
        <v>2789.8628869182648</v>
      </c>
      <c r="E100" s="892">
        <v>0</v>
      </c>
      <c r="F100" s="892">
        <v>0</v>
      </c>
      <c r="G100" s="892">
        <v>0</v>
      </c>
      <c r="H100" s="892">
        <v>0</v>
      </c>
      <c r="I100" s="892">
        <v>0</v>
      </c>
      <c r="J100" s="888">
        <v>0</v>
      </c>
      <c r="K100" s="892">
        <v>0</v>
      </c>
      <c r="L100" s="892">
        <v>0</v>
      </c>
      <c r="M100" s="892">
        <v>0</v>
      </c>
      <c r="N100" s="892">
        <v>0</v>
      </c>
      <c r="O100" s="892">
        <v>0</v>
      </c>
      <c r="P100" s="892">
        <v>0</v>
      </c>
      <c r="Q100" s="892">
        <v>0</v>
      </c>
      <c r="R100" s="892">
        <v>0</v>
      </c>
      <c r="S100" s="892">
        <v>0</v>
      </c>
      <c r="T100" s="892">
        <v>0</v>
      </c>
      <c r="U100" s="892">
        <v>0</v>
      </c>
      <c r="V100" s="892">
        <v>0</v>
      </c>
      <c r="W100" s="892">
        <v>0</v>
      </c>
      <c r="X100" s="892">
        <v>0</v>
      </c>
      <c r="Y100" s="892">
        <v>0</v>
      </c>
      <c r="Z100" s="892">
        <v>0</v>
      </c>
      <c r="AA100" s="892">
        <v>0</v>
      </c>
      <c r="AB100" s="892">
        <v>0</v>
      </c>
      <c r="AC100" s="892">
        <v>0</v>
      </c>
      <c r="AD100" s="892">
        <v>0</v>
      </c>
      <c r="AE100" s="892">
        <v>0</v>
      </c>
      <c r="AF100" s="892">
        <v>0</v>
      </c>
      <c r="AG100" s="892">
        <v>0</v>
      </c>
      <c r="AH100" s="892">
        <v>0</v>
      </c>
      <c r="AI100" s="888">
        <f t="shared" ref="AI100:AI137" si="26">SUM(C100:AH100)</f>
        <v>2789.8628869182648</v>
      </c>
    </row>
    <row r="101" spans="1:35" x14ac:dyDescent="0.3">
      <c r="A101" s="150"/>
      <c r="B101" s="891" t="s">
        <v>751</v>
      </c>
      <c r="C101" s="892">
        <v>0</v>
      </c>
      <c r="D101" s="892">
        <v>2857.265418560944</v>
      </c>
      <c r="E101" s="892">
        <v>0</v>
      </c>
      <c r="F101" s="892">
        <v>0</v>
      </c>
      <c r="G101" s="892">
        <v>0</v>
      </c>
      <c r="H101" s="892">
        <v>0</v>
      </c>
      <c r="I101" s="892">
        <v>0</v>
      </c>
      <c r="J101" s="888">
        <v>0</v>
      </c>
      <c r="K101" s="892">
        <v>0</v>
      </c>
      <c r="L101" s="892">
        <v>0</v>
      </c>
      <c r="M101" s="892">
        <v>0</v>
      </c>
      <c r="N101" s="892">
        <v>0</v>
      </c>
      <c r="O101" s="892">
        <v>0</v>
      </c>
      <c r="P101" s="892">
        <v>0</v>
      </c>
      <c r="Q101" s="892">
        <v>0</v>
      </c>
      <c r="R101" s="892">
        <v>0</v>
      </c>
      <c r="S101" s="892">
        <v>0</v>
      </c>
      <c r="T101" s="892">
        <v>0</v>
      </c>
      <c r="U101" s="892">
        <v>0</v>
      </c>
      <c r="V101" s="892">
        <v>0</v>
      </c>
      <c r="W101" s="892">
        <v>0</v>
      </c>
      <c r="X101" s="892">
        <v>0</v>
      </c>
      <c r="Y101" s="892">
        <v>0</v>
      </c>
      <c r="Z101" s="892">
        <v>0</v>
      </c>
      <c r="AA101" s="892">
        <v>0</v>
      </c>
      <c r="AB101" s="892">
        <v>0</v>
      </c>
      <c r="AC101" s="892">
        <v>0</v>
      </c>
      <c r="AD101" s="892">
        <v>0</v>
      </c>
      <c r="AE101" s="892">
        <v>0</v>
      </c>
      <c r="AF101" s="892">
        <v>0</v>
      </c>
      <c r="AG101" s="892">
        <v>0</v>
      </c>
      <c r="AH101" s="892">
        <v>0</v>
      </c>
      <c r="AI101" s="888">
        <f t="shared" si="26"/>
        <v>2857.265418560944</v>
      </c>
    </row>
    <row r="102" spans="1:35" x14ac:dyDescent="0.3">
      <c r="A102" s="150"/>
      <c r="B102" s="891" t="s">
        <v>748</v>
      </c>
      <c r="C102" s="892">
        <v>0</v>
      </c>
      <c r="D102" s="892">
        <v>0</v>
      </c>
      <c r="E102" s="892">
        <v>3655.3810060462592</v>
      </c>
      <c r="F102" s="892">
        <v>0</v>
      </c>
      <c r="G102" s="892">
        <v>0</v>
      </c>
      <c r="H102" s="892">
        <v>0</v>
      </c>
      <c r="I102" s="892">
        <v>0</v>
      </c>
      <c r="J102" s="888">
        <v>0</v>
      </c>
      <c r="K102" s="892">
        <v>0</v>
      </c>
      <c r="L102" s="892">
        <v>0</v>
      </c>
      <c r="M102" s="892">
        <v>0</v>
      </c>
      <c r="N102" s="892">
        <v>0</v>
      </c>
      <c r="O102" s="892">
        <v>0</v>
      </c>
      <c r="P102" s="892">
        <v>0</v>
      </c>
      <c r="Q102" s="892">
        <v>0</v>
      </c>
      <c r="R102" s="892">
        <v>0</v>
      </c>
      <c r="S102" s="892">
        <v>0</v>
      </c>
      <c r="T102" s="892">
        <v>0</v>
      </c>
      <c r="U102" s="892">
        <v>0</v>
      </c>
      <c r="V102" s="892">
        <v>0</v>
      </c>
      <c r="W102" s="892">
        <v>0</v>
      </c>
      <c r="X102" s="892">
        <v>0</v>
      </c>
      <c r="Y102" s="892">
        <v>0</v>
      </c>
      <c r="Z102" s="892">
        <v>0</v>
      </c>
      <c r="AA102" s="892">
        <v>0</v>
      </c>
      <c r="AB102" s="892">
        <v>0</v>
      </c>
      <c r="AC102" s="892">
        <v>0</v>
      </c>
      <c r="AD102" s="892">
        <v>0</v>
      </c>
      <c r="AE102" s="892">
        <v>0</v>
      </c>
      <c r="AF102" s="892">
        <v>0</v>
      </c>
      <c r="AG102" s="892">
        <v>0</v>
      </c>
      <c r="AH102" s="892">
        <v>0</v>
      </c>
      <c r="AI102" s="888">
        <f t="shared" si="26"/>
        <v>3655.3810060462592</v>
      </c>
    </row>
    <row r="103" spans="1:35" x14ac:dyDescent="0.3">
      <c r="A103" s="150"/>
      <c r="B103" s="889" t="s">
        <v>800</v>
      </c>
      <c r="C103" s="892">
        <v>0</v>
      </c>
      <c r="D103" s="892">
        <v>0</v>
      </c>
      <c r="E103" s="892">
        <v>675.84697319195357</v>
      </c>
      <c r="F103" s="892">
        <v>0</v>
      </c>
      <c r="G103" s="892">
        <v>0</v>
      </c>
      <c r="H103" s="892">
        <v>0</v>
      </c>
      <c r="I103" s="892">
        <v>0</v>
      </c>
      <c r="J103" s="888">
        <v>0</v>
      </c>
      <c r="K103" s="892">
        <v>0</v>
      </c>
      <c r="L103" s="892">
        <v>0</v>
      </c>
      <c r="M103" s="892">
        <v>0</v>
      </c>
      <c r="N103" s="892">
        <v>0</v>
      </c>
      <c r="O103" s="892">
        <v>0</v>
      </c>
      <c r="P103" s="892">
        <v>0</v>
      </c>
      <c r="Q103" s="892">
        <v>0</v>
      </c>
      <c r="R103" s="892">
        <v>0</v>
      </c>
      <c r="S103" s="892">
        <v>0</v>
      </c>
      <c r="T103" s="892">
        <v>0</v>
      </c>
      <c r="U103" s="892">
        <v>0</v>
      </c>
      <c r="V103" s="892">
        <v>0</v>
      </c>
      <c r="W103" s="892">
        <v>0</v>
      </c>
      <c r="X103" s="892">
        <v>0</v>
      </c>
      <c r="Y103" s="892">
        <v>0</v>
      </c>
      <c r="Z103" s="892">
        <v>0</v>
      </c>
      <c r="AA103" s="892">
        <v>0</v>
      </c>
      <c r="AB103" s="892">
        <v>0</v>
      </c>
      <c r="AC103" s="892">
        <v>0</v>
      </c>
      <c r="AD103" s="892">
        <v>0</v>
      </c>
      <c r="AE103" s="892">
        <v>0</v>
      </c>
      <c r="AF103" s="892">
        <v>0</v>
      </c>
      <c r="AG103" s="892">
        <v>0</v>
      </c>
      <c r="AH103" s="892">
        <v>0</v>
      </c>
      <c r="AI103" s="888">
        <f t="shared" si="26"/>
        <v>675.84697319195357</v>
      </c>
    </row>
    <row r="104" spans="1:35" x14ac:dyDescent="0.3">
      <c r="A104" s="150"/>
      <c r="B104" s="891" t="s">
        <v>623</v>
      </c>
      <c r="C104" s="892">
        <v>0</v>
      </c>
      <c r="D104" s="892">
        <v>0</v>
      </c>
      <c r="E104" s="892">
        <v>876.16940707317315</v>
      </c>
      <c r="F104" s="892">
        <v>0</v>
      </c>
      <c r="G104" s="892">
        <v>0</v>
      </c>
      <c r="H104" s="892">
        <v>0</v>
      </c>
      <c r="I104" s="892">
        <v>0</v>
      </c>
      <c r="J104" s="888">
        <v>0</v>
      </c>
      <c r="K104" s="892">
        <v>0</v>
      </c>
      <c r="L104" s="892">
        <v>0</v>
      </c>
      <c r="M104" s="892">
        <v>0</v>
      </c>
      <c r="N104" s="892">
        <v>0</v>
      </c>
      <c r="O104" s="892">
        <v>0</v>
      </c>
      <c r="P104" s="892">
        <v>0</v>
      </c>
      <c r="Q104" s="892">
        <v>0</v>
      </c>
      <c r="R104" s="892">
        <v>0</v>
      </c>
      <c r="S104" s="892">
        <v>0</v>
      </c>
      <c r="T104" s="892">
        <v>0</v>
      </c>
      <c r="U104" s="892">
        <v>0</v>
      </c>
      <c r="V104" s="892">
        <v>0</v>
      </c>
      <c r="W104" s="892">
        <v>0</v>
      </c>
      <c r="X104" s="892">
        <v>0</v>
      </c>
      <c r="Y104" s="892">
        <v>0</v>
      </c>
      <c r="Z104" s="892">
        <v>0</v>
      </c>
      <c r="AA104" s="892">
        <v>0</v>
      </c>
      <c r="AB104" s="892">
        <v>0</v>
      </c>
      <c r="AC104" s="892">
        <v>0</v>
      </c>
      <c r="AD104" s="892">
        <v>0</v>
      </c>
      <c r="AE104" s="892">
        <v>0</v>
      </c>
      <c r="AF104" s="892">
        <v>0</v>
      </c>
      <c r="AG104" s="892">
        <v>0</v>
      </c>
      <c r="AH104" s="892">
        <v>0</v>
      </c>
      <c r="AI104" s="888">
        <f t="shared" si="26"/>
        <v>876.16940707317315</v>
      </c>
    </row>
    <row r="105" spans="1:35" x14ac:dyDescent="0.3">
      <c r="A105" s="150"/>
      <c r="B105" s="891" t="s">
        <v>572</v>
      </c>
      <c r="C105" s="888">
        <v>0</v>
      </c>
      <c r="D105" s="888">
        <v>0</v>
      </c>
      <c r="E105" s="888">
        <v>0</v>
      </c>
      <c r="F105" s="888">
        <v>977.69073693047596</v>
      </c>
      <c r="G105" s="888">
        <v>0</v>
      </c>
      <c r="H105" s="888">
        <v>0</v>
      </c>
      <c r="I105" s="888">
        <v>0</v>
      </c>
      <c r="J105" s="888">
        <v>0</v>
      </c>
      <c r="K105" s="888">
        <v>0</v>
      </c>
      <c r="L105" s="888">
        <v>0</v>
      </c>
      <c r="M105" s="888">
        <v>0</v>
      </c>
      <c r="N105" s="888">
        <v>0</v>
      </c>
      <c r="O105" s="888">
        <v>0</v>
      </c>
      <c r="P105" s="888">
        <v>0</v>
      </c>
      <c r="Q105" s="888">
        <v>0</v>
      </c>
      <c r="R105" s="888">
        <v>0</v>
      </c>
      <c r="S105" s="888">
        <v>0</v>
      </c>
      <c r="T105" s="888">
        <v>0</v>
      </c>
      <c r="U105" s="888">
        <v>0</v>
      </c>
      <c r="V105" s="888">
        <v>0</v>
      </c>
      <c r="W105" s="888">
        <v>0</v>
      </c>
      <c r="X105" s="888">
        <v>0</v>
      </c>
      <c r="Y105" s="888">
        <v>0</v>
      </c>
      <c r="Z105" s="888">
        <v>0</v>
      </c>
      <c r="AA105" s="888">
        <v>0</v>
      </c>
      <c r="AB105" s="888">
        <v>0</v>
      </c>
      <c r="AC105" s="888">
        <v>0</v>
      </c>
      <c r="AD105" s="888">
        <v>0</v>
      </c>
      <c r="AE105" s="888">
        <v>0</v>
      </c>
      <c r="AF105" s="888">
        <v>0</v>
      </c>
      <c r="AG105" s="888">
        <v>0</v>
      </c>
      <c r="AH105" s="888">
        <v>0</v>
      </c>
      <c r="AI105" s="888">
        <f t="shared" si="26"/>
        <v>977.69073693047596</v>
      </c>
    </row>
    <row r="106" spans="1:35" x14ac:dyDescent="0.3">
      <c r="A106" s="150"/>
      <c r="B106" s="889" t="s">
        <v>749</v>
      </c>
      <c r="C106" s="892">
        <v>0</v>
      </c>
      <c r="D106" s="892">
        <v>0</v>
      </c>
      <c r="E106" s="892">
        <v>0</v>
      </c>
      <c r="F106" s="892">
        <v>2591.2692912362736</v>
      </c>
      <c r="G106" s="892">
        <v>0</v>
      </c>
      <c r="H106" s="892">
        <v>0</v>
      </c>
      <c r="I106" s="892">
        <v>0</v>
      </c>
      <c r="J106" s="888">
        <v>0</v>
      </c>
      <c r="K106" s="892">
        <v>0</v>
      </c>
      <c r="L106" s="892">
        <v>0</v>
      </c>
      <c r="M106" s="892">
        <v>0</v>
      </c>
      <c r="N106" s="892">
        <v>0</v>
      </c>
      <c r="O106" s="892">
        <v>0</v>
      </c>
      <c r="P106" s="892">
        <v>0</v>
      </c>
      <c r="Q106" s="892">
        <v>0</v>
      </c>
      <c r="R106" s="892">
        <v>0</v>
      </c>
      <c r="S106" s="892">
        <v>0</v>
      </c>
      <c r="T106" s="892">
        <v>0</v>
      </c>
      <c r="U106" s="892">
        <v>0</v>
      </c>
      <c r="V106" s="892">
        <v>0</v>
      </c>
      <c r="W106" s="892">
        <v>0</v>
      </c>
      <c r="X106" s="892">
        <v>0</v>
      </c>
      <c r="Y106" s="892">
        <v>0</v>
      </c>
      <c r="Z106" s="892">
        <v>0</v>
      </c>
      <c r="AA106" s="892">
        <v>0</v>
      </c>
      <c r="AB106" s="892">
        <v>0</v>
      </c>
      <c r="AC106" s="892">
        <v>0</v>
      </c>
      <c r="AD106" s="892">
        <v>0</v>
      </c>
      <c r="AE106" s="892">
        <v>0</v>
      </c>
      <c r="AF106" s="892">
        <v>0</v>
      </c>
      <c r="AG106" s="892">
        <v>0</v>
      </c>
      <c r="AH106" s="892">
        <v>0</v>
      </c>
      <c r="AI106" s="888">
        <f t="shared" si="26"/>
        <v>2591.2692912362736</v>
      </c>
    </row>
    <row r="107" spans="1:35" x14ac:dyDescent="0.3">
      <c r="A107" s="150"/>
      <c r="B107" s="889" t="s">
        <v>750</v>
      </c>
      <c r="C107" s="892">
        <v>0</v>
      </c>
      <c r="D107" s="892">
        <v>0</v>
      </c>
      <c r="E107" s="892">
        <v>0</v>
      </c>
      <c r="F107" s="892">
        <v>0</v>
      </c>
      <c r="G107" s="892">
        <v>4980.0387645271912</v>
      </c>
      <c r="H107" s="892">
        <v>0</v>
      </c>
      <c r="I107" s="892">
        <v>0</v>
      </c>
      <c r="J107" s="888">
        <v>0</v>
      </c>
      <c r="K107" s="892">
        <v>0</v>
      </c>
      <c r="L107" s="892">
        <v>0</v>
      </c>
      <c r="M107" s="892">
        <v>0</v>
      </c>
      <c r="N107" s="892">
        <v>0</v>
      </c>
      <c r="O107" s="892">
        <v>0</v>
      </c>
      <c r="P107" s="892">
        <v>0</v>
      </c>
      <c r="Q107" s="892">
        <v>0</v>
      </c>
      <c r="R107" s="892">
        <v>0</v>
      </c>
      <c r="S107" s="892">
        <v>0</v>
      </c>
      <c r="T107" s="892">
        <v>0</v>
      </c>
      <c r="U107" s="892">
        <v>0</v>
      </c>
      <c r="V107" s="892">
        <v>0</v>
      </c>
      <c r="W107" s="892">
        <v>0</v>
      </c>
      <c r="X107" s="892">
        <v>0</v>
      </c>
      <c r="Y107" s="892">
        <v>0</v>
      </c>
      <c r="Z107" s="892">
        <v>0</v>
      </c>
      <c r="AA107" s="892">
        <v>0</v>
      </c>
      <c r="AB107" s="892">
        <v>0</v>
      </c>
      <c r="AC107" s="892">
        <v>0</v>
      </c>
      <c r="AD107" s="892">
        <v>0</v>
      </c>
      <c r="AE107" s="892">
        <v>0</v>
      </c>
      <c r="AF107" s="892">
        <v>0</v>
      </c>
      <c r="AG107" s="892">
        <v>0</v>
      </c>
      <c r="AH107" s="892">
        <v>0</v>
      </c>
      <c r="AI107" s="888">
        <f t="shared" si="26"/>
        <v>4980.0387645271912</v>
      </c>
    </row>
    <row r="108" spans="1:35" x14ac:dyDescent="0.3">
      <c r="A108" s="150"/>
      <c r="B108" s="891" t="s">
        <v>602</v>
      </c>
      <c r="C108" s="892">
        <v>0</v>
      </c>
      <c r="D108" s="892">
        <v>0</v>
      </c>
      <c r="E108" s="892">
        <v>0</v>
      </c>
      <c r="F108" s="892">
        <v>0</v>
      </c>
      <c r="G108" s="892">
        <v>0</v>
      </c>
      <c r="H108" s="892">
        <v>967.41274582264271</v>
      </c>
      <c r="I108" s="892">
        <v>0</v>
      </c>
      <c r="J108" s="888">
        <v>0</v>
      </c>
      <c r="K108" s="892">
        <v>0</v>
      </c>
      <c r="L108" s="892">
        <v>0</v>
      </c>
      <c r="M108" s="892">
        <v>0</v>
      </c>
      <c r="N108" s="892">
        <v>0</v>
      </c>
      <c r="O108" s="892">
        <v>0</v>
      </c>
      <c r="P108" s="892">
        <v>0</v>
      </c>
      <c r="Q108" s="892">
        <v>0</v>
      </c>
      <c r="R108" s="892">
        <v>0</v>
      </c>
      <c r="S108" s="892">
        <v>0</v>
      </c>
      <c r="T108" s="892">
        <v>0</v>
      </c>
      <c r="U108" s="892">
        <v>0</v>
      </c>
      <c r="V108" s="892">
        <v>0</v>
      </c>
      <c r="W108" s="892">
        <v>0</v>
      </c>
      <c r="X108" s="892">
        <v>0</v>
      </c>
      <c r="Y108" s="892">
        <v>0</v>
      </c>
      <c r="Z108" s="892">
        <v>0</v>
      </c>
      <c r="AA108" s="892">
        <v>0</v>
      </c>
      <c r="AB108" s="892">
        <v>0</v>
      </c>
      <c r="AC108" s="892">
        <v>0</v>
      </c>
      <c r="AD108" s="892">
        <v>0</v>
      </c>
      <c r="AE108" s="892">
        <v>0</v>
      </c>
      <c r="AF108" s="892">
        <v>0</v>
      </c>
      <c r="AG108" s="892">
        <v>0</v>
      </c>
      <c r="AH108" s="892">
        <v>0</v>
      </c>
      <c r="AI108" s="888">
        <f t="shared" si="26"/>
        <v>967.41274582264271</v>
      </c>
    </row>
    <row r="109" spans="1:35" x14ac:dyDescent="0.3">
      <c r="A109" s="150"/>
      <c r="B109" s="889" t="s">
        <v>899</v>
      </c>
      <c r="C109" s="888">
        <v>0</v>
      </c>
      <c r="D109" s="888">
        <v>0</v>
      </c>
      <c r="E109" s="888">
        <v>0</v>
      </c>
      <c r="F109" s="888">
        <v>0</v>
      </c>
      <c r="G109" s="888">
        <v>151.39319946260886</v>
      </c>
      <c r="H109" s="888">
        <v>302.78639892521772</v>
      </c>
      <c r="I109" s="888">
        <v>302.78639892521772</v>
      </c>
      <c r="J109" s="888">
        <v>0</v>
      </c>
      <c r="K109" s="888">
        <v>0</v>
      </c>
      <c r="L109" s="888">
        <v>0</v>
      </c>
      <c r="M109" s="888">
        <v>0</v>
      </c>
      <c r="N109" s="888">
        <v>0</v>
      </c>
      <c r="O109" s="888">
        <v>0</v>
      </c>
      <c r="P109" s="888">
        <v>0</v>
      </c>
      <c r="Q109" s="888">
        <v>0</v>
      </c>
      <c r="R109" s="888">
        <v>0</v>
      </c>
      <c r="S109" s="888">
        <v>0</v>
      </c>
      <c r="T109" s="888">
        <v>0</v>
      </c>
      <c r="U109" s="888">
        <v>0</v>
      </c>
      <c r="V109" s="888">
        <v>0</v>
      </c>
      <c r="W109" s="888">
        <v>0</v>
      </c>
      <c r="X109" s="888">
        <v>0</v>
      </c>
      <c r="Y109" s="888">
        <v>0</v>
      </c>
      <c r="Z109" s="888">
        <v>0</v>
      </c>
      <c r="AA109" s="888">
        <v>0</v>
      </c>
      <c r="AB109" s="888">
        <v>0</v>
      </c>
      <c r="AC109" s="888">
        <v>0</v>
      </c>
      <c r="AD109" s="888">
        <v>0</v>
      </c>
      <c r="AE109" s="888">
        <v>0</v>
      </c>
      <c r="AF109" s="888">
        <v>0</v>
      </c>
      <c r="AG109" s="888">
        <v>0</v>
      </c>
      <c r="AH109" s="888">
        <v>0</v>
      </c>
      <c r="AI109" s="888">
        <f t="shared" si="26"/>
        <v>756.96599731304423</v>
      </c>
    </row>
    <row r="110" spans="1:35" x14ac:dyDescent="0.3">
      <c r="A110" s="150"/>
      <c r="B110" s="889" t="s">
        <v>900</v>
      </c>
      <c r="C110" s="888">
        <v>0</v>
      </c>
      <c r="D110" s="888">
        <v>0</v>
      </c>
      <c r="E110" s="888">
        <v>0</v>
      </c>
      <c r="F110" s="888">
        <v>0</v>
      </c>
      <c r="G110" s="888">
        <v>5.0829766620970558</v>
      </c>
      <c r="H110" s="888">
        <v>5.0829766620970558</v>
      </c>
      <c r="I110" s="888">
        <v>5.0829766620970558</v>
      </c>
      <c r="J110" s="888">
        <v>5.0829766620970558</v>
      </c>
      <c r="K110" s="888">
        <v>5.0829766620970558</v>
      </c>
      <c r="L110" s="888">
        <v>0</v>
      </c>
      <c r="M110" s="888">
        <v>0</v>
      </c>
      <c r="N110" s="888">
        <v>0</v>
      </c>
      <c r="O110" s="888">
        <v>0</v>
      </c>
      <c r="P110" s="888">
        <v>0</v>
      </c>
      <c r="Q110" s="888">
        <v>0</v>
      </c>
      <c r="R110" s="888">
        <v>0</v>
      </c>
      <c r="S110" s="888">
        <v>0</v>
      </c>
      <c r="T110" s="888">
        <v>0</v>
      </c>
      <c r="U110" s="888">
        <v>0</v>
      </c>
      <c r="V110" s="888">
        <v>0</v>
      </c>
      <c r="W110" s="888">
        <v>0</v>
      </c>
      <c r="X110" s="888">
        <v>0</v>
      </c>
      <c r="Y110" s="888">
        <v>0</v>
      </c>
      <c r="Z110" s="888">
        <v>0</v>
      </c>
      <c r="AA110" s="888">
        <v>0</v>
      </c>
      <c r="AB110" s="888">
        <v>0</v>
      </c>
      <c r="AC110" s="888">
        <v>0</v>
      </c>
      <c r="AD110" s="888">
        <v>0</v>
      </c>
      <c r="AE110" s="888">
        <v>0</v>
      </c>
      <c r="AF110" s="888">
        <v>0</v>
      </c>
      <c r="AG110" s="888">
        <v>0</v>
      </c>
      <c r="AH110" s="888">
        <v>0</v>
      </c>
      <c r="AI110" s="888">
        <f t="shared" si="26"/>
        <v>25.41488331048528</v>
      </c>
    </row>
    <row r="111" spans="1:35" x14ac:dyDescent="0.3">
      <c r="A111" s="150"/>
      <c r="B111" s="969" t="s">
        <v>898</v>
      </c>
      <c r="C111" s="888">
        <v>0</v>
      </c>
      <c r="D111" s="888">
        <v>0</v>
      </c>
      <c r="E111" s="888">
        <v>0</v>
      </c>
      <c r="F111" s="888">
        <v>176.64048300951214</v>
      </c>
      <c r="G111" s="888">
        <v>0</v>
      </c>
      <c r="H111" s="888">
        <v>0</v>
      </c>
      <c r="I111" s="888">
        <v>0</v>
      </c>
      <c r="J111" s="888">
        <v>0</v>
      </c>
      <c r="K111" s="888">
        <v>0</v>
      </c>
      <c r="L111" s="888">
        <v>0</v>
      </c>
      <c r="M111" s="888">
        <v>0</v>
      </c>
      <c r="N111" s="888">
        <v>0</v>
      </c>
      <c r="O111" s="888">
        <v>0</v>
      </c>
      <c r="P111" s="888">
        <v>0</v>
      </c>
      <c r="Q111" s="888">
        <v>0</v>
      </c>
      <c r="R111" s="888">
        <v>0</v>
      </c>
      <c r="S111" s="888">
        <v>0</v>
      </c>
      <c r="T111" s="888">
        <v>0</v>
      </c>
      <c r="U111" s="888">
        <v>0</v>
      </c>
      <c r="V111" s="888">
        <v>0</v>
      </c>
      <c r="W111" s="888">
        <v>0</v>
      </c>
      <c r="X111" s="888">
        <v>0</v>
      </c>
      <c r="Y111" s="888">
        <v>0</v>
      </c>
      <c r="Z111" s="888">
        <v>0</v>
      </c>
      <c r="AA111" s="888">
        <v>0</v>
      </c>
      <c r="AB111" s="888">
        <v>0</v>
      </c>
      <c r="AC111" s="888">
        <v>0</v>
      </c>
      <c r="AD111" s="888">
        <v>0</v>
      </c>
      <c r="AE111" s="888">
        <v>0</v>
      </c>
      <c r="AF111" s="888">
        <v>0</v>
      </c>
      <c r="AG111" s="888">
        <v>0</v>
      </c>
      <c r="AH111" s="888">
        <v>0</v>
      </c>
      <c r="AI111" s="888">
        <f t="shared" si="26"/>
        <v>176.64048300951214</v>
      </c>
    </row>
    <row r="112" spans="1:35" x14ac:dyDescent="0.3">
      <c r="A112" s="150"/>
      <c r="B112" s="891" t="s">
        <v>615</v>
      </c>
      <c r="C112" s="888">
        <v>1941.8979403216279</v>
      </c>
      <c r="D112" s="888">
        <v>0</v>
      </c>
      <c r="E112" s="888">
        <v>0</v>
      </c>
      <c r="F112" s="888">
        <v>0</v>
      </c>
      <c r="G112" s="888">
        <v>0</v>
      </c>
      <c r="H112" s="888">
        <v>0</v>
      </c>
      <c r="I112" s="888">
        <v>0</v>
      </c>
      <c r="J112" s="888">
        <v>0</v>
      </c>
      <c r="K112" s="888">
        <v>0</v>
      </c>
      <c r="L112" s="888">
        <v>0</v>
      </c>
      <c r="M112" s="888">
        <v>0</v>
      </c>
      <c r="N112" s="888">
        <v>0</v>
      </c>
      <c r="O112" s="888">
        <v>0</v>
      </c>
      <c r="P112" s="888">
        <v>0</v>
      </c>
      <c r="Q112" s="888">
        <v>0</v>
      </c>
      <c r="R112" s="888">
        <v>0</v>
      </c>
      <c r="S112" s="888">
        <v>0</v>
      </c>
      <c r="T112" s="888">
        <v>0</v>
      </c>
      <c r="U112" s="888">
        <v>0</v>
      </c>
      <c r="V112" s="888">
        <v>0</v>
      </c>
      <c r="W112" s="888">
        <v>0</v>
      </c>
      <c r="X112" s="888">
        <v>0</v>
      </c>
      <c r="Y112" s="888">
        <v>0</v>
      </c>
      <c r="Z112" s="888">
        <v>0</v>
      </c>
      <c r="AA112" s="888">
        <v>0</v>
      </c>
      <c r="AB112" s="888">
        <v>0</v>
      </c>
      <c r="AC112" s="888">
        <v>0</v>
      </c>
      <c r="AD112" s="888">
        <v>0</v>
      </c>
      <c r="AE112" s="888">
        <v>0</v>
      </c>
      <c r="AF112" s="888">
        <v>0</v>
      </c>
      <c r="AG112" s="888">
        <v>0</v>
      </c>
      <c r="AH112" s="888">
        <v>0</v>
      </c>
      <c r="AI112" s="888">
        <f t="shared" si="26"/>
        <v>1941.8979403216279</v>
      </c>
    </row>
    <row r="113" spans="1:35" x14ac:dyDescent="0.3">
      <c r="A113" s="150"/>
      <c r="B113" s="891" t="s">
        <v>756</v>
      </c>
      <c r="C113" s="81">
        <v>0</v>
      </c>
      <c r="D113" s="81">
        <v>1.5485905743354118</v>
      </c>
      <c r="E113" s="81">
        <v>0</v>
      </c>
      <c r="F113" s="81">
        <v>0</v>
      </c>
      <c r="G113" s="81">
        <v>0</v>
      </c>
      <c r="H113" s="81">
        <v>0</v>
      </c>
      <c r="I113" s="81">
        <v>0</v>
      </c>
      <c r="J113" s="888">
        <v>0</v>
      </c>
      <c r="K113" s="81">
        <v>0</v>
      </c>
      <c r="L113" s="81">
        <v>0</v>
      </c>
      <c r="M113" s="81">
        <v>0</v>
      </c>
      <c r="N113" s="81">
        <v>0</v>
      </c>
      <c r="O113" s="81">
        <v>0</v>
      </c>
      <c r="P113" s="81">
        <v>0</v>
      </c>
      <c r="Q113" s="81">
        <v>0</v>
      </c>
      <c r="R113" s="81">
        <v>0</v>
      </c>
      <c r="S113" s="81">
        <v>0</v>
      </c>
      <c r="T113" s="81">
        <v>0</v>
      </c>
      <c r="U113" s="81">
        <v>0</v>
      </c>
      <c r="V113" s="81">
        <v>0</v>
      </c>
      <c r="W113" s="81">
        <v>0</v>
      </c>
      <c r="X113" s="81">
        <v>0</v>
      </c>
      <c r="Y113" s="81">
        <v>0</v>
      </c>
      <c r="Z113" s="81">
        <v>0</v>
      </c>
      <c r="AA113" s="81">
        <v>0</v>
      </c>
      <c r="AB113" s="81">
        <v>0</v>
      </c>
      <c r="AC113" s="81">
        <v>0</v>
      </c>
      <c r="AD113" s="81">
        <v>0</v>
      </c>
      <c r="AE113" s="81">
        <v>0</v>
      </c>
      <c r="AF113" s="81">
        <v>0</v>
      </c>
      <c r="AG113" s="81">
        <v>0</v>
      </c>
      <c r="AH113" s="81">
        <v>0</v>
      </c>
      <c r="AI113" s="888">
        <f t="shared" si="26"/>
        <v>1.5485905743354118</v>
      </c>
    </row>
    <row r="114" spans="1:35" x14ac:dyDescent="0.3">
      <c r="A114" s="150"/>
      <c r="B114" s="889" t="s">
        <v>755</v>
      </c>
      <c r="C114" s="324">
        <v>0</v>
      </c>
      <c r="D114" s="324">
        <v>724.47685826058421</v>
      </c>
      <c r="E114" s="324">
        <v>0</v>
      </c>
      <c r="F114" s="324">
        <v>0</v>
      </c>
      <c r="G114" s="324">
        <v>0</v>
      </c>
      <c r="H114" s="324">
        <v>0</v>
      </c>
      <c r="I114" s="324">
        <v>0</v>
      </c>
      <c r="J114" s="888">
        <v>0</v>
      </c>
      <c r="K114" s="324">
        <v>0</v>
      </c>
      <c r="L114" s="324">
        <v>0</v>
      </c>
      <c r="M114" s="324">
        <v>0</v>
      </c>
      <c r="N114" s="324">
        <v>0</v>
      </c>
      <c r="O114" s="324">
        <v>0</v>
      </c>
      <c r="P114" s="324">
        <v>0</v>
      </c>
      <c r="Q114" s="324">
        <v>0</v>
      </c>
      <c r="R114" s="324">
        <v>0</v>
      </c>
      <c r="S114" s="324">
        <v>0</v>
      </c>
      <c r="T114" s="324">
        <v>0</v>
      </c>
      <c r="U114" s="324">
        <v>0</v>
      </c>
      <c r="V114" s="324">
        <v>0</v>
      </c>
      <c r="W114" s="324">
        <v>0</v>
      </c>
      <c r="X114" s="324">
        <v>0</v>
      </c>
      <c r="Y114" s="324">
        <v>0</v>
      </c>
      <c r="Z114" s="324">
        <v>0</v>
      </c>
      <c r="AA114" s="324">
        <v>0</v>
      </c>
      <c r="AB114" s="324">
        <v>0</v>
      </c>
      <c r="AC114" s="324">
        <v>0</v>
      </c>
      <c r="AD114" s="324">
        <v>0</v>
      </c>
      <c r="AE114" s="324">
        <v>0</v>
      </c>
      <c r="AF114" s="324">
        <v>0</v>
      </c>
      <c r="AG114" s="324">
        <v>0</v>
      </c>
      <c r="AH114" s="324">
        <v>0</v>
      </c>
      <c r="AI114" s="888">
        <f t="shared" si="26"/>
        <v>724.47685826058421</v>
      </c>
    </row>
    <row r="115" spans="1:35" x14ac:dyDescent="0.3">
      <c r="A115" s="150"/>
      <c r="B115" s="889" t="s">
        <v>571</v>
      </c>
      <c r="C115" s="324">
        <v>0</v>
      </c>
      <c r="D115" s="324">
        <v>1753.1177447100754</v>
      </c>
      <c r="E115" s="324">
        <v>0</v>
      </c>
      <c r="F115" s="324">
        <v>0</v>
      </c>
      <c r="G115" s="324">
        <v>0</v>
      </c>
      <c r="H115" s="324">
        <v>0</v>
      </c>
      <c r="I115" s="324">
        <v>0</v>
      </c>
      <c r="J115" s="888">
        <v>0</v>
      </c>
      <c r="K115" s="324">
        <v>0</v>
      </c>
      <c r="L115" s="324">
        <v>0</v>
      </c>
      <c r="M115" s="324">
        <v>0</v>
      </c>
      <c r="N115" s="324">
        <v>0</v>
      </c>
      <c r="O115" s="324">
        <v>0</v>
      </c>
      <c r="P115" s="324">
        <v>0</v>
      </c>
      <c r="Q115" s="324">
        <v>0</v>
      </c>
      <c r="R115" s="324">
        <v>0</v>
      </c>
      <c r="S115" s="324">
        <v>0</v>
      </c>
      <c r="T115" s="324">
        <v>0</v>
      </c>
      <c r="U115" s="324">
        <v>0</v>
      </c>
      <c r="V115" s="324">
        <v>0</v>
      </c>
      <c r="W115" s="324">
        <v>0</v>
      </c>
      <c r="X115" s="324">
        <v>0</v>
      </c>
      <c r="Y115" s="324">
        <v>0</v>
      </c>
      <c r="Z115" s="324">
        <v>0</v>
      </c>
      <c r="AA115" s="324">
        <v>0</v>
      </c>
      <c r="AB115" s="324">
        <v>0</v>
      </c>
      <c r="AC115" s="324">
        <v>0</v>
      </c>
      <c r="AD115" s="324">
        <v>0</v>
      </c>
      <c r="AE115" s="324">
        <v>0</v>
      </c>
      <c r="AF115" s="324">
        <v>0</v>
      </c>
      <c r="AG115" s="324">
        <v>0</v>
      </c>
      <c r="AH115" s="324">
        <v>0</v>
      </c>
      <c r="AI115" s="888">
        <f t="shared" si="26"/>
        <v>1753.1177447100754</v>
      </c>
    </row>
    <row r="116" spans="1:35" x14ac:dyDescent="0.3">
      <c r="A116" s="150"/>
      <c r="B116" s="889" t="s">
        <v>490</v>
      </c>
      <c r="C116" s="324">
        <v>0</v>
      </c>
      <c r="D116" s="324">
        <v>820.47915971119141</v>
      </c>
      <c r="E116" s="324">
        <v>0</v>
      </c>
      <c r="F116" s="324">
        <v>0</v>
      </c>
      <c r="G116" s="324">
        <v>0</v>
      </c>
      <c r="H116" s="324">
        <v>0</v>
      </c>
      <c r="I116" s="324">
        <v>0</v>
      </c>
      <c r="J116" s="888">
        <v>0</v>
      </c>
      <c r="K116" s="324">
        <v>0</v>
      </c>
      <c r="L116" s="324">
        <v>0</v>
      </c>
      <c r="M116" s="324">
        <v>0</v>
      </c>
      <c r="N116" s="324">
        <v>0</v>
      </c>
      <c r="O116" s="324">
        <v>0</v>
      </c>
      <c r="P116" s="324">
        <v>0</v>
      </c>
      <c r="Q116" s="324">
        <v>0</v>
      </c>
      <c r="R116" s="324">
        <v>0</v>
      </c>
      <c r="S116" s="324">
        <v>0</v>
      </c>
      <c r="T116" s="324">
        <v>0</v>
      </c>
      <c r="U116" s="324">
        <v>0</v>
      </c>
      <c r="V116" s="324">
        <v>0</v>
      </c>
      <c r="W116" s="324">
        <v>0</v>
      </c>
      <c r="X116" s="324">
        <v>0</v>
      </c>
      <c r="Y116" s="324">
        <v>0</v>
      </c>
      <c r="Z116" s="324">
        <v>0</v>
      </c>
      <c r="AA116" s="324">
        <v>0</v>
      </c>
      <c r="AB116" s="324">
        <v>0</v>
      </c>
      <c r="AC116" s="324">
        <v>0</v>
      </c>
      <c r="AD116" s="324">
        <v>0</v>
      </c>
      <c r="AE116" s="324">
        <v>0</v>
      </c>
      <c r="AF116" s="324">
        <v>0</v>
      </c>
      <c r="AG116" s="324">
        <v>0</v>
      </c>
      <c r="AH116" s="324">
        <v>0</v>
      </c>
      <c r="AI116" s="888">
        <f t="shared" si="26"/>
        <v>820.47915971119141</v>
      </c>
    </row>
    <row r="117" spans="1:35" x14ac:dyDescent="0.3">
      <c r="A117" s="150"/>
      <c r="B117" s="891" t="s">
        <v>806</v>
      </c>
      <c r="C117" s="892">
        <v>0</v>
      </c>
      <c r="D117" s="892">
        <v>0</v>
      </c>
      <c r="E117" s="892">
        <v>840.17065966524456</v>
      </c>
      <c r="F117" s="892">
        <v>0</v>
      </c>
      <c r="G117" s="892">
        <v>0</v>
      </c>
      <c r="H117" s="892">
        <v>0</v>
      </c>
      <c r="I117" s="892">
        <v>0</v>
      </c>
      <c r="J117" s="888">
        <v>0</v>
      </c>
      <c r="K117" s="892">
        <v>0</v>
      </c>
      <c r="L117" s="892">
        <v>0</v>
      </c>
      <c r="M117" s="892">
        <v>0</v>
      </c>
      <c r="N117" s="892">
        <v>0</v>
      </c>
      <c r="O117" s="892">
        <v>0</v>
      </c>
      <c r="P117" s="892">
        <v>0</v>
      </c>
      <c r="Q117" s="892">
        <v>0</v>
      </c>
      <c r="R117" s="892">
        <v>0</v>
      </c>
      <c r="S117" s="892">
        <v>0</v>
      </c>
      <c r="T117" s="892">
        <v>0</v>
      </c>
      <c r="U117" s="892">
        <v>0</v>
      </c>
      <c r="V117" s="892">
        <v>0</v>
      </c>
      <c r="W117" s="892">
        <v>0</v>
      </c>
      <c r="X117" s="892">
        <v>0</v>
      </c>
      <c r="Y117" s="892">
        <v>0</v>
      </c>
      <c r="Z117" s="892">
        <v>0</v>
      </c>
      <c r="AA117" s="892">
        <v>0</v>
      </c>
      <c r="AB117" s="892">
        <v>0</v>
      </c>
      <c r="AC117" s="892">
        <v>0</v>
      </c>
      <c r="AD117" s="892">
        <v>0</v>
      </c>
      <c r="AE117" s="892">
        <v>0</v>
      </c>
      <c r="AF117" s="892">
        <v>0</v>
      </c>
      <c r="AG117" s="892">
        <v>0</v>
      </c>
      <c r="AH117" s="892">
        <v>0</v>
      </c>
      <c r="AI117" s="888">
        <f t="shared" si="26"/>
        <v>840.17065966524456</v>
      </c>
    </row>
    <row r="118" spans="1:35" x14ac:dyDescent="0.3">
      <c r="A118" s="150"/>
      <c r="B118" s="891" t="s">
        <v>489</v>
      </c>
      <c r="C118" s="892">
        <v>0</v>
      </c>
      <c r="D118" s="892">
        <v>0</v>
      </c>
      <c r="E118" s="892">
        <v>0</v>
      </c>
      <c r="F118" s="892">
        <v>842.14444445027902</v>
      </c>
      <c r="G118" s="892">
        <v>0</v>
      </c>
      <c r="H118" s="892">
        <v>0</v>
      </c>
      <c r="I118" s="892">
        <v>0</v>
      </c>
      <c r="J118" s="888">
        <v>0</v>
      </c>
      <c r="K118" s="892">
        <v>0</v>
      </c>
      <c r="L118" s="892">
        <v>0</v>
      </c>
      <c r="M118" s="892">
        <v>0</v>
      </c>
      <c r="N118" s="892">
        <v>0</v>
      </c>
      <c r="O118" s="892">
        <v>0</v>
      </c>
      <c r="P118" s="892">
        <v>0</v>
      </c>
      <c r="Q118" s="892">
        <v>0</v>
      </c>
      <c r="R118" s="892">
        <v>0</v>
      </c>
      <c r="S118" s="892">
        <v>0</v>
      </c>
      <c r="T118" s="892">
        <v>0</v>
      </c>
      <c r="U118" s="892">
        <v>0</v>
      </c>
      <c r="V118" s="892">
        <v>0</v>
      </c>
      <c r="W118" s="892">
        <v>0</v>
      </c>
      <c r="X118" s="892">
        <v>0</v>
      </c>
      <c r="Y118" s="892">
        <v>0</v>
      </c>
      <c r="Z118" s="892">
        <v>0</v>
      </c>
      <c r="AA118" s="892">
        <v>0</v>
      </c>
      <c r="AB118" s="892">
        <v>0</v>
      </c>
      <c r="AC118" s="892">
        <v>0</v>
      </c>
      <c r="AD118" s="892">
        <v>0</v>
      </c>
      <c r="AE118" s="892">
        <v>0</v>
      </c>
      <c r="AF118" s="892">
        <v>0</v>
      </c>
      <c r="AG118" s="892">
        <v>0</v>
      </c>
      <c r="AH118" s="892">
        <v>0</v>
      </c>
      <c r="AI118" s="888">
        <f t="shared" si="26"/>
        <v>842.14444445027902</v>
      </c>
    </row>
    <row r="119" spans="1:35" x14ac:dyDescent="0.3">
      <c r="A119" s="150"/>
      <c r="B119" s="891" t="s">
        <v>488</v>
      </c>
      <c r="C119" s="892">
        <v>0</v>
      </c>
      <c r="D119" s="892">
        <v>0</v>
      </c>
      <c r="E119" s="892">
        <v>0</v>
      </c>
      <c r="F119" s="892">
        <v>0</v>
      </c>
      <c r="G119" s="892">
        <v>0</v>
      </c>
      <c r="H119" s="892">
        <v>0</v>
      </c>
      <c r="I119" s="892">
        <v>1267.7350015096818</v>
      </c>
      <c r="J119" s="888">
        <v>0</v>
      </c>
      <c r="K119" s="892">
        <v>0</v>
      </c>
      <c r="L119" s="892">
        <v>0</v>
      </c>
      <c r="M119" s="892">
        <v>0</v>
      </c>
      <c r="N119" s="892">
        <v>0</v>
      </c>
      <c r="O119" s="892">
        <v>0</v>
      </c>
      <c r="P119" s="892">
        <v>0</v>
      </c>
      <c r="Q119" s="892">
        <v>0</v>
      </c>
      <c r="R119" s="892">
        <v>0</v>
      </c>
      <c r="S119" s="892">
        <v>0</v>
      </c>
      <c r="T119" s="892">
        <v>0</v>
      </c>
      <c r="U119" s="892">
        <v>0</v>
      </c>
      <c r="V119" s="892">
        <v>0</v>
      </c>
      <c r="W119" s="892">
        <v>0</v>
      </c>
      <c r="X119" s="892">
        <v>0</v>
      </c>
      <c r="Y119" s="892">
        <v>0</v>
      </c>
      <c r="Z119" s="892">
        <v>0</v>
      </c>
      <c r="AA119" s="892">
        <v>0</v>
      </c>
      <c r="AB119" s="892">
        <v>0</v>
      </c>
      <c r="AC119" s="892">
        <v>0</v>
      </c>
      <c r="AD119" s="892">
        <v>0</v>
      </c>
      <c r="AE119" s="892">
        <v>0</v>
      </c>
      <c r="AF119" s="892">
        <v>0</v>
      </c>
      <c r="AG119" s="892">
        <v>0</v>
      </c>
      <c r="AH119" s="892">
        <v>0</v>
      </c>
      <c r="AI119" s="888">
        <f t="shared" si="26"/>
        <v>1267.7350015096818</v>
      </c>
    </row>
    <row r="120" spans="1:35" x14ac:dyDescent="0.3">
      <c r="A120" s="150"/>
      <c r="B120" s="891" t="s">
        <v>714</v>
      </c>
      <c r="C120" s="892">
        <v>158.54121111800001</v>
      </c>
      <c r="D120" s="892">
        <v>317.08242224400004</v>
      </c>
      <c r="E120" s="892">
        <v>0</v>
      </c>
      <c r="F120" s="892">
        <v>0</v>
      </c>
      <c r="G120" s="892">
        <v>0</v>
      </c>
      <c r="H120" s="892">
        <v>0</v>
      </c>
      <c r="I120" s="892">
        <v>0</v>
      </c>
      <c r="J120" s="888">
        <v>0</v>
      </c>
      <c r="K120" s="892">
        <v>0</v>
      </c>
      <c r="L120" s="892">
        <v>0</v>
      </c>
      <c r="M120" s="892">
        <v>0</v>
      </c>
      <c r="N120" s="892">
        <v>0</v>
      </c>
      <c r="O120" s="892">
        <v>0</v>
      </c>
      <c r="P120" s="892">
        <v>0</v>
      </c>
      <c r="Q120" s="892">
        <v>0</v>
      </c>
      <c r="R120" s="892">
        <v>0</v>
      </c>
      <c r="S120" s="892">
        <v>0</v>
      </c>
      <c r="T120" s="892">
        <v>0</v>
      </c>
      <c r="U120" s="892">
        <v>0</v>
      </c>
      <c r="V120" s="892">
        <v>0</v>
      </c>
      <c r="W120" s="892">
        <v>0</v>
      </c>
      <c r="X120" s="892">
        <v>0</v>
      </c>
      <c r="Y120" s="892">
        <v>0</v>
      </c>
      <c r="Z120" s="892">
        <v>0</v>
      </c>
      <c r="AA120" s="892">
        <v>0</v>
      </c>
      <c r="AB120" s="892">
        <v>0</v>
      </c>
      <c r="AC120" s="892">
        <v>0</v>
      </c>
      <c r="AD120" s="892">
        <v>0</v>
      </c>
      <c r="AE120" s="892">
        <v>0</v>
      </c>
      <c r="AF120" s="892">
        <v>0</v>
      </c>
      <c r="AG120" s="892">
        <v>0</v>
      </c>
      <c r="AH120" s="892">
        <v>0</v>
      </c>
      <c r="AI120" s="888">
        <f t="shared" si="26"/>
        <v>475.62363336200008</v>
      </c>
    </row>
    <row r="121" spans="1:35" x14ac:dyDescent="0.3">
      <c r="A121" s="150"/>
      <c r="B121" s="891" t="s">
        <v>754</v>
      </c>
      <c r="C121" s="892">
        <v>0</v>
      </c>
      <c r="D121" s="892">
        <v>0.143592</v>
      </c>
      <c r="E121" s="892">
        <v>0</v>
      </c>
      <c r="F121" s="892">
        <v>0</v>
      </c>
      <c r="G121" s="892">
        <v>0</v>
      </c>
      <c r="H121" s="892">
        <v>0</v>
      </c>
      <c r="I121" s="892">
        <v>0</v>
      </c>
      <c r="J121" s="888">
        <v>0</v>
      </c>
      <c r="K121" s="892">
        <v>0</v>
      </c>
      <c r="L121" s="892">
        <v>0</v>
      </c>
      <c r="M121" s="892">
        <v>0</v>
      </c>
      <c r="N121" s="892">
        <v>0</v>
      </c>
      <c r="O121" s="892">
        <v>0</v>
      </c>
      <c r="P121" s="892">
        <v>0</v>
      </c>
      <c r="Q121" s="892">
        <v>0</v>
      </c>
      <c r="R121" s="892">
        <v>0</v>
      </c>
      <c r="S121" s="892">
        <v>0</v>
      </c>
      <c r="T121" s="892">
        <v>0</v>
      </c>
      <c r="U121" s="892">
        <v>0</v>
      </c>
      <c r="V121" s="892">
        <v>0</v>
      </c>
      <c r="W121" s="892">
        <v>0</v>
      </c>
      <c r="X121" s="892">
        <v>0</v>
      </c>
      <c r="Y121" s="892">
        <v>0</v>
      </c>
      <c r="Z121" s="892">
        <v>0</v>
      </c>
      <c r="AA121" s="892">
        <v>0</v>
      </c>
      <c r="AB121" s="892">
        <v>0</v>
      </c>
      <c r="AC121" s="892">
        <v>0</v>
      </c>
      <c r="AD121" s="892">
        <v>0</v>
      </c>
      <c r="AE121" s="892">
        <v>0</v>
      </c>
      <c r="AF121" s="892">
        <v>0</v>
      </c>
      <c r="AG121" s="892">
        <v>0</v>
      </c>
      <c r="AH121" s="892">
        <v>0</v>
      </c>
      <c r="AI121" s="888">
        <f t="shared" si="26"/>
        <v>0.143592</v>
      </c>
    </row>
    <row r="122" spans="1:35" x14ac:dyDescent="0.3">
      <c r="A122" s="150"/>
      <c r="B122" s="891" t="s">
        <v>78</v>
      </c>
      <c r="C122" s="892">
        <v>0</v>
      </c>
      <c r="D122" s="892">
        <v>9625.3864849999991</v>
      </c>
      <c r="E122" s="892">
        <v>7757.6480259999998</v>
      </c>
      <c r="F122" s="892">
        <v>9424.9517798400011</v>
      </c>
      <c r="G122" s="892">
        <v>10939.764891999999</v>
      </c>
      <c r="H122" s="892">
        <v>10562.539717</v>
      </c>
      <c r="I122" s="892">
        <v>376.29992600000003</v>
      </c>
      <c r="J122" s="888">
        <v>0</v>
      </c>
      <c r="K122" s="892">
        <v>0</v>
      </c>
      <c r="L122" s="892">
        <v>4571</v>
      </c>
      <c r="M122" s="892">
        <v>112.37697395000001</v>
      </c>
      <c r="N122" s="892">
        <v>0</v>
      </c>
      <c r="O122" s="892">
        <v>0</v>
      </c>
      <c r="P122" s="892">
        <v>0</v>
      </c>
      <c r="Q122" s="892">
        <v>0</v>
      </c>
      <c r="R122" s="892">
        <v>0</v>
      </c>
      <c r="S122" s="892">
        <v>0</v>
      </c>
      <c r="T122" s="892">
        <v>0</v>
      </c>
      <c r="U122" s="892">
        <v>0</v>
      </c>
      <c r="V122" s="892">
        <v>0</v>
      </c>
      <c r="W122" s="892">
        <v>0</v>
      </c>
      <c r="X122" s="892">
        <v>0</v>
      </c>
      <c r="Y122" s="892">
        <v>0</v>
      </c>
      <c r="Z122" s="892">
        <v>0</v>
      </c>
      <c r="AA122" s="892">
        <v>0</v>
      </c>
      <c r="AB122" s="892">
        <v>0</v>
      </c>
      <c r="AC122" s="892">
        <v>0</v>
      </c>
      <c r="AD122" s="892">
        <v>0</v>
      </c>
      <c r="AE122" s="892">
        <v>0</v>
      </c>
      <c r="AF122" s="892">
        <v>0</v>
      </c>
      <c r="AG122" s="892">
        <v>0</v>
      </c>
      <c r="AH122" s="892">
        <v>0</v>
      </c>
      <c r="AI122" s="888">
        <f t="shared" si="26"/>
        <v>53369.96779979</v>
      </c>
    </row>
    <row r="123" spans="1:35" x14ac:dyDescent="0.3">
      <c r="A123" s="150"/>
      <c r="B123" s="891" t="s">
        <v>535</v>
      </c>
      <c r="C123" s="892">
        <v>243.89262499999998</v>
      </c>
      <c r="D123" s="892">
        <v>359.39327500000007</v>
      </c>
      <c r="E123" s="892">
        <v>365.2312750000001</v>
      </c>
      <c r="F123" s="892">
        <v>370.8562750000001</v>
      </c>
      <c r="G123" s="892">
        <v>370.8562750000001</v>
      </c>
      <c r="H123" s="892">
        <v>370.8562750000001</v>
      </c>
      <c r="I123" s="892">
        <v>370.8562750000001</v>
      </c>
      <c r="J123" s="888">
        <v>370.8562750000001</v>
      </c>
      <c r="K123" s="892">
        <v>370.8562750000001</v>
      </c>
      <c r="L123" s="892">
        <v>370.8562750000001</v>
      </c>
      <c r="M123" s="892">
        <v>370.8562750000001</v>
      </c>
      <c r="N123" s="892">
        <v>370.8562750000001</v>
      </c>
      <c r="O123" s="892">
        <v>370.8562750000001</v>
      </c>
      <c r="P123" s="892">
        <v>370.8562750000001</v>
      </c>
      <c r="Q123" s="892">
        <v>370.8562750000001</v>
      </c>
      <c r="R123" s="892">
        <v>370.8562750000001</v>
      </c>
      <c r="S123" s="892">
        <v>370.8562750000001</v>
      </c>
      <c r="T123" s="892">
        <v>370.8562750000001</v>
      </c>
      <c r="U123" s="892">
        <v>370.8562750000001</v>
      </c>
      <c r="V123" s="892">
        <v>322.17022500000002</v>
      </c>
      <c r="W123" s="892">
        <v>126.96365</v>
      </c>
      <c r="X123" s="892">
        <v>11.463000000000001</v>
      </c>
      <c r="Y123" s="892">
        <v>5.625</v>
      </c>
      <c r="Z123" s="892">
        <v>0</v>
      </c>
      <c r="AA123" s="892">
        <v>0</v>
      </c>
      <c r="AB123" s="892">
        <v>0</v>
      </c>
      <c r="AC123" s="892">
        <v>0</v>
      </c>
      <c r="AD123" s="892">
        <v>0</v>
      </c>
      <c r="AE123" s="892">
        <v>0</v>
      </c>
      <c r="AF123" s="892">
        <v>0</v>
      </c>
      <c r="AG123" s="892">
        <v>0</v>
      </c>
      <c r="AH123" s="892">
        <v>0</v>
      </c>
      <c r="AI123" s="888">
        <f t="shared" si="26"/>
        <v>7368.4394500000008</v>
      </c>
    </row>
    <row r="124" spans="1:35" x14ac:dyDescent="0.3">
      <c r="A124" s="150"/>
      <c r="B124" s="889" t="s">
        <v>217</v>
      </c>
      <c r="C124" s="892">
        <f t="shared" ref="C124:AH124" si="27">+C125+C126</f>
        <v>8632.5040786887148</v>
      </c>
      <c r="D124" s="892">
        <f t="shared" si="27"/>
        <v>5115.7330881036933</v>
      </c>
      <c r="E124" s="892">
        <f t="shared" si="27"/>
        <v>371.76641262999999</v>
      </c>
      <c r="F124" s="892">
        <f t="shared" si="27"/>
        <v>448.02578199999999</v>
      </c>
      <c r="G124" s="892">
        <f t="shared" si="27"/>
        <v>45.310327000000001</v>
      </c>
      <c r="H124" s="892">
        <f t="shared" si="27"/>
        <v>0</v>
      </c>
      <c r="I124" s="892">
        <f t="shared" si="27"/>
        <v>0</v>
      </c>
      <c r="J124" s="892">
        <f t="shared" si="27"/>
        <v>0</v>
      </c>
      <c r="K124" s="892">
        <f t="shared" si="27"/>
        <v>0</v>
      </c>
      <c r="L124" s="892">
        <f t="shared" si="27"/>
        <v>0</v>
      </c>
      <c r="M124" s="892">
        <f t="shared" si="27"/>
        <v>0</v>
      </c>
      <c r="N124" s="892">
        <f t="shared" si="27"/>
        <v>0</v>
      </c>
      <c r="O124" s="892">
        <f t="shared" si="27"/>
        <v>0</v>
      </c>
      <c r="P124" s="892">
        <f t="shared" si="27"/>
        <v>0</v>
      </c>
      <c r="Q124" s="892">
        <f t="shared" si="27"/>
        <v>0</v>
      </c>
      <c r="R124" s="892">
        <f t="shared" si="27"/>
        <v>0</v>
      </c>
      <c r="S124" s="892">
        <f t="shared" si="27"/>
        <v>0</v>
      </c>
      <c r="T124" s="892">
        <f t="shared" si="27"/>
        <v>0</v>
      </c>
      <c r="U124" s="892">
        <f t="shared" si="27"/>
        <v>0</v>
      </c>
      <c r="V124" s="892">
        <f t="shared" si="27"/>
        <v>0</v>
      </c>
      <c r="W124" s="892">
        <f t="shared" si="27"/>
        <v>0</v>
      </c>
      <c r="X124" s="892">
        <f t="shared" si="27"/>
        <v>0</v>
      </c>
      <c r="Y124" s="892">
        <f t="shared" si="27"/>
        <v>0</v>
      </c>
      <c r="Z124" s="892">
        <f t="shared" si="27"/>
        <v>0</v>
      </c>
      <c r="AA124" s="892">
        <f t="shared" si="27"/>
        <v>0</v>
      </c>
      <c r="AB124" s="892">
        <f t="shared" si="27"/>
        <v>0</v>
      </c>
      <c r="AC124" s="892">
        <f t="shared" si="27"/>
        <v>0</v>
      </c>
      <c r="AD124" s="892">
        <f t="shared" si="27"/>
        <v>0</v>
      </c>
      <c r="AE124" s="892">
        <f t="shared" si="27"/>
        <v>0</v>
      </c>
      <c r="AF124" s="892">
        <f t="shared" si="27"/>
        <v>0</v>
      </c>
      <c r="AG124" s="892">
        <f t="shared" si="27"/>
        <v>0</v>
      </c>
      <c r="AH124" s="892">
        <f t="shared" si="27"/>
        <v>0</v>
      </c>
      <c r="AI124" s="888">
        <f t="shared" si="26"/>
        <v>14613.339688422409</v>
      </c>
    </row>
    <row r="125" spans="1:35" x14ac:dyDescent="0.3">
      <c r="A125" s="150"/>
      <c r="B125" s="316" t="s">
        <v>71</v>
      </c>
      <c r="C125" s="884">
        <v>7821.0127796987153</v>
      </c>
      <c r="D125" s="884">
        <v>4584.4483472536931</v>
      </c>
      <c r="E125" s="884">
        <v>160.54292863000001</v>
      </c>
      <c r="F125" s="884">
        <v>0</v>
      </c>
      <c r="G125" s="884">
        <v>0</v>
      </c>
      <c r="H125" s="884">
        <v>0</v>
      </c>
      <c r="I125" s="884">
        <v>0</v>
      </c>
      <c r="J125" s="887">
        <v>0</v>
      </c>
      <c r="K125" s="884">
        <v>0</v>
      </c>
      <c r="L125" s="884">
        <v>0</v>
      </c>
      <c r="M125" s="884">
        <v>0</v>
      </c>
      <c r="N125" s="884">
        <v>0</v>
      </c>
      <c r="O125" s="884">
        <v>0</v>
      </c>
      <c r="P125" s="884">
        <v>0</v>
      </c>
      <c r="Q125" s="884">
        <v>0</v>
      </c>
      <c r="R125" s="884">
        <v>0</v>
      </c>
      <c r="S125" s="884">
        <v>0</v>
      </c>
      <c r="T125" s="884">
        <v>0</v>
      </c>
      <c r="U125" s="884">
        <v>0</v>
      </c>
      <c r="V125" s="884">
        <v>0</v>
      </c>
      <c r="W125" s="884">
        <v>0</v>
      </c>
      <c r="X125" s="884">
        <v>0</v>
      </c>
      <c r="Y125" s="884">
        <v>0</v>
      </c>
      <c r="Z125" s="884">
        <v>0</v>
      </c>
      <c r="AA125" s="884">
        <v>0</v>
      </c>
      <c r="AB125" s="884">
        <v>0</v>
      </c>
      <c r="AC125" s="884">
        <v>0</v>
      </c>
      <c r="AD125" s="884">
        <v>0</v>
      </c>
      <c r="AE125" s="884">
        <v>0</v>
      </c>
      <c r="AF125" s="884">
        <v>0</v>
      </c>
      <c r="AG125" s="884">
        <v>0</v>
      </c>
      <c r="AH125" s="884">
        <v>0</v>
      </c>
      <c r="AI125" s="887">
        <f t="shared" si="26"/>
        <v>12566.004055582409</v>
      </c>
    </row>
    <row r="126" spans="1:35" x14ac:dyDescent="0.3">
      <c r="A126" s="150"/>
      <c r="B126" s="342" t="s">
        <v>69</v>
      </c>
      <c r="C126" s="877">
        <v>811.49129899000013</v>
      </c>
      <c r="D126" s="877">
        <v>531.28474084999993</v>
      </c>
      <c r="E126" s="877">
        <v>211.22348400000001</v>
      </c>
      <c r="F126" s="877">
        <v>448.02578199999999</v>
      </c>
      <c r="G126" s="877">
        <v>45.310327000000001</v>
      </c>
      <c r="H126" s="877">
        <v>0</v>
      </c>
      <c r="I126" s="877">
        <v>0</v>
      </c>
      <c r="J126" s="79">
        <v>0</v>
      </c>
      <c r="K126" s="877">
        <v>0</v>
      </c>
      <c r="L126" s="877">
        <v>0</v>
      </c>
      <c r="M126" s="877">
        <v>0</v>
      </c>
      <c r="N126" s="877">
        <v>0</v>
      </c>
      <c r="O126" s="877">
        <v>0</v>
      </c>
      <c r="P126" s="877">
        <v>0</v>
      </c>
      <c r="Q126" s="877">
        <v>0</v>
      </c>
      <c r="R126" s="877">
        <v>0</v>
      </c>
      <c r="S126" s="877">
        <v>0</v>
      </c>
      <c r="T126" s="877">
        <v>0</v>
      </c>
      <c r="U126" s="877">
        <v>0</v>
      </c>
      <c r="V126" s="877">
        <v>0</v>
      </c>
      <c r="W126" s="877">
        <v>0</v>
      </c>
      <c r="X126" s="877">
        <v>0</v>
      </c>
      <c r="Y126" s="877">
        <v>0</v>
      </c>
      <c r="Z126" s="877">
        <v>0</v>
      </c>
      <c r="AA126" s="877">
        <v>0</v>
      </c>
      <c r="AB126" s="877">
        <v>0</v>
      </c>
      <c r="AC126" s="877">
        <v>0</v>
      </c>
      <c r="AD126" s="877">
        <v>0</v>
      </c>
      <c r="AE126" s="877">
        <v>0</v>
      </c>
      <c r="AF126" s="877">
        <v>0</v>
      </c>
      <c r="AG126" s="877">
        <v>0</v>
      </c>
      <c r="AH126" s="877">
        <v>0</v>
      </c>
      <c r="AI126" s="79">
        <f t="shared" si="26"/>
        <v>2047.33563284</v>
      </c>
    </row>
    <row r="127" spans="1:35" x14ac:dyDescent="0.3">
      <c r="A127" s="150"/>
      <c r="B127" s="889" t="s">
        <v>336</v>
      </c>
      <c r="C127" s="892">
        <f t="shared" ref="C127:AH127" si="28">+C128+C135</f>
        <v>36.128749411497822</v>
      </c>
      <c r="D127" s="892">
        <f t="shared" si="28"/>
        <v>88.502197190164978</v>
      </c>
      <c r="E127" s="892">
        <f t="shared" si="28"/>
        <v>96.985568814976261</v>
      </c>
      <c r="F127" s="892">
        <f t="shared" si="28"/>
        <v>48.913129607362222</v>
      </c>
      <c r="G127" s="892">
        <f t="shared" si="28"/>
        <v>14.268321725909839</v>
      </c>
      <c r="H127" s="892">
        <f t="shared" si="28"/>
        <v>0.11571561339021989</v>
      </c>
      <c r="I127" s="892">
        <f t="shared" si="28"/>
        <v>0.11571561339021989</v>
      </c>
      <c r="J127" s="892">
        <f t="shared" si="28"/>
        <v>0.65171562339021982</v>
      </c>
      <c r="K127" s="892">
        <f t="shared" si="28"/>
        <v>0.11571561339021989</v>
      </c>
      <c r="L127" s="892">
        <f t="shared" si="28"/>
        <v>0.11571561339021989</v>
      </c>
      <c r="M127" s="892">
        <f t="shared" si="28"/>
        <v>0.11571561339021989</v>
      </c>
      <c r="N127" s="892">
        <f t="shared" si="28"/>
        <v>0.11571561339021989</v>
      </c>
      <c r="O127" s="892">
        <f t="shared" si="28"/>
        <v>0.11571561339021989</v>
      </c>
      <c r="P127" s="892">
        <f t="shared" si="28"/>
        <v>0.11571561339021989</v>
      </c>
      <c r="Q127" s="892">
        <f t="shared" si="28"/>
        <v>0.11571561339021989</v>
      </c>
      <c r="R127" s="892">
        <f t="shared" si="28"/>
        <v>0.11571561339021989</v>
      </c>
      <c r="S127" s="892">
        <f t="shared" si="28"/>
        <v>0.11571561339021989</v>
      </c>
      <c r="T127" s="892">
        <f t="shared" si="28"/>
        <v>0.11571561339021989</v>
      </c>
      <c r="U127" s="892">
        <f t="shared" si="28"/>
        <v>0.11571561339021989</v>
      </c>
      <c r="V127" s="892">
        <f t="shared" si="28"/>
        <v>0.11571561339021989</v>
      </c>
      <c r="W127" s="892">
        <f t="shared" si="28"/>
        <v>0.11571561339021989</v>
      </c>
      <c r="X127" s="892">
        <f t="shared" si="28"/>
        <v>0.11571561339021989</v>
      </c>
      <c r="Y127" s="892">
        <f t="shared" si="28"/>
        <v>0.11571561339021989</v>
      </c>
      <c r="Z127" s="892">
        <f t="shared" si="28"/>
        <v>0.11571561339021989</v>
      </c>
      <c r="AA127" s="892">
        <f t="shared" si="28"/>
        <v>0.11571561339021989</v>
      </c>
      <c r="AB127" s="892">
        <f t="shared" si="28"/>
        <v>0.11571561339021989</v>
      </c>
      <c r="AC127" s="892">
        <f t="shared" si="28"/>
        <v>0.11571561339021989</v>
      </c>
      <c r="AD127" s="892">
        <f t="shared" si="28"/>
        <v>0.11571561339021989</v>
      </c>
      <c r="AE127" s="892">
        <f t="shared" si="28"/>
        <v>0.11571561339021989</v>
      </c>
      <c r="AF127" s="892">
        <f t="shared" si="28"/>
        <v>0.11571561339021989</v>
      </c>
      <c r="AG127" s="892">
        <f t="shared" si="28"/>
        <v>0.11571561339021989</v>
      </c>
      <c r="AH127" s="892">
        <f t="shared" si="28"/>
        <v>6.8272211908106328</v>
      </c>
      <c r="AI127" s="888">
        <f t="shared" si="26"/>
        <v>295.16979389886683</v>
      </c>
    </row>
    <row r="128" spans="1:35" x14ac:dyDescent="0.3">
      <c r="A128" s="150"/>
      <c r="B128" s="315" t="s">
        <v>71</v>
      </c>
      <c r="C128" s="333">
        <f t="shared" ref="C128:AH128" si="29">+C129+C132</f>
        <v>23.058408261497824</v>
      </c>
      <c r="D128" s="333">
        <f t="shared" si="29"/>
        <v>88.502197190164978</v>
      </c>
      <c r="E128" s="333">
        <f t="shared" si="29"/>
        <v>96.985568814976261</v>
      </c>
      <c r="F128" s="333">
        <f t="shared" si="29"/>
        <v>48.913129607362222</v>
      </c>
      <c r="G128" s="333">
        <f t="shared" si="29"/>
        <v>14.268321725909839</v>
      </c>
      <c r="H128" s="333">
        <f t="shared" si="29"/>
        <v>0.11571561339021989</v>
      </c>
      <c r="I128" s="333">
        <f t="shared" si="29"/>
        <v>0.11571561339021989</v>
      </c>
      <c r="J128" s="333">
        <f t="shared" si="29"/>
        <v>0.11571561339021989</v>
      </c>
      <c r="K128" s="333">
        <f t="shared" si="29"/>
        <v>0.11571561339021989</v>
      </c>
      <c r="L128" s="333">
        <f t="shared" si="29"/>
        <v>0.11571561339021989</v>
      </c>
      <c r="M128" s="333">
        <f t="shared" si="29"/>
        <v>0.11571561339021989</v>
      </c>
      <c r="N128" s="333">
        <f t="shared" si="29"/>
        <v>0.11571561339021989</v>
      </c>
      <c r="O128" s="333">
        <f t="shared" si="29"/>
        <v>0.11571561339021989</v>
      </c>
      <c r="P128" s="333">
        <f t="shared" si="29"/>
        <v>0.11571561339021989</v>
      </c>
      <c r="Q128" s="333">
        <f t="shared" si="29"/>
        <v>0.11571561339021989</v>
      </c>
      <c r="R128" s="333">
        <f t="shared" si="29"/>
        <v>0.11571561339021989</v>
      </c>
      <c r="S128" s="333">
        <f t="shared" si="29"/>
        <v>0.11571561339021989</v>
      </c>
      <c r="T128" s="333">
        <f t="shared" si="29"/>
        <v>0.11571561339021989</v>
      </c>
      <c r="U128" s="333">
        <f t="shared" si="29"/>
        <v>0.11571561339021989</v>
      </c>
      <c r="V128" s="333">
        <f t="shared" si="29"/>
        <v>0.11571561339021989</v>
      </c>
      <c r="W128" s="333">
        <f t="shared" si="29"/>
        <v>0.11571561339021989</v>
      </c>
      <c r="X128" s="333">
        <f t="shared" si="29"/>
        <v>0.11571561339021989</v>
      </c>
      <c r="Y128" s="333">
        <f t="shared" si="29"/>
        <v>0.11571561339021989</v>
      </c>
      <c r="Z128" s="333">
        <f t="shared" si="29"/>
        <v>0.11571561339021989</v>
      </c>
      <c r="AA128" s="333">
        <f t="shared" si="29"/>
        <v>0.11571561339021989</v>
      </c>
      <c r="AB128" s="333">
        <f t="shared" si="29"/>
        <v>0.11571561339021989</v>
      </c>
      <c r="AC128" s="333">
        <f t="shared" si="29"/>
        <v>0.11571561339021989</v>
      </c>
      <c r="AD128" s="333">
        <f t="shared" si="29"/>
        <v>0.11571561339021989</v>
      </c>
      <c r="AE128" s="333">
        <f t="shared" si="29"/>
        <v>0.11571561339021989</v>
      </c>
      <c r="AF128" s="333">
        <f t="shared" si="29"/>
        <v>0.11571561339021989</v>
      </c>
      <c r="AG128" s="333">
        <f t="shared" si="29"/>
        <v>0.11571561339021989</v>
      </c>
      <c r="AH128" s="333">
        <f t="shared" si="29"/>
        <v>6.8272211908106328</v>
      </c>
      <c r="AI128" s="886">
        <f t="shared" si="26"/>
        <v>281.56345273886683</v>
      </c>
    </row>
    <row r="129" spans="1:35" x14ac:dyDescent="0.3">
      <c r="A129" s="150"/>
      <c r="B129" s="319" t="s">
        <v>81</v>
      </c>
      <c r="C129" s="885">
        <f t="shared" ref="C129:AH129" si="30">+C130+C131</f>
        <v>13.159379701182759</v>
      </c>
      <c r="D129" s="885">
        <f t="shared" si="30"/>
        <v>48.797413993972</v>
      </c>
      <c r="E129" s="885">
        <f t="shared" si="30"/>
        <v>48.797413993972</v>
      </c>
      <c r="F129" s="885">
        <f t="shared" si="30"/>
        <v>48.797413993972</v>
      </c>
      <c r="G129" s="885">
        <f t="shared" si="30"/>
        <v>14.152606112519619</v>
      </c>
      <c r="H129" s="885">
        <f t="shared" si="30"/>
        <v>0</v>
      </c>
      <c r="I129" s="885">
        <f t="shared" si="30"/>
        <v>0</v>
      </c>
      <c r="J129" s="885">
        <f t="shared" si="30"/>
        <v>0</v>
      </c>
      <c r="K129" s="885">
        <f t="shared" si="30"/>
        <v>0</v>
      </c>
      <c r="L129" s="885">
        <f t="shared" si="30"/>
        <v>0</v>
      </c>
      <c r="M129" s="885">
        <f t="shared" si="30"/>
        <v>0</v>
      </c>
      <c r="N129" s="885">
        <f t="shared" si="30"/>
        <v>0</v>
      </c>
      <c r="O129" s="885">
        <f t="shared" si="30"/>
        <v>0</v>
      </c>
      <c r="P129" s="885">
        <f t="shared" si="30"/>
        <v>0</v>
      </c>
      <c r="Q129" s="885">
        <f t="shared" si="30"/>
        <v>0</v>
      </c>
      <c r="R129" s="885">
        <f t="shared" si="30"/>
        <v>0</v>
      </c>
      <c r="S129" s="885">
        <f t="shared" si="30"/>
        <v>0</v>
      </c>
      <c r="T129" s="885">
        <f t="shared" si="30"/>
        <v>0</v>
      </c>
      <c r="U129" s="885">
        <f t="shared" si="30"/>
        <v>0</v>
      </c>
      <c r="V129" s="885">
        <f t="shared" si="30"/>
        <v>0</v>
      </c>
      <c r="W129" s="885">
        <f t="shared" si="30"/>
        <v>0</v>
      </c>
      <c r="X129" s="885">
        <f t="shared" si="30"/>
        <v>0</v>
      </c>
      <c r="Y129" s="885">
        <f t="shared" si="30"/>
        <v>0</v>
      </c>
      <c r="Z129" s="885">
        <f t="shared" si="30"/>
        <v>0</v>
      </c>
      <c r="AA129" s="885">
        <f t="shared" si="30"/>
        <v>0</v>
      </c>
      <c r="AB129" s="885">
        <f t="shared" si="30"/>
        <v>0</v>
      </c>
      <c r="AC129" s="885">
        <f t="shared" si="30"/>
        <v>0</v>
      </c>
      <c r="AD129" s="885">
        <f t="shared" si="30"/>
        <v>0</v>
      </c>
      <c r="AE129" s="885">
        <f t="shared" si="30"/>
        <v>0</v>
      </c>
      <c r="AF129" s="885">
        <f t="shared" si="30"/>
        <v>0</v>
      </c>
      <c r="AG129" s="885">
        <f t="shared" si="30"/>
        <v>0</v>
      </c>
      <c r="AH129" s="885">
        <f t="shared" si="30"/>
        <v>0</v>
      </c>
      <c r="AI129" s="890">
        <f t="shared" si="26"/>
        <v>173.70422779561835</v>
      </c>
    </row>
    <row r="130" spans="1:35" x14ac:dyDescent="0.3">
      <c r="A130" s="150"/>
      <c r="B130" s="319" t="s">
        <v>702</v>
      </c>
      <c r="C130" s="885">
        <v>13.033085257858218</v>
      </c>
      <c r="D130" s="885">
        <v>48.797413993972</v>
      </c>
      <c r="E130" s="885">
        <v>48.797413993972</v>
      </c>
      <c r="F130" s="885">
        <v>48.797413993972</v>
      </c>
      <c r="G130" s="885">
        <v>14.152606112519619</v>
      </c>
      <c r="H130" s="885">
        <v>0</v>
      </c>
      <c r="I130" s="885">
        <v>0</v>
      </c>
      <c r="J130" s="890">
        <v>0</v>
      </c>
      <c r="K130" s="885">
        <v>0</v>
      </c>
      <c r="L130" s="885">
        <v>0</v>
      </c>
      <c r="M130" s="885">
        <v>0</v>
      </c>
      <c r="N130" s="885">
        <v>0</v>
      </c>
      <c r="O130" s="885">
        <v>0</v>
      </c>
      <c r="P130" s="885">
        <v>0</v>
      </c>
      <c r="Q130" s="885">
        <v>0</v>
      </c>
      <c r="R130" s="885">
        <v>0</v>
      </c>
      <c r="S130" s="885">
        <v>0</v>
      </c>
      <c r="T130" s="885">
        <v>0</v>
      </c>
      <c r="U130" s="885">
        <v>0</v>
      </c>
      <c r="V130" s="885">
        <v>0</v>
      </c>
      <c r="W130" s="885">
        <v>0</v>
      </c>
      <c r="X130" s="885">
        <v>0</v>
      </c>
      <c r="Y130" s="885">
        <v>0</v>
      </c>
      <c r="Z130" s="885">
        <v>0</v>
      </c>
      <c r="AA130" s="885">
        <v>0</v>
      </c>
      <c r="AB130" s="885">
        <v>0</v>
      </c>
      <c r="AC130" s="885">
        <v>0</v>
      </c>
      <c r="AD130" s="885">
        <v>0</v>
      </c>
      <c r="AE130" s="885">
        <v>0</v>
      </c>
      <c r="AF130" s="885">
        <v>0</v>
      </c>
      <c r="AG130" s="885">
        <v>0</v>
      </c>
      <c r="AH130" s="885">
        <v>0</v>
      </c>
      <c r="AI130" s="890">
        <f t="shared" si="26"/>
        <v>173.57793335229383</v>
      </c>
    </row>
    <row r="131" spans="1:35" x14ac:dyDescent="0.3">
      <c r="A131" s="150"/>
      <c r="B131" s="319" t="s">
        <v>84</v>
      </c>
      <c r="C131" s="885">
        <v>0.12629444332454123</v>
      </c>
      <c r="D131" s="885">
        <v>0</v>
      </c>
      <c r="E131" s="885">
        <v>0</v>
      </c>
      <c r="F131" s="885">
        <v>0</v>
      </c>
      <c r="G131" s="885">
        <v>0</v>
      </c>
      <c r="H131" s="885">
        <v>0</v>
      </c>
      <c r="I131" s="885">
        <v>0</v>
      </c>
      <c r="J131" s="890">
        <v>0</v>
      </c>
      <c r="K131" s="885">
        <v>0</v>
      </c>
      <c r="L131" s="885">
        <v>0</v>
      </c>
      <c r="M131" s="885">
        <v>0</v>
      </c>
      <c r="N131" s="885">
        <v>0</v>
      </c>
      <c r="O131" s="885">
        <v>0</v>
      </c>
      <c r="P131" s="885">
        <v>0</v>
      </c>
      <c r="Q131" s="885">
        <v>0</v>
      </c>
      <c r="R131" s="885">
        <v>0</v>
      </c>
      <c r="S131" s="885">
        <v>0</v>
      </c>
      <c r="T131" s="885">
        <v>0</v>
      </c>
      <c r="U131" s="885">
        <v>0</v>
      </c>
      <c r="V131" s="885">
        <v>0</v>
      </c>
      <c r="W131" s="885">
        <v>0</v>
      </c>
      <c r="X131" s="885">
        <v>0</v>
      </c>
      <c r="Y131" s="885">
        <v>0</v>
      </c>
      <c r="Z131" s="885">
        <v>0</v>
      </c>
      <c r="AA131" s="885">
        <v>0</v>
      </c>
      <c r="AB131" s="885">
        <v>0</v>
      </c>
      <c r="AC131" s="885">
        <v>0</v>
      </c>
      <c r="AD131" s="885">
        <v>0</v>
      </c>
      <c r="AE131" s="885">
        <v>0</v>
      </c>
      <c r="AF131" s="885">
        <v>0</v>
      </c>
      <c r="AG131" s="885">
        <v>0</v>
      </c>
      <c r="AH131" s="885">
        <v>0</v>
      </c>
      <c r="AI131" s="890">
        <f t="shared" si="26"/>
        <v>0.12629444332454123</v>
      </c>
    </row>
    <row r="132" spans="1:35" x14ac:dyDescent="0.3">
      <c r="A132" s="150"/>
      <c r="B132" s="334" t="s">
        <v>85</v>
      </c>
      <c r="C132" s="885">
        <f t="shared" ref="C132:AH132" si="31">+C133+C134</f>
        <v>9.8990285603150632</v>
      </c>
      <c r="D132" s="885">
        <f t="shared" si="31"/>
        <v>39.704783196192977</v>
      </c>
      <c r="E132" s="885">
        <f t="shared" si="31"/>
        <v>48.188154821004268</v>
      </c>
      <c r="F132" s="885">
        <f t="shared" si="31"/>
        <v>0.11571561339021989</v>
      </c>
      <c r="G132" s="885">
        <f t="shared" si="31"/>
        <v>0.11571561339021989</v>
      </c>
      <c r="H132" s="885">
        <f t="shared" si="31"/>
        <v>0.11571561339021989</v>
      </c>
      <c r="I132" s="885">
        <f t="shared" si="31"/>
        <v>0.11571561339021989</v>
      </c>
      <c r="J132" s="885">
        <f t="shared" si="31"/>
        <v>0.11571561339021989</v>
      </c>
      <c r="K132" s="885">
        <f t="shared" si="31"/>
        <v>0.11571561339021989</v>
      </c>
      <c r="L132" s="885">
        <f t="shared" si="31"/>
        <v>0.11571561339021989</v>
      </c>
      <c r="M132" s="885">
        <f t="shared" si="31"/>
        <v>0.11571561339021989</v>
      </c>
      <c r="N132" s="885">
        <f t="shared" si="31"/>
        <v>0.11571561339021989</v>
      </c>
      <c r="O132" s="885">
        <f t="shared" si="31"/>
        <v>0.11571561339021989</v>
      </c>
      <c r="P132" s="885">
        <f t="shared" si="31"/>
        <v>0.11571561339021989</v>
      </c>
      <c r="Q132" s="885">
        <f t="shared" si="31"/>
        <v>0.11571561339021989</v>
      </c>
      <c r="R132" s="885">
        <f t="shared" si="31"/>
        <v>0.11571561339021989</v>
      </c>
      <c r="S132" s="885">
        <f t="shared" si="31"/>
        <v>0.11571561339021989</v>
      </c>
      <c r="T132" s="885">
        <f t="shared" si="31"/>
        <v>0.11571561339021989</v>
      </c>
      <c r="U132" s="885">
        <f t="shared" si="31"/>
        <v>0.11571561339021989</v>
      </c>
      <c r="V132" s="885">
        <f t="shared" si="31"/>
        <v>0.11571561339021989</v>
      </c>
      <c r="W132" s="885">
        <f t="shared" si="31"/>
        <v>0.11571561339021989</v>
      </c>
      <c r="X132" s="885">
        <f t="shared" si="31"/>
        <v>0.11571561339021989</v>
      </c>
      <c r="Y132" s="885">
        <f t="shared" si="31"/>
        <v>0.11571561339021989</v>
      </c>
      <c r="Z132" s="885">
        <f t="shared" si="31"/>
        <v>0.11571561339021989</v>
      </c>
      <c r="AA132" s="885">
        <f t="shared" si="31"/>
        <v>0.11571561339021989</v>
      </c>
      <c r="AB132" s="885">
        <f t="shared" si="31"/>
        <v>0.11571561339021989</v>
      </c>
      <c r="AC132" s="885">
        <f t="shared" si="31"/>
        <v>0.11571561339021989</v>
      </c>
      <c r="AD132" s="885">
        <f t="shared" si="31"/>
        <v>0.11571561339021989</v>
      </c>
      <c r="AE132" s="885">
        <f t="shared" si="31"/>
        <v>0.11571561339021989</v>
      </c>
      <c r="AF132" s="885">
        <f t="shared" si="31"/>
        <v>0.11571561339021989</v>
      </c>
      <c r="AG132" s="885">
        <f t="shared" si="31"/>
        <v>0.11571561339021989</v>
      </c>
      <c r="AH132" s="885">
        <f t="shared" si="31"/>
        <v>6.8272211908106328</v>
      </c>
      <c r="AI132" s="890">
        <f t="shared" si="26"/>
        <v>107.85922494324916</v>
      </c>
    </row>
    <row r="133" spans="1:35" x14ac:dyDescent="0.3">
      <c r="A133" s="150"/>
      <c r="B133" s="319" t="s">
        <v>702</v>
      </c>
      <c r="C133" s="885">
        <v>9.8990285603150632</v>
      </c>
      <c r="D133" s="885">
        <v>39.589067582802755</v>
      </c>
      <c r="E133" s="885">
        <v>48.072439207614046</v>
      </c>
      <c r="F133" s="885">
        <v>0</v>
      </c>
      <c r="G133" s="885">
        <v>0</v>
      </c>
      <c r="H133" s="885">
        <v>0</v>
      </c>
      <c r="I133" s="885">
        <v>0</v>
      </c>
      <c r="J133" s="890">
        <v>0</v>
      </c>
      <c r="K133" s="885">
        <v>0</v>
      </c>
      <c r="L133" s="885">
        <v>0</v>
      </c>
      <c r="M133" s="885">
        <v>0</v>
      </c>
      <c r="N133" s="885">
        <v>0</v>
      </c>
      <c r="O133" s="885">
        <v>0</v>
      </c>
      <c r="P133" s="885">
        <v>0</v>
      </c>
      <c r="Q133" s="885">
        <v>0</v>
      </c>
      <c r="R133" s="885">
        <v>0</v>
      </c>
      <c r="S133" s="885">
        <v>0</v>
      </c>
      <c r="T133" s="885">
        <v>0</v>
      </c>
      <c r="U133" s="885">
        <v>0</v>
      </c>
      <c r="V133" s="885">
        <v>0</v>
      </c>
      <c r="W133" s="885">
        <v>0</v>
      </c>
      <c r="X133" s="885">
        <v>0</v>
      </c>
      <c r="Y133" s="885">
        <v>0</v>
      </c>
      <c r="Z133" s="885">
        <v>0</v>
      </c>
      <c r="AA133" s="885">
        <v>0</v>
      </c>
      <c r="AB133" s="885">
        <v>0</v>
      </c>
      <c r="AC133" s="885">
        <v>0</v>
      </c>
      <c r="AD133" s="885">
        <v>0</v>
      </c>
      <c r="AE133" s="885">
        <v>0</v>
      </c>
      <c r="AF133" s="885">
        <v>0</v>
      </c>
      <c r="AG133" s="885">
        <v>0</v>
      </c>
      <c r="AH133" s="885">
        <v>0</v>
      </c>
      <c r="AI133" s="890">
        <f t="shared" si="26"/>
        <v>97.560535350731868</v>
      </c>
    </row>
    <row r="134" spans="1:35" x14ac:dyDescent="0.3">
      <c r="A134" s="150"/>
      <c r="B134" s="335" t="s">
        <v>84</v>
      </c>
      <c r="C134" s="336">
        <v>0</v>
      </c>
      <c r="D134" s="336">
        <v>0.11571561339021989</v>
      </c>
      <c r="E134" s="336">
        <v>0.11571561339021989</v>
      </c>
      <c r="F134" s="336">
        <v>0.11571561339021989</v>
      </c>
      <c r="G134" s="336">
        <v>0.11571561339021989</v>
      </c>
      <c r="H134" s="336">
        <v>0.11571561339021989</v>
      </c>
      <c r="I134" s="336">
        <v>0.11571561339021989</v>
      </c>
      <c r="J134" s="336">
        <v>0.11571561339021989</v>
      </c>
      <c r="K134" s="336">
        <v>0.11571561339021989</v>
      </c>
      <c r="L134" s="336">
        <v>0.11571561339021989</v>
      </c>
      <c r="M134" s="336">
        <v>0.11571561339021989</v>
      </c>
      <c r="N134" s="336">
        <v>0.11571561339021989</v>
      </c>
      <c r="O134" s="336">
        <v>0.11571561339021989</v>
      </c>
      <c r="P134" s="336">
        <v>0.11571561339021989</v>
      </c>
      <c r="Q134" s="336">
        <v>0.11571561339021989</v>
      </c>
      <c r="R134" s="336">
        <v>0.11571561339021989</v>
      </c>
      <c r="S134" s="336">
        <v>0.11571561339021989</v>
      </c>
      <c r="T134" s="336">
        <v>0.11571561339021989</v>
      </c>
      <c r="U134" s="336">
        <v>0.11571561339021989</v>
      </c>
      <c r="V134" s="336">
        <v>0.11571561339021989</v>
      </c>
      <c r="W134" s="336">
        <v>0.11571561339021989</v>
      </c>
      <c r="X134" s="336">
        <v>0.11571561339021989</v>
      </c>
      <c r="Y134" s="336">
        <v>0.11571561339021989</v>
      </c>
      <c r="Z134" s="336">
        <v>0.11571561339021989</v>
      </c>
      <c r="AA134" s="336">
        <v>0.11571561339021989</v>
      </c>
      <c r="AB134" s="336">
        <v>0.11571561339021989</v>
      </c>
      <c r="AC134" s="336">
        <v>0.11571561339021989</v>
      </c>
      <c r="AD134" s="336">
        <v>0.11571561339021989</v>
      </c>
      <c r="AE134" s="336">
        <v>0.11571561339021989</v>
      </c>
      <c r="AF134" s="336">
        <v>0.11571561339021989</v>
      </c>
      <c r="AG134" s="336">
        <v>0.11571561339021989</v>
      </c>
      <c r="AH134" s="885">
        <v>6.8272211908106328</v>
      </c>
      <c r="AI134" s="121">
        <f t="shared" si="26"/>
        <v>10.298689592517228</v>
      </c>
    </row>
    <row r="135" spans="1:35" ht="12" customHeight="1" x14ac:dyDescent="0.3">
      <c r="A135" s="150"/>
      <c r="B135" s="316" t="s">
        <v>69</v>
      </c>
      <c r="C135" s="337">
        <f t="shared" ref="C135:AH135" si="32">+C136+C137</f>
        <v>13.070341150000001</v>
      </c>
      <c r="D135" s="337">
        <f t="shared" si="32"/>
        <v>0</v>
      </c>
      <c r="E135" s="337">
        <f t="shared" si="32"/>
        <v>0</v>
      </c>
      <c r="F135" s="337">
        <f t="shared" si="32"/>
        <v>0</v>
      </c>
      <c r="G135" s="337">
        <f t="shared" si="32"/>
        <v>0</v>
      </c>
      <c r="H135" s="337">
        <f t="shared" si="32"/>
        <v>0</v>
      </c>
      <c r="I135" s="337">
        <f t="shared" si="32"/>
        <v>0</v>
      </c>
      <c r="J135" s="337">
        <f t="shared" si="32"/>
        <v>0.53600000999999997</v>
      </c>
      <c r="K135" s="337">
        <f t="shared" si="32"/>
        <v>0</v>
      </c>
      <c r="L135" s="337">
        <f t="shared" si="32"/>
        <v>0</v>
      </c>
      <c r="M135" s="337">
        <f t="shared" si="32"/>
        <v>0</v>
      </c>
      <c r="N135" s="337">
        <f t="shared" si="32"/>
        <v>0</v>
      </c>
      <c r="O135" s="337">
        <f t="shared" si="32"/>
        <v>0</v>
      </c>
      <c r="P135" s="337">
        <f t="shared" si="32"/>
        <v>0</v>
      </c>
      <c r="Q135" s="337">
        <f t="shared" si="32"/>
        <v>0</v>
      </c>
      <c r="R135" s="337">
        <f t="shared" si="32"/>
        <v>0</v>
      </c>
      <c r="S135" s="337">
        <f t="shared" si="32"/>
        <v>0</v>
      </c>
      <c r="T135" s="337">
        <f t="shared" si="32"/>
        <v>0</v>
      </c>
      <c r="U135" s="337">
        <f t="shared" si="32"/>
        <v>0</v>
      </c>
      <c r="V135" s="337">
        <f t="shared" si="32"/>
        <v>0</v>
      </c>
      <c r="W135" s="337">
        <f t="shared" si="32"/>
        <v>0</v>
      </c>
      <c r="X135" s="337">
        <f t="shared" si="32"/>
        <v>0</v>
      </c>
      <c r="Y135" s="337">
        <f t="shared" si="32"/>
        <v>0</v>
      </c>
      <c r="Z135" s="337">
        <f t="shared" si="32"/>
        <v>0</v>
      </c>
      <c r="AA135" s="337">
        <f t="shared" si="32"/>
        <v>0</v>
      </c>
      <c r="AB135" s="337">
        <f t="shared" si="32"/>
        <v>0</v>
      </c>
      <c r="AC135" s="337">
        <f t="shared" si="32"/>
        <v>0</v>
      </c>
      <c r="AD135" s="337">
        <f t="shared" si="32"/>
        <v>0</v>
      </c>
      <c r="AE135" s="337">
        <f t="shared" si="32"/>
        <v>0</v>
      </c>
      <c r="AF135" s="337">
        <f t="shared" si="32"/>
        <v>0</v>
      </c>
      <c r="AG135" s="337">
        <f t="shared" si="32"/>
        <v>0</v>
      </c>
      <c r="AH135" s="337">
        <f t="shared" si="32"/>
        <v>0</v>
      </c>
      <c r="AI135" s="887">
        <f t="shared" si="26"/>
        <v>13.606341160000001</v>
      </c>
    </row>
    <row r="136" spans="1:35" ht="12" customHeight="1" x14ac:dyDescent="0.3">
      <c r="A136" s="150"/>
      <c r="B136" s="319" t="s">
        <v>702</v>
      </c>
      <c r="C136" s="885">
        <v>3.0683630200000001</v>
      </c>
      <c r="D136" s="885">
        <v>0</v>
      </c>
      <c r="E136" s="885">
        <v>0</v>
      </c>
      <c r="F136" s="885">
        <v>0</v>
      </c>
      <c r="G136" s="885">
        <v>0</v>
      </c>
      <c r="H136" s="885">
        <v>0</v>
      </c>
      <c r="I136" s="885">
        <v>0</v>
      </c>
      <c r="J136" s="890">
        <v>0</v>
      </c>
      <c r="K136" s="885">
        <v>0</v>
      </c>
      <c r="L136" s="885">
        <v>0</v>
      </c>
      <c r="M136" s="885">
        <v>0</v>
      </c>
      <c r="N136" s="885">
        <v>0</v>
      </c>
      <c r="O136" s="885">
        <v>0</v>
      </c>
      <c r="P136" s="885">
        <v>0</v>
      </c>
      <c r="Q136" s="885">
        <v>0</v>
      </c>
      <c r="R136" s="885">
        <v>0</v>
      </c>
      <c r="S136" s="885">
        <v>0</v>
      </c>
      <c r="T136" s="885">
        <v>0</v>
      </c>
      <c r="U136" s="885">
        <v>0</v>
      </c>
      <c r="V136" s="885">
        <v>0</v>
      </c>
      <c r="W136" s="885">
        <v>0</v>
      </c>
      <c r="X136" s="885">
        <v>0</v>
      </c>
      <c r="Y136" s="885">
        <v>0</v>
      </c>
      <c r="Z136" s="885">
        <v>0</v>
      </c>
      <c r="AA136" s="885">
        <v>0</v>
      </c>
      <c r="AB136" s="885">
        <v>0</v>
      </c>
      <c r="AC136" s="885">
        <v>0</v>
      </c>
      <c r="AD136" s="885">
        <v>0</v>
      </c>
      <c r="AE136" s="885">
        <v>0</v>
      </c>
      <c r="AF136" s="885">
        <v>0</v>
      </c>
      <c r="AG136" s="885">
        <v>0</v>
      </c>
      <c r="AH136" s="885">
        <v>0</v>
      </c>
      <c r="AI136" s="890">
        <f t="shared" si="26"/>
        <v>3.0683630200000001</v>
      </c>
    </row>
    <row r="137" spans="1:35" ht="12" customHeight="1" x14ac:dyDescent="0.3">
      <c r="A137" s="150"/>
      <c r="B137" s="319" t="s">
        <v>84</v>
      </c>
      <c r="C137" s="885">
        <v>10.001978130000001</v>
      </c>
      <c r="D137" s="885">
        <v>0</v>
      </c>
      <c r="E137" s="885">
        <v>0</v>
      </c>
      <c r="F137" s="885">
        <v>0</v>
      </c>
      <c r="G137" s="885">
        <v>0</v>
      </c>
      <c r="H137" s="885">
        <v>0</v>
      </c>
      <c r="I137" s="885">
        <v>0</v>
      </c>
      <c r="J137" s="890">
        <v>0.53600000999999997</v>
      </c>
      <c r="K137" s="885">
        <v>0</v>
      </c>
      <c r="L137" s="885">
        <v>0</v>
      </c>
      <c r="M137" s="885">
        <v>0</v>
      </c>
      <c r="N137" s="885">
        <v>0</v>
      </c>
      <c r="O137" s="885">
        <v>0</v>
      </c>
      <c r="P137" s="885">
        <v>0</v>
      </c>
      <c r="Q137" s="885">
        <v>0</v>
      </c>
      <c r="R137" s="885">
        <v>0</v>
      </c>
      <c r="S137" s="885">
        <v>0</v>
      </c>
      <c r="T137" s="885">
        <v>0</v>
      </c>
      <c r="U137" s="885">
        <v>0</v>
      </c>
      <c r="V137" s="885">
        <v>0</v>
      </c>
      <c r="W137" s="885">
        <v>0</v>
      </c>
      <c r="X137" s="885">
        <v>0</v>
      </c>
      <c r="Y137" s="885">
        <v>0</v>
      </c>
      <c r="Z137" s="885">
        <v>0</v>
      </c>
      <c r="AA137" s="885">
        <v>0</v>
      </c>
      <c r="AB137" s="885">
        <v>0</v>
      </c>
      <c r="AC137" s="885">
        <v>0</v>
      </c>
      <c r="AD137" s="885">
        <v>0</v>
      </c>
      <c r="AE137" s="885">
        <v>0</v>
      </c>
      <c r="AF137" s="885">
        <v>0</v>
      </c>
      <c r="AG137" s="885">
        <v>0</v>
      </c>
      <c r="AH137" s="885">
        <v>0</v>
      </c>
      <c r="AI137" s="890">
        <f t="shared" si="26"/>
        <v>10.537978140000002</v>
      </c>
    </row>
    <row r="138" spans="1:35" x14ac:dyDescent="0.3">
      <c r="A138" s="85"/>
      <c r="B138" s="338"/>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row>
    <row r="139" spans="1:35" x14ac:dyDescent="0.3">
      <c r="A139" s="150"/>
      <c r="B139" s="311" t="s">
        <v>104</v>
      </c>
      <c r="C139" s="116">
        <f t="shared" ref="C139:AG139" si="33">+C140+C141</f>
        <v>16545.212718640931</v>
      </c>
      <c r="D139" s="116">
        <f t="shared" si="33"/>
        <v>30174.299905697379</v>
      </c>
      <c r="E139" s="116">
        <f t="shared" si="33"/>
        <v>8191.0917206221329</v>
      </c>
      <c r="F139" s="116">
        <f t="shared" si="33"/>
        <v>4701.077124460684</v>
      </c>
      <c r="G139" s="116">
        <f t="shared" si="33"/>
        <v>5491.9569965616929</v>
      </c>
      <c r="H139" s="116">
        <f t="shared" si="33"/>
        <v>1620.8384184693268</v>
      </c>
      <c r="I139" s="116">
        <f t="shared" si="33"/>
        <v>1925.6547931249249</v>
      </c>
      <c r="J139" s="116">
        <f t="shared" si="33"/>
        <v>483.09306151400529</v>
      </c>
      <c r="K139" s="116">
        <f t="shared" si="33"/>
        <v>365.061586350938</v>
      </c>
      <c r="L139" s="116">
        <f t="shared" si="33"/>
        <v>325.60132605354062</v>
      </c>
      <c r="M139" s="116">
        <f t="shared" si="33"/>
        <v>403.99997963236211</v>
      </c>
      <c r="N139" s="116">
        <f t="shared" si="33"/>
        <v>822.1329744308008</v>
      </c>
      <c r="O139" s="116">
        <f t="shared" si="33"/>
        <v>370.59842008663549</v>
      </c>
      <c r="P139" s="116">
        <f t="shared" si="33"/>
        <v>370.59842008663549</v>
      </c>
      <c r="Q139" s="116">
        <f t="shared" si="33"/>
        <v>90.109903679579958</v>
      </c>
      <c r="R139" s="116">
        <f t="shared" si="33"/>
        <v>90.109903679579958</v>
      </c>
      <c r="S139" s="116">
        <f t="shared" si="33"/>
        <v>770.27911002279291</v>
      </c>
      <c r="T139" s="116">
        <f t="shared" si="33"/>
        <v>770.27911002279291</v>
      </c>
      <c r="U139" s="116">
        <f t="shared" si="33"/>
        <v>815.27620406806795</v>
      </c>
      <c r="V139" s="116">
        <f t="shared" si="33"/>
        <v>680.28492195660317</v>
      </c>
      <c r="W139" s="116">
        <f t="shared" si="33"/>
        <v>680.28492195660317</v>
      </c>
      <c r="X139" s="116">
        <f t="shared" si="33"/>
        <v>680.28492195660317</v>
      </c>
      <c r="Y139" s="116">
        <f t="shared" si="33"/>
        <v>680.28492195660317</v>
      </c>
      <c r="Z139" s="116">
        <f t="shared" si="33"/>
        <v>680.28492195660317</v>
      </c>
      <c r="AA139" s="116">
        <f t="shared" si="33"/>
        <v>680.28492195660317</v>
      </c>
      <c r="AB139" s="116">
        <f t="shared" si="33"/>
        <v>680.28492195660317</v>
      </c>
      <c r="AC139" s="116">
        <f t="shared" si="33"/>
        <v>0.11571561339021989</v>
      </c>
      <c r="AD139" s="116">
        <f>+AD140+AD141</f>
        <v>0.11571561339021989</v>
      </c>
      <c r="AE139" s="116">
        <f t="shared" si="33"/>
        <v>0.11571561339021989</v>
      </c>
      <c r="AF139" s="116">
        <f t="shared" si="33"/>
        <v>0.11571561339021989</v>
      </c>
      <c r="AG139" s="116">
        <f t="shared" si="33"/>
        <v>0.11571561339021989</v>
      </c>
      <c r="AH139" s="116">
        <f>+AH140+AH141</f>
        <v>6.8272211908106328</v>
      </c>
      <c r="AI139" s="116">
        <f>SUM(C139:AH139)</f>
        <v>79096.671930158729</v>
      </c>
    </row>
    <row r="140" spans="1:35" x14ac:dyDescent="0.3">
      <c r="A140" s="150"/>
      <c r="B140" s="339" t="s">
        <v>105</v>
      </c>
      <c r="C140" s="89">
        <v>2595.2858088028856</v>
      </c>
      <c r="D140" s="89">
        <v>9856.1932326476053</v>
      </c>
      <c r="E140" s="89">
        <v>5256.1948003053585</v>
      </c>
      <c r="F140" s="89">
        <v>3794.397925170234</v>
      </c>
      <c r="G140" s="89">
        <v>5431.1560631714729</v>
      </c>
      <c r="H140" s="89">
        <v>1555.770637817013</v>
      </c>
      <c r="I140" s="89">
        <v>588.35789199437022</v>
      </c>
      <c r="J140" s="89">
        <v>408.72608891131409</v>
      </c>
      <c r="K140" s="89">
        <v>285.57149306915261</v>
      </c>
      <c r="L140" s="89">
        <v>325.48561044015042</v>
      </c>
      <c r="M140" s="89">
        <v>403.88426401897192</v>
      </c>
      <c r="N140" s="89">
        <v>822.01725881741061</v>
      </c>
      <c r="O140" s="89">
        <v>370.48270447324529</v>
      </c>
      <c r="P140" s="89">
        <v>370.48270447324529</v>
      </c>
      <c r="Q140" s="89">
        <v>89.994188066189736</v>
      </c>
      <c r="R140" s="89">
        <v>89.994188066189736</v>
      </c>
      <c r="S140" s="89">
        <v>770.16339440940271</v>
      </c>
      <c r="T140" s="89">
        <v>770.16339440940271</v>
      </c>
      <c r="U140" s="89">
        <v>815.16048845467776</v>
      </c>
      <c r="V140" s="89">
        <v>680.16920634321298</v>
      </c>
      <c r="W140" s="89">
        <v>680.16920634321298</v>
      </c>
      <c r="X140" s="89">
        <v>680.16920634321298</v>
      </c>
      <c r="Y140" s="89">
        <v>680.16920634321298</v>
      </c>
      <c r="Z140" s="89">
        <v>680.16920634321298</v>
      </c>
      <c r="AA140" s="89">
        <v>680.16920634321298</v>
      </c>
      <c r="AB140" s="89">
        <v>680.16920634321298</v>
      </c>
      <c r="AC140" s="89">
        <v>0</v>
      </c>
      <c r="AD140" s="89">
        <v>0</v>
      </c>
      <c r="AE140" s="89">
        <v>0</v>
      </c>
      <c r="AF140" s="89">
        <v>0</v>
      </c>
      <c r="AG140" s="89">
        <v>0</v>
      </c>
      <c r="AH140" s="89">
        <v>0</v>
      </c>
      <c r="AI140" s="89">
        <f>SUM(C140:AH140)</f>
        <v>39360.666581920777</v>
      </c>
    </row>
    <row r="141" spans="1:35" x14ac:dyDescent="0.3">
      <c r="A141" s="150"/>
      <c r="B141" s="340" t="s">
        <v>512</v>
      </c>
      <c r="C141" s="81">
        <v>13949.926909838046</v>
      </c>
      <c r="D141" s="81">
        <v>20318.106673049773</v>
      </c>
      <c r="E141" s="81">
        <v>2934.896920316774</v>
      </c>
      <c r="F141" s="81">
        <v>906.67919929044979</v>
      </c>
      <c r="G141" s="81">
        <v>60.800933390219882</v>
      </c>
      <c r="H141" s="81">
        <v>65.067780652313772</v>
      </c>
      <c r="I141" s="81">
        <v>1337.2969011305547</v>
      </c>
      <c r="J141" s="81">
        <v>74.366972602691177</v>
      </c>
      <c r="K141" s="81">
        <v>79.490093281785363</v>
      </c>
      <c r="L141" s="81">
        <v>0.11571561339021989</v>
      </c>
      <c r="M141" s="81">
        <v>0.11571561339021989</v>
      </c>
      <c r="N141" s="81">
        <v>0.11571561339021989</v>
      </c>
      <c r="O141" s="81">
        <v>0.11571561339021989</v>
      </c>
      <c r="P141" s="81">
        <v>0.11571561339021989</v>
      </c>
      <c r="Q141" s="81">
        <v>0.11571561339021989</v>
      </c>
      <c r="R141" s="81">
        <v>0.11571561339021989</v>
      </c>
      <c r="S141" s="81">
        <v>0.11571561339021989</v>
      </c>
      <c r="T141" s="81">
        <v>0.11571561339021989</v>
      </c>
      <c r="U141" s="81">
        <v>0.11571561339021989</v>
      </c>
      <c r="V141" s="81">
        <v>0.11571561339021989</v>
      </c>
      <c r="W141" s="81">
        <v>0.11571561339021989</v>
      </c>
      <c r="X141" s="81">
        <v>0.11571561339021989</v>
      </c>
      <c r="Y141" s="81">
        <v>0.11571561339021989</v>
      </c>
      <c r="Z141" s="81">
        <v>0.11571561339021989</v>
      </c>
      <c r="AA141" s="81">
        <v>0.11571561339021989</v>
      </c>
      <c r="AB141" s="81">
        <v>0.11571561339021989</v>
      </c>
      <c r="AC141" s="81">
        <v>0.11571561339021989</v>
      </c>
      <c r="AD141" s="81">
        <v>0.11571561339021989</v>
      </c>
      <c r="AE141" s="81">
        <v>0.11571561339021989</v>
      </c>
      <c r="AF141" s="81">
        <v>0.11571561339021989</v>
      </c>
      <c r="AG141" s="81">
        <v>0.11571561339021989</v>
      </c>
      <c r="AH141" s="81">
        <v>6.8272211908106328</v>
      </c>
      <c r="AI141" s="81">
        <f>SUM(C141:AH141)</f>
        <v>39736.005348238046</v>
      </c>
    </row>
    <row r="142" spans="1:35" x14ac:dyDescent="0.3">
      <c r="A142" s="150"/>
      <c r="B142" s="311" t="s">
        <v>106</v>
      </c>
      <c r="C142" s="116">
        <v>2861.2051381423303</v>
      </c>
      <c r="D142" s="116">
        <v>18813.100249021405</v>
      </c>
      <c r="E142" s="116">
        <v>28169.410462149372</v>
      </c>
      <c r="F142" s="116">
        <v>31062.104870436135</v>
      </c>
      <c r="G142" s="116">
        <v>19461.640552904621</v>
      </c>
      <c r="H142" s="116">
        <v>18850.566150528633</v>
      </c>
      <c r="I142" s="116">
        <v>8480.8563232221877</v>
      </c>
      <c r="J142" s="116">
        <v>8923.7764300942763</v>
      </c>
      <c r="K142" s="116">
        <v>10703.598061879857</v>
      </c>
      <c r="L142" s="116">
        <v>15263.44009206032</v>
      </c>
      <c r="M142" s="116">
        <v>9611.7729454174096</v>
      </c>
      <c r="N142" s="116">
        <v>12420.335540148501</v>
      </c>
      <c r="O142" s="116">
        <v>12258.178004848769</v>
      </c>
      <c r="P142" s="116">
        <v>12121.975253920995</v>
      </c>
      <c r="Q142" s="116">
        <v>12063.916083473945</v>
      </c>
      <c r="R142" s="116">
        <v>12001.128517012949</v>
      </c>
      <c r="S142" s="116">
        <v>4099.6661924495984</v>
      </c>
      <c r="T142" s="116">
        <v>4013.7538763355983</v>
      </c>
      <c r="U142" s="116">
        <v>2990.3717431213036</v>
      </c>
      <c r="V142" s="116">
        <v>1757.4738034111072</v>
      </c>
      <c r="W142" s="116">
        <v>1500.1020550647154</v>
      </c>
      <c r="X142" s="116">
        <v>1364.0504101255117</v>
      </c>
      <c r="Y142" s="116">
        <v>361.36473397224813</v>
      </c>
      <c r="Z142" s="116">
        <v>332.10965367814714</v>
      </c>
      <c r="AA142" s="116">
        <v>269.88373933276443</v>
      </c>
      <c r="AB142" s="116">
        <v>256.71627737276452</v>
      </c>
      <c r="AC142" s="116">
        <v>238.25436407176451</v>
      </c>
      <c r="AD142" s="116">
        <v>112.20416225500001</v>
      </c>
      <c r="AE142" s="116">
        <v>90.351067958000002</v>
      </c>
      <c r="AF142" s="116">
        <v>62.591624036000006</v>
      </c>
      <c r="AG142" s="116">
        <v>49.431464963999993</v>
      </c>
      <c r="AH142" s="116">
        <v>10.517021771000001</v>
      </c>
      <c r="AI142" s="116">
        <f>SUM(C142:AH142)</f>
        <v>250575.8468651812</v>
      </c>
    </row>
    <row r="143" spans="1:35" x14ac:dyDescent="0.3">
      <c r="A143" s="1"/>
      <c r="B143" s="344"/>
      <c r="C143" s="890"/>
      <c r="D143" s="890"/>
      <c r="E143" s="890"/>
      <c r="F143" s="890"/>
      <c r="G143" s="890"/>
      <c r="H143" s="890"/>
      <c r="I143" s="890"/>
      <c r="J143" s="890"/>
      <c r="K143" s="890"/>
      <c r="L143" s="890"/>
      <c r="M143" s="890"/>
      <c r="N143" s="890"/>
      <c r="O143" s="890"/>
      <c r="P143" s="890"/>
      <c r="Q143" s="890"/>
      <c r="R143" s="890"/>
      <c r="S143" s="890"/>
      <c r="T143" s="890"/>
      <c r="U143" s="890"/>
      <c r="V143" s="890"/>
      <c r="W143" s="890"/>
      <c r="X143" s="890"/>
      <c r="Y143" s="890"/>
      <c r="Z143" s="890"/>
      <c r="AA143" s="890"/>
      <c r="AB143" s="890"/>
      <c r="AC143" s="890"/>
      <c r="AD143" s="890"/>
      <c r="AE143" s="890"/>
      <c r="AF143" s="890"/>
      <c r="AG143" s="890"/>
      <c r="AH143" s="890"/>
      <c r="AI143" s="345"/>
    </row>
    <row r="144" spans="1:35" x14ac:dyDescent="0.3">
      <c r="A144" s="85"/>
      <c r="B144" s="90" t="s">
        <v>337</v>
      </c>
      <c r="C144" s="110"/>
      <c r="D144" s="110"/>
      <c r="E144" s="110"/>
      <c r="F144" s="110"/>
      <c r="G144" s="110"/>
      <c r="H144" s="110"/>
      <c r="I144" s="110"/>
      <c r="J144" s="110"/>
      <c r="K144" s="110"/>
      <c r="L144" s="110"/>
      <c r="M144" s="110"/>
      <c r="N144" s="110"/>
      <c r="O144" s="110"/>
      <c r="P144" s="110"/>
      <c r="Q144" s="110"/>
      <c r="R144" s="110"/>
      <c r="S144" s="110"/>
      <c r="T144" s="110"/>
      <c r="U144" s="110"/>
    </row>
    <row r="145" spans="1:35" x14ac:dyDescent="0.3">
      <c r="A145" s="85"/>
      <c r="B145" s="91" t="s">
        <v>931</v>
      </c>
      <c r="C145" s="110"/>
      <c r="D145" s="110"/>
      <c r="E145" s="110"/>
      <c r="F145" s="110"/>
      <c r="G145" s="110"/>
      <c r="H145" s="110"/>
      <c r="I145" s="110"/>
      <c r="J145" s="110"/>
      <c r="K145" s="110"/>
      <c r="L145" s="110"/>
      <c r="M145" s="110"/>
      <c r="N145" s="110"/>
      <c r="O145" s="110"/>
      <c r="P145" s="110"/>
      <c r="Q145" s="110"/>
      <c r="R145" s="110"/>
      <c r="S145" s="110"/>
      <c r="T145" s="110"/>
      <c r="U145" s="110"/>
    </row>
    <row r="147" spans="1:35" x14ac:dyDescent="0.3">
      <c r="C147" s="1200"/>
      <c r="D147" s="1200"/>
      <c r="E147" s="1200"/>
      <c r="F147" s="1200"/>
      <c r="G147" s="1200"/>
      <c r="H147" s="1200"/>
      <c r="I147" s="1200"/>
      <c r="J147" s="1200"/>
      <c r="K147" s="1200"/>
      <c r="L147" s="1200"/>
      <c r="M147" s="1200"/>
      <c r="N147" s="1200"/>
      <c r="O147" s="1200"/>
      <c r="P147" s="1200"/>
      <c r="Q147" s="1200"/>
      <c r="R147" s="1200"/>
      <c r="S147" s="1200"/>
      <c r="T147" s="1200"/>
      <c r="U147" s="1200"/>
      <c r="V147" s="1066"/>
      <c r="W147" s="1066"/>
      <c r="X147" s="1066"/>
      <c r="Y147" s="1066"/>
      <c r="Z147" s="1066"/>
      <c r="AA147" s="1066"/>
      <c r="AB147" s="1066"/>
      <c r="AC147" s="1066"/>
      <c r="AD147" s="1066"/>
      <c r="AE147" s="1066"/>
      <c r="AF147" s="1066"/>
      <c r="AG147" s="1066"/>
      <c r="AH147" s="1066"/>
      <c r="AI147" s="1066"/>
    </row>
    <row r="148" spans="1:35" x14ac:dyDescent="0.3">
      <c r="C148" s="1200"/>
      <c r="D148" s="1200"/>
      <c r="E148" s="1200"/>
      <c r="F148" s="1200"/>
      <c r="G148" s="1200"/>
      <c r="H148" s="1200"/>
      <c r="I148" s="1200"/>
      <c r="J148" s="1200"/>
      <c r="K148" s="1200"/>
      <c r="L148" s="1200"/>
      <c r="M148" s="1200"/>
      <c r="N148" s="1200"/>
      <c r="O148" s="1200"/>
      <c r="P148" s="1200"/>
      <c r="Q148" s="1200"/>
      <c r="R148" s="1200"/>
      <c r="S148" s="1200"/>
      <c r="T148" s="1200"/>
      <c r="U148" s="1200"/>
    </row>
    <row r="149" spans="1:35" x14ac:dyDescent="0.3">
      <c r="C149" s="1200"/>
      <c r="D149" s="1200"/>
      <c r="E149" s="1200"/>
      <c r="F149" s="1200"/>
      <c r="G149" s="1200"/>
      <c r="H149" s="1200"/>
      <c r="I149" s="1200"/>
      <c r="J149" s="1200"/>
      <c r="K149" s="1200"/>
      <c r="L149" s="1200"/>
      <c r="M149" s="1200"/>
      <c r="N149" s="1200"/>
      <c r="O149" s="1200"/>
      <c r="P149" s="1200"/>
      <c r="Q149" s="1200"/>
      <c r="R149" s="1200"/>
      <c r="S149" s="1200"/>
      <c r="T149" s="1200"/>
      <c r="U149" s="1200"/>
      <c r="V149" s="75"/>
      <c r="W149" s="75"/>
      <c r="X149" s="75"/>
      <c r="Y149" s="75"/>
      <c r="Z149" s="75"/>
      <c r="AA149" s="75"/>
      <c r="AB149" s="75"/>
      <c r="AC149" s="75"/>
      <c r="AD149" s="75"/>
      <c r="AE149" s="75"/>
      <c r="AF149" s="75"/>
      <c r="AG149" s="75"/>
      <c r="AH149" s="75"/>
    </row>
    <row r="150" spans="1:35" x14ac:dyDescent="0.3">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row>
  </sheetData>
  <mergeCells count="2">
    <mergeCell ref="B6:AI6"/>
    <mergeCell ref="B11:AI11"/>
  </mergeCells>
  <hyperlinks>
    <hyperlink ref="A1" location="INDICE!A1" display="Indice"/>
  </hyperlinks>
  <printOptions horizontalCentered="1"/>
  <pageMargins left="0" right="0.39370078740157483" top="0.19685039370078741" bottom="0.19685039370078741" header="0.15748031496062992" footer="0"/>
  <pageSetup paperSize="9" scale="27" orientation="landscape" r:id="rId1"/>
  <headerFooter scaleWithDoc="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CC143"/>
  <sheetViews>
    <sheetView showGridLines="0" zoomScale="85" zoomScaleNormal="85" zoomScaleSheetLayoutView="80" workbookViewId="0"/>
  </sheetViews>
  <sheetFormatPr baseColWidth="10" defaultColWidth="11.453125" defaultRowHeight="13" x14ac:dyDescent="0.3"/>
  <cols>
    <col min="1" max="1" width="7.81640625" style="5" bestFit="1" customWidth="1"/>
    <col min="2" max="2" width="38.1796875" style="70" customWidth="1"/>
    <col min="3" max="3" width="12.54296875" style="70" customWidth="1"/>
    <col min="4" max="10" width="13.36328125" style="70" bestFit="1" customWidth="1"/>
    <col min="11" max="11" width="7.08984375" style="70" bestFit="1" customWidth="1"/>
    <col min="12" max="13" width="13.36328125" style="70" bestFit="1" customWidth="1"/>
    <col min="14" max="33" width="9.7265625" style="70" customWidth="1"/>
    <col min="34" max="34" width="12.7265625" style="1067" customWidth="1"/>
    <col min="35" max="35" width="13.36328125" style="70" bestFit="1" customWidth="1"/>
    <col min="36" max="36" width="13.26953125" style="85" bestFit="1" customWidth="1"/>
    <col min="37" max="16384" width="11.453125" style="85"/>
  </cols>
  <sheetData>
    <row r="1" spans="1:36" ht="14.5" x14ac:dyDescent="0.35">
      <c r="A1" s="667" t="s">
        <v>216</v>
      </c>
      <c r="B1" s="670"/>
    </row>
    <row r="2" spans="1:36" ht="15" customHeight="1" x14ac:dyDescent="0.35">
      <c r="A2" s="42"/>
      <c r="B2" s="351" t="s">
        <v>733</v>
      </c>
      <c r="X2" s="72"/>
      <c r="Y2" s="72"/>
      <c r="Z2" s="72"/>
      <c r="AA2" s="72"/>
      <c r="AB2" s="72"/>
      <c r="AC2" s="72"/>
      <c r="AD2" s="72"/>
    </row>
    <row r="3" spans="1:36" ht="15" customHeight="1" x14ac:dyDescent="0.35">
      <c r="A3" s="42"/>
      <c r="B3" s="351" t="s">
        <v>300</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1068"/>
      <c r="AI3" s="73"/>
    </row>
    <row r="4" spans="1:36" s="86" customFormat="1" ht="14.5" x14ac:dyDescent="0.35">
      <c r="A4" s="5"/>
      <c r="B4" s="70"/>
      <c r="C4" s="726"/>
      <c r="D4" s="726"/>
      <c r="E4" s="726"/>
      <c r="F4" s="1160"/>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1067"/>
      <c r="AI4" s="70"/>
    </row>
    <row r="5" spans="1:36" s="86" customFormat="1" ht="13.5" thickBot="1" x14ac:dyDescent="0.35">
      <c r="A5" s="5"/>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1067"/>
      <c r="AI5" s="70"/>
    </row>
    <row r="6" spans="1:36" s="86" customFormat="1" ht="17.5" thickBot="1" x14ac:dyDescent="0.35">
      <c r="A6" s="5"/>
      <c r="B6" s="1382" t="s">
        <v>689</v>
      </c>
      <c r="C6" s="1383"/>
      <c r="D6" s="1383"/>
      <c r="E6" s="1383"/>
      <c r="F6" s="1383"/>
      <c r="G6" s="1383"/>
      <c r="H6" s="1383"/>
      <c r="I6" s="1383"/>
      <c r="J6" s="1383"/>
      <c r="K6" s="1383"/>
      <c r="L6" s="1383"/>
      <c r="M6" s="1383"/>
      <c r="N6" s="1383"/>
      <c r="O6" s="1383"/>
      <c r="P6" s="1383"/>
      <c r="Q6" s="1383"/>
      <c r="R6" s="1383"/>
      <c r="S6" s="1383"/>
      <c r="T6" s="1383"/>
      <c r="U6" s="1383"/>
      <c r="V6" s="1383"/>
      <c r="W6" s="1383"/>
      <c r="X6" s="1383"/>
      <c r="Y6" s="1383"/>
      <c r="Z6" s="1383"/>
      <c r="AA6" s="1383"/>
      <c r="AB6" s="1383"/>
      <c r="AC6" s="1383"/>
      <c r="AD6" s="1383"/>
      <c r="AE6" s="1383"/>
      <c r="AF6" s="1383"/>
      <c r="AG6" s="1383"/>
      <c r="AH6" s="1383"/>
      <c r="AI6" s="1384"/>
    </row>
    <row r="7" spans="1:36" s="86" customFormat="1" x14ac:dyDescent="0.3">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1069"/>
      <c r="AI7" s="5"/>
    </row>
    <row r="8" spans="1:36" s="86" customFormat="1" ht="13.5" thickBot="1" x14ac:dyDescent="0.35">
      <c r="A8" s="5"/>
      <c r="B8" s="882" t="s">
        <v>880</v>
      </c>
      <c r="C8" s="5"/>
      <c r="D8" s="5"/>
      <c r="E8" s="5"/>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1069"/>
      <c r="AI8" s="74"/>
    </row>
    <row r="9" spans="1:36" s="434" customFormat="1" ht="14" thickTop="1" thickBot="1" x14ac:dyDescent="0.3">
      <c r="A9" s="882"/>
      <c r="B9" s="423"/>
      <c r="C9" s="423">
        <v>2020</v>
      </c>
      <c r="D9" s="423">
        <v>2021</v>
      </c>
      <c r="E9" s="423">
        <v>2022</v>
      </c>
      <c r="F9" s="423">
        <v>2023</v>
      </c>
      <c r="G9" s="423">
        <v>2024</v>
      </c>
      <c r="H9" s="423">
        <v>2025</v>
      </c>
      <c r="I9" s="423">
        <v>2026</v>
      </c>
      <c r="J9" s="423">
        <v>2027</v>
      </c>
      <c r="K9" s="423">
        <v>2028</v>
      </c>
      <c r="L9" s="423">
        <v>2029</v>
      </c>
      <c r="M9" s="423">
        <v>2030</v>
      </c>
      <c r="N9" s="423">
        <v>2031</v>
      </c>
      <c r="O9" s="423">
        <v>2032</v>
      </c>
      <c r="P9" s="423">
        <v>2033</v>
      </c>
      <c r="Q9" s="423">
        <v>2034</v>
      </c>
      <c r="R9" s="423">
        <v>2035</v>
      </c>
      <c r="S9" s="423">
        <v>2036</v>
      </c>
      <c r="T9" s="423">
        <v>2037</v>
      </c>
      <c r="U9" s="423">
        <v>2038</v>
      </c>
      <c r="V9" s="423">
        <v>2039</v>
      </c>
      <c r="W9" s="423">
        <v>2040</v>
      </c>
      <c r="X9" s="423">
        <v>2041</v>
      </c>
      <c r="Y9" s="423">
        <v>2042</v>
      </c>
      <c r="Z9" s="423">
        <v>2043</v>
      </c>
      <c r="AA9" s="423">
        <v>2044</v>
      </c>
      <c r="AB9" s="423">
        <v>2045</v>
      </c>
      <c r="AC9" s="423">
        <v>2046</v>
      </c>
      <c r="AD9" s="423">
        <v>2047</v>
      </c>
      <c r="AE9" s="423">
        <v>2048</v>
      </c>
      <c r="AF9" s="423">
        <v>2049</v>
      </c>
      <c r="AG9" s="423">
        <v>2050</v>
      </c>
      <c r="AH9" s="1070" t="s">
        <v>933</v>
      </c>
      <c r="AI9" s="423" t="s">
        <v>288</v>
      </c>
    </row>
    <row r="10" spans="1:36" s="86" customFormat="1" ht="14" thickTop="1" thickBot="1" x14ac:dyDescent="0.35">
      <c r="A10" s="5"/>
      <c r="B10" s="5"/>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1071"/>
      <c r="AI10" s="87"/>
    </row>
    <row r="11" spans="1:36" s="86" customFormat="1" ht="13.5" thickBot="1" x14ac:dyDescent="0.35">
      <c r="A11" s="5"/>
      <c r="B11" s="1379" t="s">
        <v>653</v>
      </c>
      <c r="C11" s="1380"/>
      <c r="D11" s="1380"/>
      <c r="E11" s="1380"/>
      <c r="F11" s="1380"/>
      <c r="G11" s="1380"/>
      <c r="H11" s="1380"/>
      <c r="I11" s="1380"/>
      <c r="J11" s="1380"/>
      <c r="K11" s="1380"/>
      <c r="L11" s="1380"/>
      <c r="M11" s="1380"/>
      <c r="N11" s="1380"/>
      <c r="O11" s="1380"/>
      <c r="P11" s="1380"/>
      <c r="Q11" s="1380"/>
      <c r="R11" s="1380"/>
      <c r="S11" s="1380"/>
      <c r="T11" s="1380"/>
      <c r="U11" s="1380"/>
      <c r="V11" s="1380"/>
      <c r="W11" s="1380"/>
      <c r="X11" s="1380"/>
      <c r="Y11" s="1380"/>
      <c r="Z11" s="1380"/>
      <c r="AA11" s="1380"/>
      <c r="AB11" s="1380"/>
      <c r="AC11" s="1380"/>
      <c r="AD11" s="1380"/>
      <c r="AE11" s="1380"/>
      <c r="AF11" s="1380"/>
      <c r="AG11" s="1380"/>
      <c r="AH11" s="1380"/>
      <c r="AI11" s="1381"/>
    </row>
    <row r="12" spans="1:36" ht="15" customHeight="1" thickBot="1" x14ac:dyDescent="0.35">
      <c r="C12" s="75"/>
    </row>
    <row r="13" spans="1:36" s="893" customFormat="1" ht="21.75" customHeight="1" thickBot="1" x14ac:dyDescent="0.3">
      <c r="A13" s="882"/>
      <c r="B13" s="307" t="s">
        <v>59</v>
      </c>
      <c r="C13" s="308">
        <f t="shared" ref="C13:AH13" si="0">+C14+C15</f>
        <v>1850.3951574572066</v>
      </c>
      <c r="D13" s="308">
        <f t="shared" si="0"/>
        <v>4631.0316520773813</v>
      </c>
      <c r="E13" s="308">
        <f t="shared" si="0"/>
        <v>4598.3702377562749</v>
      </c>
      <c r="F13" s="308">
        <f t="shared" si="0"/>
        <v>4007.9249563445428</v>
      </c>
      <c r="G13" s="308">
        <f t="shared" si="0"/>
        <v>4366.0808083185093</v>
      </c>
      <c r="H13" s="308">
        <f t="shared" si="0"/>
        <v>4539.8589339231858</v>
      </c>
      <c r="I13" s="308">
        <f t="shared" si="0"/>
        <v>4389.2976434794045</v>
      </c>
      <c r="J13" s="308">
        <f t="shared" si="0"/>
        <v>4064.9200122751922</v>
      </c>
      <c r="K13" s="308">
        <f t="shared" si="0"/>
        <v>4240.1483069468686</v>
      </c>
      <c r="L13" s="308">
        <f t="shared" si="0"/>
        <v>4070.9080695667544</v>
      </c>
      <c r="M13" s="308">
        <f t="shared" si="0"/>
        <v>3962.5782889783209</v>
      </c>
      <c r="N13" s="308">
        <f t="shared" si="0"/>
        <v>3595.4097235707059</v>
      </c>
      <c r="O13" s="308">
        <f t="shared" si="0"/>
        <v>3000.5165882053384</v>
      </c>
      <c r="P13" s="308">
        <f t="shared" si="0"/>
        <v>2422.2451798266461</v>
      </c>
      <c r="Q13" s="308">
        <f t="shared" si="0"/>
        <v>1852.0557894528256</v>
      </c>
      <c r="R13" s="308">
        <f t="shared" si="0"/>
        <v>1295.738946178124</v>
      </c>
      <c r="S13" s="308">
        <f t="shared" si="0"/>
        <v>833.53266256311042</v>
      </c>
      <c r="T13" s="308">
        <f t="shared" si="0"/>
        <v>649.92542453406588</v>
      </c>
      <c r="U13" s="308">
        <f t="shared" si="0"/>
        <v>469.33879980421932</v>
      </c>
      <c r="V13" s="308">
        <f t="shared" si="0"/>
        <v>355.54260369632226</v>
      </c>
      <c r="W13" s="308">
        <f t="shared" si="0"/>
        <v>275.1668390823649</v>
      </c>
      <c r="X13" s="308">
        <f t="shared" si="0"/>
        <v>195.4017539828445</v>
      </c>
      <c r="Y13" s="308">
        <f t="shared" si="0"/>
        <v>127.82500199148967</v>
      </c>
      <c r="Z13" s="308">
        <f t="shared" si="0"/>
        <v>96.134401373074581</v>
      </c>
      <c r="AA13" s="308">
        <f t="shared" si="0"/>
        <v>65.034433640144201</v>
      </c>
      <c r="AB13" s="308">
        <f t="shared" si="0"/>
        <v>34.858278393540196</v>
      </c>
      <c r="AC13" s="308">
        <f t="shared" si="0"/>
        <v>10.578483546934615</v>
      </c>
      <c r="AD13" s="308">
        <f t="shared" si="0"/>
        <v>4.7067407700000015</v>
      </c>
      <c r="AE13" s="308">
        <f t="shared" si="0"/>
        <v>3.11924526</v>
      </c>
      <c r="AF13" s="308">
        <f t="shared" si="0"/>
        <v>1.77747594</v>
      </c>
      <c r="AG13" s="308">
        <f t="shared" si="0"/>
        <v>0.81490082999999991</v>
      </c>
      <c r="AH13" s="308">
        <f t="shared" si="0"/>
        <v>0.12625852000000001</v>
      </c>
      <c r="AI13" s="308">
        <f>SUM(C13:AH13)</f>
        <v>60011.363598285403</v>
      </c>
      <c r="AJ13" s="1202"/>
    </row>
    <row r="14" spans="1:36" s="893" customFormat="1" x14ac:dyDescent="0.25">
      <c r="A14" s="882"/>
      <c r="B14" s="313" t="s">
        <v>60</v>
      </c>
      <c r="C14" s="894">
        <v>270.25045357127635</v>
      </c>
      <c r="D14" s="894">
        <v>22.24009721577913</v>
      </c>
      <c r="E14" s="894">
        <v>0</v>
      </c>
      <c r="F14" s="894">
        <v>0</v>
      </c>
      <c r="G14" s="894">
        <v>0</v>
      </c>
      <c r="H14" s="894">
        <v>0</v>
      </c>
      <c r="I14" s="894">
        <v>0</v>
      </c>
      <c r="J14" s="894">
        <v>0</v>
      </c>
      <c r="K14" s="894">
        <v>0</v>
      </c>
      <c r="L14" s="894">
        <v>0</v>
      </c>
      <c r="M14" s="894">
        <v>0</v>
      </c>
      <c r="N14" s="894">
        <v>0</v>
      </c>
      <c r="O14" s="894">
        <v>0</v>
      </c>
      <c r="P14" s="894">
        <v>0</v>
      </c>
      <c r="Q14" s="894">
        <v>0</v>
      </c>
      <c r="R14" s="894">
        <v>0</v>
      </c>
      <c r="S14" s="894">
        <v>0</v>
      </c>
      <c r="T14" s="894">
        <v>0</v>
      </c>
      <c r="U14" s="894">
        <v>0</v>
      </c>
      <c r="V14" s="894">
        <v>0</v>
      </c>
      <c r="W14" s="894">
        <v>0</v>
      </c>
      <c r="X14" s="894">
        <v>0</v>
      </c>
      <c r="Y14" s="894">
        <v>0</v>
      </c>
      <c r="Z14" s="894">
        <v>0</v>
      </c>
      <c r="AA14" s="894">
        <v>0</v>
      </c>
      <c r="AB14" s="894">
        <v>0</v>
      </c>
      <c r="AC14" s="894">
        <v>0</v>
      </c>
      <c r="AD14" s="894">
        <v>0</v>
      </c>
      <c r="AE14" s="894">
        <v>0</v>
      </c>
      <c r="AF14" s="894">
        <v>0</v>
      </c>
      <c r="AG14" s="894">
        <v>0</v>
      </c>
      <c r="AH14" s="894">
        <v>0</v>
      </c>
      <c r="AI14" s="76">
        <f>SUM(C14:AH14)</f>
        <v>292.4905507870555</v>
      </c>
    </row>
    <row r="15" spans="1:36" s="893" customFormat="1" x14ac:dyDescent="0.25">
      <c r="A15" s="882"/>
      <c r="B15" s="313" t="s">
        <v>61</v>
      </c>
      <c r="C15" s="894">
        <v>1580.1447038859301</v>
      </c>
      <c r="D15" s="894">
        <v>4608.791554861602</v>
      </c>
      <c r="E15" s="894">
        <v>4598.3702377562749</v>
      </c>
      <c r="F15" s="894">
        <v>4007.9249563445428</v>
      </c>
      <c r="G15" s="894">
        <v>4366.0808083185093</v>
      </c>
      <c r="H15" s="894">
        <v>4539.8589339231858</v>
      </c>
      <c r="I15" s="894">
        <v>4389.2976434794045</v>
      </c>
      <c r="J15" s="894">
        <v>4064.9200122751922</v>
      </c>
      <c r="K15" s="894">
        <v>4240.1483069468686</v>
      </c>
      <c r="L15" s="894">
        <v>4070.9080695667544</v>
      </c>
      <c r="M15" s="894">
        <v>3962.5782889783209</v>
      </c>
      <c r="N15" s="894">
        <v>3595.4097235707059</v>
      </c>
      <c r="O15" s="894">
        <v>3000.5165882053384</v>
      </c>
      <c r="P15" s="894">
        <v>2422.2451798266461</v>
      </c>
      <c r="Q15" s="894">
        <v>1852.0557894528256</v>
      </c>
      <c r="R15" s="894">
        <v>1295.738946178124</v>
      </c>
      <c r="S15" s="894">
        <v>833.53266256311042</v>
      </c>
      <c r="T15" s="894">
        <v>649.92542453406588</v>
      </c>
      <c r="U15" s="894">
        <v>469.33879980421932</v>
      </c>
      <c r="V15" s="894">
        <v>355.54260369632226</v>
      </c>
      <c r="W15" s="894">
        <v>275.1668390823649</v>
      </c>
      <c r="X15" s="894">
        <v>195.4017539828445</v>
      </c>
      <c r="Y15" s="894">
        <v>127.82500199148967</v>
      </c>
      <c r="Z15" s="894">
        <v>96.134401373074581</v>
      </c>
      <c r="AA15" s="894">
        <v>65.034433640144201</v>
      </c>
      <c r="AB15" s="894">
        <v>34.858278393540196</v>
      </c>
      <c r="AC15" s="894">
        <v>10.578483546934615</v>
      </c>
      <c r="AD15" s="894">
        <v>4.7067407700000015</v>
      </c>
      <c r="AE15" s="894">
        <v>3.11924526</v>
      </c>
      <c r="AF15" s="894">
        <v>1.77747594</v>
      </c>
      <c r="AG15" s="894">
        <v>0.81490082999999991</v>
      </c>
      <c r="AH15" s="894">
        <v>0.12625852000000001</v>
      </c>
      <c r="AI15" s="76">
        <f>SUM(C15:AH15)</f>
        <v>59718.873047498346</v>
      </c>
    </row>
    <row r="16" spans="1:36" s="893" customFormat="1" ht="13.5" thickBot="1" x14ac:dyDescent="0.3">
      <c r="A16" s="882"/>
      <c r="B16" s="882"/>
      <c r="C16" s="1201"/>
      <c r="D16" s="1201"/>
      <c r="E16" s="1201"/>
      <c r="F16" s="1201"/>
      <c r="G16" s="1201"/>
      <c r="H16" s="1201"/>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row>
    <row r="17" spans="1:81" s="893" customFormat="1" ht="13.5" thickBot="1" x14ac:dyDescent="0.3">
      <c r="A17" s="882"/>
      <c r="B17" s="119" t="s">
        <v>52</v>
      </c>
      <c r="C17" s="77">
        <f t="shared" ref="C17:AH17" si="1">+C18+C23+C25+C28+C29+C32</f>
        <v>531.29203950153226</v>
      </c>
      <c r="D17" s="77">
        <f t="shared" si="1"/>
        <v>2295.2726926799915</v>
      </c>
      <c r="E17" s="77">
        <f t="shared" si="1"/>
        <v>1900.8069278067042</v>
      </c>
      <c r="F17" s="77">
        <f t="shared" si="1"/>
        <v>1011.6730963596217</v>
      </c>
      <c r="G17" s="77">
        <f t="shared" si="1"/>
        <v>556.59570176027194</v>
      </c>
      <c r="H17" s="77">
        <f t="shared" si="1"/>
        <v>476.30678606889774</v>
      </c>
      <c r="I17" s="77">
        <f t="shared" si="1"/>
        <v>420.92557221520917</v>
      </c>
      <c r="J17" s="77">
        <f t="shared" si="1"/>
        <v>368.02047245593815</v>
      </c>
      <c r="K17" s="77">
        <f t="shared" si="1"/>
        <v>314.51218354387458</v>
      </c>
      <c r="L17" s="77">
        <f t="shared" si="1"/>
        <v>266.97112764794662</v>
      </c>
      <c r="M17" s="77">
        <f t="shared" si="1"/>
        <v>225.97836196927781</v>
      </c>
      <c r="N17" s="77">
        <f t="shared" si="1"/>
        <v>180.67335908682983</v>
      </c>
      <c r="O17" s="77">
        <f t="shared" si="1"/>
        <v>141.57335805123054</v>
      </c>
      <c r="P17" s="77">
        <f t="shared" si="1"/>
        <v>119.09508396963911</v>
      </c>
      <c r="Q17" s="77">
        <f t="shared" si="1"/>
        <v>100.46504552012175</v>
      </c>
      <c r="R17" s="77">
        <f t="shared" si="1"/>
        <v>83.094615676306219</v>
      </c>
      <c r="S17" s="77">
        <f t="shared" si="1"/>
        <v>67.437709360042746</v>
      </c>
      <c r="T17" s="77">
        <f t="shared" si="1"/>
        <v>52.926193337164413</v>
      </c>
      <c r="U17" s="77">
        <f t="shared" si="1"/>
        <v>40.696176313740224</v>
      </c>
      <c r="V17" s="77">
        <f t="shared" si="1"/>
        <v>31.557745295686015</v>
      </c>
      <c r="W17" s="77">
        <f t="shared" si="1"/>
        <v>26.61179131430174</v>
      </c>
      <c r="X17" s="77">
        <f t="shared" si="1"/>
        <v>22.276516852591545</v>
      </c>
      <c r="Y17" s="77">
        <f t="shared" si="1"/>
        <v>18.225446826029021</v>
      </c>
      <c r="Z17" s="77">
        <f t="shared" si="1"/>
        <v>14.348142185935808</v>
      </c>
      <c r="AA17" s="77">
        <f t="shared" si="1"/>
        <v>11.061470439999999</v>
      </c>
      <c r="AB17" s="77">
        <f t="shared" si="1"/>
        <v>8.6986111600000005</v>
      </c>
      <c r="AC17" s="77">
        <f t="shared" si="1"/>
        <v>6.60371212</v>
      </c>
      <c r="AD17" s="77">
        <f t="shared" si="1"/>
        <v>4.7067407700000006</v>
      </c>
      <c r="AE17" s="77">
        <f t="shared" si="1"/>
        <v>3.11924526</v>
      </c>
      <c r="AF17" s="77">
        <f t="shared" si="1"/>
        <v>1.77747594</v>
      </c>
      <c r="AG17" s="77">
        <f t="shared" si="1"/>
        <v>0.81490083000000002</v>
      </c>
      <c r="AH17" s="77">
        <f t="shared" si="1"/>
        <v>0.12625852000000001</v>
      </c>
      <c r="AI17" s="120">
        <f t="shared" ref="AI17:AI34" si="2">SUM(C17:AH17)</f>
        <v>9304.2445608388862</v>
      </c>
    </row>
    <row r="18" spans="1:81" s="893" customFormat="1" x14ac:dyDescent="0.25">
      <c r="B18" s="341" t="s">
        <v>62</v>
      </c>
      <c r="C18" s="78">
        <f t="shared" ref="C18:AH18" si="3">SUM(C19:C22)</f>
        <v>450.60192315760537</v>
      </c>
      <c r="D18" s="78">
        <f t="shared" si="3"/>
        <v>1861.3420454283585</v>
      </c>
      <c r="E18" s="78">
        <f t="shared" si="3"/>
        <v>1722.9843745399087</v>
      </c>
      <c r="F18" s="78">
        <f t="shared" si="3"/>
        <v>857.92565722523364</v>
      </c>
      <c r="G18" s="78">
        <f t="shared" si="3"/>
        <v>421.24316248898498</v>
      </c>
      <c r="H18" s="78">
        <f t="shared" si="3"/>
        <v>357.93989482643349</v>
      </c>
      <c r="I18" s="78">
        <f t="shared" si="3"/>
        <v>319.11841651304559</v>
      </c>
      <c r="J18" s="78">
        <f t="shared" si="3"/>
        <v>284.20978342301635</v>
      </c>
      <c r="K18" s="78">
        <f t="shared" si="3"/>
        <v>251.48873530043005</v>
      </c>
      <c r="L18" s="78">
        <f t="shared" si="3"/>
        <v>218.95877742860748</v>
      </c>
      <c r="M18" s="78">
        <f t="shared" si="3"/>
        <v>189.21336281495542</v>
      </c>
      <c r="N18" s="78">
        <f t="shared" si="3"/>
        <v>160.24953222958533</v>
      </c>
      <c r="O18" s="78">
        <f t="shared" si="3"/>
        <v>134.46711257259997</v>
      </c>
      <c r="P18" s="78">
        <f t="shared" si="3"/>
        <v>113.66310959228109</v>
      </c>
      <c r="Q18" s="78">
        <f t="shared" si="3"/>
        <v>95.953283746911126</v>
      </c>
      <c r="R18" s="78">
        <f t="shared" si="3"/>
        <v>79.420426522968995</v>
      </c>
      <c r="S18" s="78">
        <f t="shared" si="3"/>
        <v>64.600804829999987</v>
      </c>
      <c r="T18" s="78">
        <f t="shared" si="3"/>
        <v>50.92650943999999</v>
      </c>
      <c r="U18" s="78">
        <f t="shared" si="3"/>
        <v>39.438522929999998</v>
      </c>
      <c r="V18" s="78">
        <f t="shared" si="3"/>
        <v>31.422242969999992</v>
      </c>
      <c r="W18" s="78">
        <f t="shared" si="3"/>
        <v>26.517483640000002</v>
      </c>
      <c r="X18" s="78">
        <f t="shared" si="3"/>
        <v>22.211688800000005</v>
      </c>
      <c r="Y18" s="78">
        <f t="shared" si="3"/>
        <v>18.18924264</v>
      </c>
      <c r="Z18" s="78">
        <f t="shared" si="3"/>
        <v>14.33609732</v>
      </c>
      <c r="AA18" s="78">
        <f t="shared" si="3"/>
        <v>11.061470439999999</v>
      </c>
      <c r="AB18" s="78">
        <f t="shared" si="3"/>
        <v>8.6986111600000005</v>
      </c>
      <c r="AC18" s="78">
        <f t="shared" si="3"/>
        <v>6.60371212</v>
      </c>
      <c r="AD18" s="78">
        <f t="shared" si="3"/>
        <v>4.7067407700000006</v>
      </c>
      <c r="AE18" s="78">
        <f t="shared" si="3"/>
        <v>3.11924526</v>
      </c>
      <c r="AF18" s="78">
        <f t="shared" si="3"/>
        <v>1.77747594</v>
      </c>
      <c r="AG18" s="78">
        <f t="shared" si="3"/>
        <v>0.81490083000000002</v>
      </c>
      <c r="AH18" s="78">
        <f t="shared" si="3"/>
        <v>0.12625852000000001</v>
      </c>
      <c r="AI18" s="78">
        <f t="shared" si="2"/>
        <v>7823.3306054209252</v>
      </c>
    </row>
    <row r="19" spans="1:81" s="893" customFormat="1" x14ac:dyDescent="0.25">
      <c r="B19" s="315" t="s">
        <v>63</v>
      </c>
      <c r="C19" s="886">
        <v>42.159232419999988</v>
      </c>
      <c r="D19" s="886">
        <v>112.71610044999998</v>
      </c>
      <c r="E19" s="886">
        <v>106.89069966999998</v>
      </c>
      <c r="F19" s="886">
        <v>102.74797706999996</v>
      </c>
      <c r="G19" s="886">
        <v>98.700474009999994</v>
      </c>
      <c r="H19" s="886">
        <v>94.007261059999976</v>
      </c>
      <c r="I19" s="886">
        <v>89.280855529999982</v>
      </c>
      <c r="J19" s="886">
        <v>84.00390459999997</v>
      </c>
      <c r="K19" s="886">
        <v>78.774755600000006</v>
      </c>
      <c r="L19" s="886">
        <v>73.17508776999999</v>
      </c>
      <c r="M19" s="886">
        <v>67.758933909999996</v>
      </c>
      <c r="N19" s="886">
        <v>62.342780059999996</v>
      </c>
      <c r="O19" s="886">
        <v>57.063415040000002</v>
      </c>
      <c r="P19" s="886">
        <v>51.510472370000002</v>
      </c>
      <c r="Q19" s="886">
        <v>46.094318479999991</v>
      </c>
      <c r="R19" s="886">
        <v>40.678164610000003</v>
      </c>
      <c r="S19" s="886">
        <v>35.352074379999998</v>
      </c>
      <c r="T19" s="886">
        <v>29.861648919999993</v>
      </c>
      <c r="U19" s="886">
        <v>25.051894490000002</v>
      </c>
      <c r="V19" s="886">
        <v>21.350134909999994</v>
      </c>
      <c r="W19" s="886">
        <v>18.95831124</v>
      </c>
      <c r="X19" s="886">
        <v>16.831599450000002</v>
      </c>
      <c r="Y19" s="886">
        <v>14.78196472</v>
      </c>
      <c r="Z19" s="886">
        <v>12.73232999</v>
      </c>
      <c r="AA19" s="886">
        <v>10.713148739999999</v>
      </c>
      <c r="AB19" s="886">
        <v>8.6330605299999998</v>
      </c>
      <c r="AC19" s="886">
        <v>6.60371212</v>
      </c>
      <c r="AD19" s="886">
        <v>4.7067407700000006</v>
      </c>
      <c r="AE19" s="886">
        <v>3.11924526</v>
      </c>
      <c r="AF19" s="886">
        <v>1.77747594</v>
      </c>
      <c r="AG19" s="886">
        <v>0.81490083000000002</v>
      </c>
      <c r="AH19" s="886">
        <v>0.12625852000000001</v>
      </c>
      <c r="AI19" s="886">
        <f t="shared" si="2"/>
        <v>1419.3189334599997</v>
      </c>
    </row>
    <row r="20" spans="1:81" s="893" customFormat="1" x14ac:dyDescent="0.25">
      <c r="B20" s="316" t="s">
        <v>64</v>
      </c>
      <c r="C20" s="884">
        <v>84.302853003750002</v>
      </c>
      <c r="D20" s="884">
        <v>325.23488638576401</v>
      </c>
      <c r="E20" s="884">
        <v>298.78403819925182</v>
      </c>
      <c r="F20" s="884">
        <v>275.14763007274013</v>
      </c>
      <c r="G20" s="884">
        <v>251.89249832614792</v>
      </c>
      <c r="H20" s="884">
        <v>226.82210609971648</v>
      </c>
      <c r="I20" s="887">
        <v>203.11087224408689</v>
      </c>
      <c r="J20" s="884">
        <v>180.15218649195103</v>
      </c>
      <c r="K20" s="884">
        <v>158.283415782258</v>
      </c>
      <c r="L20" s="884">
        <v>135.94887910767943</v>
      </c>
      <c r="M20" s="884">
        <v>115.25617059554365</v>
      </c>
      <c r="N20" s="884">
        <v>94.562349223407708</v>
      </c>
      <c r="O20" s="884">
        <v>75.407246793745955</v>
      </c>
      <c r="P20" s="884">
        <v>60.980373719136026</v>
      </c>
      <c r="Q20" s="884">
        <v>49.108315897000182</v>
      </c>
      <c r="R20" s="884">
        <v>38.346446824574336</v>
      </c>
      <c r="S20" s="884">
        <v>29.027822389999994</v>
      </c>
      <c r="T20" s="884">
        <v>20.930475619999999</v>
      </c>
      <c r="U20" s="884">
        <v>14.312571759999999</v>
      </c>
      <c r="V20" s="884">
        <v>10.057375670000001</v>
      </c>
      <c r="W20" s="884">
        <v>7.5591723999999996</v>
      </c>
      <c r="X20" s="884">
        <v>5.3800893500000004</v>
      </c>
      <c r="Y20" s="884">
        <v>3.4072779199999998</v>
      </c>
      <c r="Z20" s="884">
        <v>1.6037673300000002</v>
      </c>
      <c r="AA20" s="884">
        <v>0.34832170000000001</v>
      </c>
      <c r="AB20" s="884">
        <v>6.5550629999999999E-2</v>
      </c>
      <c r="AC20" s="884">
        <v>0</v>
      </c>
      <c r="AD20" s="884">
        <v>0</v>
      </c>
      <c r="AE20" s="884">
        <v>0</v>
      </c>
      <c r="AF20" s="884">
        <v>0</v>
      </c>
      <c r="AG20" s="884">
        <v>0</v>
      </c>
      <c r="AH20" s="884">
        <v>0</v>
      </c>
      <c r="AI20" s="887">
        <f t="shared" si="2"/>
        <v>2666.0326935367534</v>
      </c>
    </row>
    <row r="21" spans="1:81" s="893" customFormat="1" x14ac:dyDescent="0.25">
      <c r="B21" s="342" t="s">
        <v>601</v>
      </c>
      <c r="C21" s="877">
        <v>305.71110501126122</v>
      </c>
      <c r="D21" s="877">
        <v>1337.1917975788288</v>
      </c>
      <c r="E21" s="877">
        <v>1243.4988260135133</v>
      </c>
      <c r="F21" s="877">
        <v>417.88988738738738</v>
      </c>
      <c r="G21" s="877">
        <v>20.816737049549548</v>
      </c>
      <c r="H21" s="877">
        <v>0</v>
      </c>
      <c r="I21" s="79">
        <v>0</v>
      </c>
      <c r="J21" s="877">
        <v>0</v>
      </c>
      <c r="K21" s="877">
        <v>0</v>
      </c>
      <c r="L21" s="877">
        <v>0</v>
      </c>
      <c r="M21" s="877">
        <v>0</v>
      </c>
      <c r="N21" s="877">
        <v>0</v>
      </c>
      <c r="O21" s="877">
        <v>0</v>
      </c>
      <c r="P21" s="877">
        <v>0</v>
      </c>
      <c r="Q21" s="877">
        <v>0</v>
      </c>
      <c r="R21" s="877">
        <v>0</v>
      </c>
      <c r="S21" s="877">
        <v>0</v>
      </c>
      <c r="T21" s="877">
        <v>0</v>
      </c>
      <c r="U21" s="877">
        <v>0</v>
      </c>
      <c r="V21" s="877">
        <v>0</v>
      </c>
      <c r="W21" s="877">
        <v>0</v>
      </c>
      <c r="X21" s="877">
        <v>0</v>
      </c>
      <c r="Y21" s="877">
        <v>0</v>
      </c>
      <c r="Z21" s="877">
        <v>0</v>
      </c>
      <c r="AA21" s="877">
        <v>0</v>
      </c>
      <c r="AB21" s="877">
        <v>0</v>
      </c>
      <c r="AC21" s="877">
        <v>0</v>
      </c>
      <c r="AD21" s="877">
        <v>0</v>
      </c>
      <c r="AE21" s="877">
        <v>0</v>
      </c>
      <c r="AF21" s="877">
        <v>0</v>
      </c>
      <c r="AG21" s="877">
        <v>0</v>
      </c>
      <c r="AH21" s="877">
        <v>0</v>
      </c>
      <c r="AI21" s="887">
        <f t="shared" si="2"/>
        <v>3325.1083530405399</v>
      </c>
    </row>
    <row r="22" spans="1:81" s="893" customFormat="1" x14ac:dyDescent="0.25">
      <c r="B22" s="342" t="s">
        <v>65</v>
      </c>
      <c r="C22" s="877">
        <v>18.428732722594205</v>
      </c>
      <c r="D22" s="877">
        <v>86.199261013765593</v>
      </c>
      <c r="E22" s="877">
        <v>73.810810657143691</v>
      </c>
      <c r="F22" s="877">
        <v>62.140162695106163</v>
      </c>
      <c r="G22" s="877">
        <v>49.833453103287511</v>
      </c>
      <c r="H22" s="877">
        <v>37.110527666717005</v>
      </c>
      <c r="I22" s="79">
        <v>26.726688738958728</v>
      </c>
      <c r="J22" s="877">
        <v>20.053692331065328</v>
      </c>
      <c r="K22" s="877">
        <v>14.430563918172018</v>
      </c>
      <c r="L22" s="877">
        <v>9.8348105509280508</v>
      </c>
      <c r="M22" s="877">
        <v>6.1982583094117647</v>
      </c>
      <c r="N22" s="877">
        <v>3.344402946177643</v>
      </c>
      <c r="O22" s="877">
        <v>1.996450738853996</v>
      </c>
      <c r="P22" s="877">
        <v>1.172263503145067</v>
      </c>
      <c r="Q22" s="877">
        <v>0.75064936991094444</v>
      </c>
      <c r="R22" s="877">
        <v>0.39581508839465662</v>
      </c>
      <c r="S22" s="877">
        <v>0.22090806000000002</v>
      </c>
      <c r="T22" s="877">
        <v>0.1343849</v>
      </c>
      <c r="U22" s="877">
        <v>7.405668E-2</v>
      </c>
      <c r="V22" s="877">
        <v>1.473239E-2</v>
      </c>
      <c r="W22" s="877">
        <v>0</v>
      </c>
      <c r="X22" s="877">
        <v>0</v>
      </c>
      <c r="Y22" s="877">
        <v>0</v>
      </c>
      <c r="Z22" s="877">
        <v>0</v>
      </c>
      <c r="AA22" s="877">
        <v>0</v>
      </c>
      <c r="AB22" s="877">
        <v>0</v>
      </c>
      <c r="AC22" s="877">
        <v>0</v>
      </c>
      <c r="AD22" s="877">
        <v>0</v>
      </c>
      <c r="AE22" s="877">
        <v>0</v>
      </c>
      <c r="AF22" s="877">
        <v>0</v>
      </c>
      <c r="AG22" s="877">
        <v>0</v>
      </c>
      <c r="AH22" s="877">
        <v>0</v>
      </c>
      <c r="AI22" s="79">
        <f t="shared" si="2"/>
        <v>412.87062538363244</v>
      </c>
    </row>
    <row r="23" spans="1:81" s="893" customFormat="1" x14ac:dyDescent="0.25">
      <c r="B23" s="889" t="s">
        <v>66</v>
      </c>
      <c r="C23" s="329">
        <f t="shared" ref="C23:AH23" si="4">+C24</f>
        <v>7.6637002674166439</v>
      </c>
      <c r="D23" s="329">
        <f t="shared" si="4"/>
        <v>30.717388680438027</v>
      </c>
      <c r="E23" s="329">
        <f t="shared" si="4"/>
        <v>30.717388680438034</v>
      </c>
      <c r="F23" s="329">
        <f t="shared" si="4"/>
        <v>30.717388680438034</v>
      </c>
      <c r="G23" s="329">
        <f t="shared" si="4"/>
        <v>30.779976300344643</v>
      </c>
      <c r="H23" s="329">
        <f t="shared" si="4"/>
        <v>30.717388680438034</v>
      </c>
      <c r="I23" s="329">
        <f t="shared" si="4"/>
        <v>30.717388680438027</v>
      </c>
      <c r="J23" s="329">
        <f t="shared" si="4"/>
        <v>29.177956232829708</v>
      </c>
      <c r="K23" s="329">
        <f t="shared" si="4"/>
        <v>24.622246509911346</v>
      </c>
      <c r="L23" s="329">
        <f t="shared" si="4"/>
        <v>24.559658890004734</v>
      </c>
      <c r="M23" s="329">
        <f t="shared" si="4"/>
        <v>23.863793068482657</v>
      </c>
      <c r="N23" s="329">
        <f t="shared" si="4"/>
        <v>11.394705147420202</v>
      </c>
      <c r="O23" s="329">
        <f t="shared" si="4"/>
        <v>0</v>
      </c>
      <c r="P23" s="329">
        <f t="shared" si="4"/>
        <v>0</v>
      </c>
      <c r="Q23" s="329">
        <f t="shared" si="4"/>
        <v>0</v>
      </c>
      <c r="R23" s="329">
        <f t="shared" si="4"/>
        <v>0</v>
      </c>
      <c r="S23" s="329">
        <f t="shared" si="4"/>
        <v>0</v>
      </c>
      <c r="T23" s="329">
        <f t="shared" si="4"/>
        <v>0</v>
      </c>
      <c r="U23" s="329">
        <f t="shared" si="4"/>
        <v>0</v>
      </c>
      <c r="V23" s="329">
        <f t="shared" si="4"/>
        <v>0</v>
      </c>
      <c r="W23" s="329">
        <f t="shared" si="4"/>
        <v>0</v>
      </c>
      <c r="X23" s="329">
        <f t="shared" si="4"/>
        <v>0</v>
      </c>
      <c r="Y23" s="329">
        <f t="shared" si="4"/>
        <v>0</v>
      </c>
      <c r="Z23" s="329">
        <f t="shared" si="4"/>
        <v>0</v>
      </c>
      <c r="AA23" s="329">
        <f t="shared" si="4"/>
        <v>0</v>
      </c>
      <c r="AB23" s="329">
        <f t="shared" si="4"/>
        <v>0</v>
      </c>
      <c r="AC23" s="329">
        <f t="shared" si="4"/>
        <v>0</v>
      </c>
      <c r="AD23" s="329">
        <f t="shared" si="4"/>
        <v>0</v>
      </c>
      <c r="AE23" s="329">
        <f t="shared" si="4"/>
        <v>0</v>
      </c>
      <c r="AF23" s="329">
        <f t="shared" si="4"/>
        <v>0</v>
      </c>
      <c r="AG23" s="329">
        <f t="shared" si="4"/>
        <v>0</v>
      </c>
      <c r="AH23" s="329">
        <f t="shared" si="4"/>
        <v>0</v>
      </c>
      <c r="AI23" s="888">
        <f t="shared" si="2"/>
        <v>305.64897981860008</v>
      </c>
    </row>
    <row r="24" spans="1:81" s="893" customFormat="1" x14ac:dyDescent="0.25">
      <c r="B24" s="315" t="s">
        <v>67</v>
      </c>
      <c r="C24" s="879">
        <v>7.6637002674166439</v>
      </c>
      <c r="D24" s="879">
        <v>30.717388680438027</v>
      </c>
      <c r="E24" s="879">
        <v>30.717388680438034</v>
      </c>
      <c r="F24" s="879">
        <v>30.717388680438034</v>
      </c>
      <c r="G24" s="879">
        <v>30.779976300344643</v>
      </c>
      <c r="H24" s="879">
        <v>30.717388680438034</v>
      </c>
      <c r="I24" s="886">
        <v>30.717388680438027</v>
      </c>
      <c r="J24" s="879">
        <v>29.177956232829708</v>
      </c>
      <c r="K24" s="879">
        <v>24.622246509911346</v>
      </c>
      <c r="L24" s="879">
        <v>24.559658890004734</v>
      </c>
      <c r="M24" s="879">
        <v>23.863793068482657</v>
      </c>
      <c r="N24" s="879">
        <v>11.394705147420202</v>
      </c>
      <c r="O24" s="879">
        <v>0</v>
      </c>
      <c r="P24" s="879">
        <v>0</v>
      </c>
      <c r="Q24" s="879">
        <v>0</v>
      </c>
      <c r="R24" s="879">
        <v>0</v>
      </c>
      <c r="S24" s="879">
        <v>0</v>
      </c>
      <c r="T24" s="879">
        <v>0</v>
      </c>
      <c r="U24" s="879">
        <v>0</v>
      </c>
      <c r="V24" s="879">
        <v>0</v>
      </c>
      <c r="W24" s="879">
        <v>0</v>
      </c>
      <c r="X24" s="879">
        <v>0</v>
      </c>
      <c r="Y24" s="879">
        <v>0</v>
      </c>
      <c r="Z24" s="879">
        <v>0</v>
      </c>
      <c r="AA24" s="879">
        <v>0</v>
      </c>
      <c r="AB24" s="879">
        <v>0</v>
      </c>
      <c r="AC24" s="879">
        <v>0</v>
      </c>
      <c r="AD24" s="879">
        <v>0</v>
      </c>
      <c r="AE24" s="879">
        <v>0</v>
      </c>
      <c r="AF24" s="879">
        <v>0</v>
      </c>
      <c r="AG24" s="879">
        <v>0</v>
      </c>
      <c r="AH24" s="879">
        <v>0</v>
      </c>
      <c r="AI24" s="886">
        <f t="shared" si="2"/>
        <v>305.64897981860008</v>
      </c>
    </row>
    <row r="25" spans="1:81" s="893" customFormat="1" x14ac:dyDescent="0.25">
      <c r="B25" s="889" t="s">
        <v>68</v>
      </c>
      <c r="C25" s="329">
        <f>+C26+C27</f>
        <v>1.9819623601219736</v>
      </c>
      <c r="D25" s="329">
        <f t="shared" ref="D25:AH25" si="5">+D26+D27</f>
        <v>4.6914898353033179</v>
      </c>
      <c r="E25" s="329">
        <f t="shared" si="5"/>
        <v>3.9980708606757935</v>
      </c>
      <c r="F25" s="329">
        <f t="shared" si="5"/>
        <v>3.2817717584319492</v>
      </c>
      <c r="G25" s="329">
        <f t="shared" si="5"/>
        <v>2.5801350364552436</v>
      </c>
      <c r="H25" s="329">
        <f t="shared" si="5"/>
        <v>1.8819900719669851</v>
      </c>
      <c r="I25" s="329">
        <f t="shared" si="5"/>
        <v>1.2561860304171548</v>
      </c>
      <c r="J25" s="329">
        <f t="shared" si="5"/>
        <v>0.669030205816733</v>
      </c>
      <c r="K25" s="329">
        <f t="shared" si="5"/>
        <v>0.22368338411061633</v>
      </c>
      <c r="L25" s="329">
        <f t="shared" si="5"/>
        <v>0.13960194516053431</v>
      </c>
      <c r="M25" s="329">
        <f t="shared" si="5"/>
        <v>5.7098664166861962E-2</v>
      </c>
      <c r="N25" s="329">
        <f t="shared" si="5"/>
        <v>1.7167014295758145E-2</v>
      </c>
      <c r="O25" s="329">
        <f t="shared" si="5"/>
        <v>0</v>
      </c>
      <c r="P25" s="329">
        <f t="shared" si="5"/>
        <v>0</v>
      </c>
      <c r="Q25" s="329">
        <f t="shared" si="5"/>
        <v>0</v>
      </c>
      <c r="R25" s="329">
        <f t="shared" si="5"/>
        <v>0</v>
      </c>
      <c r="S25" s="329">
        <f t="shared" si="5"/>
        <v>0</v>
      </c>
      <c r="T25" s="329">
        <f t="shared" si="5"/>
        <v>0</v>
      </c>
      <c r="U25" s="329">
        <f t="shared" si="5"/>
        <v>0</v>
      </c>
      <c r="V25" s="329">
        <f t="shared" si="5"/>
        <v>0</v>
      </c>
      <c r="W25" s="329">
        <f t="shared" si="5"/>
        <v>0</v>
      </c>
      <c r="X25" s="329">
        <f t="shared" si="5"/>
        <v>0</v>
      </c>
      <c r="Y25" s="329">
        <f t="shared" si="5"/>
        <v>0</v>
      </c>
      <c r="Z25" s="329">
        <f t="shared" si="5"/>
        <v>0</v>
      </c>
      <c r="AA25" s="329">
        <f t="shared" si="5"/>
        <v>0</v>
      </c>
      <c r="AB25" s="329">
        <f t="shared" si="5"/>
        <v>0</v>
      </c>
      <c r="AC25" s="329">
        <f t="shared" si="5"/>
        <v>0</v>
      </c>
      <c r="AD25" s="329">
        <f t="shared" si="5"/>
        <v>0</v>
      </c>
      <c r="AE25" s="329">
        <f t="shared" si="5"/>
        <v>0</v>
      </c>
      <c r="AF25" s="329">
        <f t="shared" si="5"/>
        <v>0</v>
      </c>
      <c r="AG25" s="329">
        <f t="shared" si="5"/>
        <v>0</v>
      </c>
      <c r="AH25" s="329">
        <f t="shared" si="5"/>
        <v>0</v>
      </c>
      <c r="AI25" s="888">
        <f t="shared" si="2"/>
        <v>20.778187166922919</v>
      </c>
    </row>
    <row r="26" spans="1:81" s="893" customFormat="1" x14ac:dyDescent="0.25">
      <c r="B26" s="319" t="s">
        <v>71</v>
      </c>
      <c r="C26" s="878">
        <v>1.3831126222513949E-2</v>
      </c>
      <c r="D26" s="878">
        <v>0</v>
      </c>
      <c r="E26" s="878">
        <v>0</v>
      </c>
      <c r="F26" s="878">
        <v>0</v>
      </c>
      <c r="G26" s="878">
        <v>0</v>
      </c>
      <c r="H26" s="878">
        <v>0</v>
      </c>
      <c r="I26" s="878">
        <v>0</v>
      </c>
      <c r="J26" s="878">
        <v>0</v>
      </c>
      <c r="K26" s="878">
        <v>0</v>
      </c>
      <c r="L26" s="878">
        <v>0</v>
      </c>
      <c r="M26" s="878">
        <v>0</v>
      </c>
      <c r="N26" s="878">
        <v>0</v>
      </c>
      <c r="O26" s="878">
        <v>0</v>
      </c>
      <c r="P26" s="878">
        <v>0</v>
      </c>
      <c r="Q26" s="878">
        <v>0</v>
      </c>
      <c r="R26" s="878">
        <v>0</v>
      </c>
      <c r="S26" s="878">
        <v>0</v>
      </c>
      <c r="T26" s="878">
        <v>0</v>
      </c>
      <c r="U26" s="878">
        <v>0</v>
      </c>
      <c r="V26" s="878">
        <v>0</v>
      </c>
      <c r="W26" s="878">
        <v>0</v>
      </c>
      <c r="X26" s="878">
        <v>0</v>
      </c>
      <c r="Y26" s="878">
        <v>0</v>
      </c>
      <c r="Z26" s="878">
        <v>0</v>
      </c>
      <c r="AA26" s="878">
        <v>0</v>
      </c>
      <c r="AB26" s="878">
        <v>0</v>
      </c>
      <c r="AC26" s="878">
        <v>0</v>
      </c>
      <c r="AD26" s="878">
        <v>0</v>
      </c>
      <c r="AE26" s="878">
        <v>0</v>
      </c>
      <c r="AF26" s="878">
        <v>0</v>
      </c>
      <c r="AG26" s="878">
        <v>0</v>
      </c>
      <c r="AH26" s="878">
        <v>0</v>
      </c>
      <c r="AI26" s="888">
        <f t="shared" si="2"/>
        <v>1.3831126222513949E-2</v>
      </c>
    </row>
    <row r="27" spans="1:81" s="893" customFormat="1" x14ac:dyDescent="0.25">
      <c r="B27" s="316" t="s">
        <v>69</v>
      </c>
      <c r="C27" s="884">
        <v>1.9681312338994597</v>
      </c>
      <c r="D27" s="884">
        <v>4.6914898353033179</v>
      </c>
      <c r="E27" s="884">
        <v>3.9980708606757935</v>
      </c>
      <c r="F27" s="884">
        <v>3.2817717584319492</v>
      </c>
      <c r="G27" s="884">
        <v>2.5801350364552436</v>
      </c>
      <c r="H27" s="884">
        <v>1.8819900719669851</v>
      </c>
      <c r="I27" s="884">
        <v>1.2561860304171548</v>
      </c>
      <c r="J27" s="884">
        <v>0.669030205816733</v>
      </c>
      <c r="K27" s="884">
        <v>0.22368338411061633</v>
      </c>
      <c r="L27" s="884">
        <v>0.13960194516053431</v>
      </c>
      <c r="M27" s="884">
        <v>5.7098664166861962E-2</v>
      </c>
      <c r="N27" s="884">
        <v>1.7167014295758145E-2</v>
      </c>
      <c r="O27" s="884">
        <v>0</v>
      </c>
      <c r="P27" s="884">
        <v>0</v>
      </c>
      <c r="Q27" s="884">
        <v>0</v>
      </c>
      <c r="R27" s="884">
        <v>0</v>
      </c>
      <c r="S27" s="884">
        <v>0</v>
      </c>
      <c r="T27" s="884">
        <v>0</v>
      </c>
      <c r="U27" s="884">
        <v>0</v>
      </c>
      <c r="V27" s="884">
        <v>0</v>
      </c>
      <c r="W27" s="884">
        <v>0</v>
      </c>
      <c r="X27" s="884">
        <v>0</v>
      </c>
      <c r="Y27" s="884">
        <v>0</v>
      </c>
      <c r="Z27" s="884">
        <v>0</v>
      </c>
      <c r="AA27" s="884">
        <v>0</v>
      </c>
      <c r="AB27" s="884">
        <v>0</v>
      </c>
      <c r="AC27" s="884">
        <v>0</v>
      </c>
      <c r="AD27" s="884">
        <v>0</v>
      </c>
      <c r="AE27" s="884">
        <v>0</v>
      </c>
      <c r="AF27" s="884">
        <v>0</v>
      </c>
      <c r="AG27" s="884">
        <v>0</v>
      </c>
      <c r="AH27" s="884">
        <v>0</v>
      </c>
      <c r="AI27" s="887">
        <f t="shared" si="2"/>
        <v>20.764356040700406</v>
      </c>
    </row>
    <row r="28" spans="1:81" s="893" customFormat="1" x14ac:dyDescent="0.25">
      <c r="B28" s="889" t="s">
        <v>70</v>
      </c>
      <c r="C28" s="329">
        <v>33.831401016762378</v>
      </c>
      <c r="D28" s="329">
        <v>374.47227853470832</v>
      </c>
      <c r="E28" s="329">
        <v>128.33206772336925</v>
      </c>
      <c r="F28" s="329">
        <v>112.48752742329421</v>
      </c>
      <c r="G28" s="329">
        <v>96.566513879309483</v>
      </c>
      <c r="H28" s="329">
        <v>80.341598434881618</v>
      </c>
      <c r="I28" s="888">
        <v>64.407666936130767</v>
      </c>
      <c r="J28" s="329">
        <v>48.537788539097733</v>
      </c>
      <c r="K28" s="329">
        <v>32.751604294244913</v>
      </c>
      <c r="L28" s="329">
        <v>16.798927029811203</v>
      </c>
      <c r="M28" s="329">
        <v>5.8118775651619172</v>
      </c>
      <c r="N28" s="329">
        <v>2.7399659037633222</v>
      </c>
      <c r="O28" s="329">
        <v>1.5944977516111281</v>
      </c>
      <c r="P28" s="329">
        <v>0.6804677181294031</v>
      </c>
      <c r="Q28" s="329">
        <v>0.52049617872776821</v>
      </c>
      <c r="R28" s="329">
        <v>0.44316462360013797</v>
      </c>
      <c r="S28" s="329">
        <v>0.36612106809649497</v>
      </c>
      <c r="T28" s="329">
        <v>0.28914149996392452</v>
      </c>
      <c r="U28" s="329">
        <v>0.21232191743100381</v>
      </c>
      <c r="V28" s="329">
        <v>0.13550232568602122</v>
      </c>
      <c r="W28" s="329">
        <v>9.430767430173681E-2</v>
      </c>
      <c r="X28" s="329">
        <v>6.4828052591538926E-2</v>
      </c>
      <c r="Y28" s="329">
        <v>3.6204186029020591E-2</v>
      </c>
      <c r="Z28" s="329">
        <v>1.2044865935807381E-2</v>
      </c>
      <c r="AA28" s="329">
        <v>0</v>
      </c>
      <c r="AB28" s="329">
        <v>0</v>
      </c>
      <c r="AC28" s="329">
        <v>0</v>
      </c>
      <c r="AD28" s="329">
        <v>0</v>
      </c>
      <c r="AE28" s="329">
        <v>0</v>
      </c>
      <c r="AF28" s="329">
        <v>0</v>
      </c>
      <c r="AG28" s="329">
        <v>0</v>
      </c>
      <c r="AH28" s="329">
        <v>0</v>
      </c>
      <c r="AI28" s="888">
        <f t="shared" si="2"/>
        <v>1001.528315142639</v>
      </c>
    </row>
    <row r="29" spans="1:81" s="893" customFormat="1" x14ac:dyDescent="0.25">
      <c r="B29" s="889" t="s">
        <v>362</v>
      </c>
      <c r="C29" s="329">
        <f t="shared" ref="C29:AH30" si="6">+C30</f>
        <v>0</v>
      </c>
      <c r="D29" s="329">
        <f t="shared" si="6"/>
        <v>5.4259140551775964</v>
      </c>
      <c r="E29" s="329">
        <f t="shared" si="6"/>
        <v>5.4259140551775964</v>
      </c>
      <c r="F29" s="329">
        <f t="shared" si="6"/>
        <v>5.4259140551775964</v>
      </c>
      <c r="G29" s="329">
        <f t="shared" si="6"/>
        <v>5.4259140551775964</v>
      </c>
      <c r="H29" s="329">
        <f t="shared" si="6"/>
        <v>5.4259140551775964</v>
      </c>
      <c r="I29" s="329">
        <f t="shared" si="6"/>
        <v>5.4259140551775964</v>
      </c>
      <c r="J29" s="329">
        <f t="shared" si="6"/>
        <v>5.4259140551775964</v>
      </c>
      <c r="K29" s="329">
        <f t="shared" si="6"/>
        <v>5.4259140551775964</v>
      </c>
      <c r="L29" s="329">
        <f t="shared" si="6"/>
        <v>6.5141623543626794</v>
      </c>
      <c r="M29" s="329">
        <f t="shared" si="6"/>
        <v>7.0322298565109644</v>
      </c>
      <c r="N29" s="329">
        <f t="shared" si="6"/>
        <v>6.2719887917652004</v>
      </c>
      <c r="O29" s="329">
        <f t="shared" si="6"/>
        <v>5.5117477270194346</v>
      </c>
      <c r="P29" s="329">
        <f t="shared" si="6"/>
        <v>4.7515066592286157</v>
      </c>
      <c r="Q29" s="329">
        <f t="shared" si="6"/>
        <v>3.9912655944828495</v>
      </c>
      <c r="R29" s="329">
        <f t="shared" si="6"/>
        <v>3.2310245297370841</v>
      </c>
      <c r="S29" s="329">
        <f t="shared" si="6"/>
        <v>2.4707834619462647</v>
      </c>
      <c r="T29" s="329">
        <f t="shared" si="6"/>
        <v>1.7105423972004989</v>
      </c>
      <c r="U29" s="329">
        <f t="shared" si="6"/>
        <v>1.0453314663092179</v>
      </c>
      <c r="V29" s="329">
        <f t="shared" si="6"/>
        <v>0</v>
      </c>
      <c r="W29" s="329">
        <f t="shared" si="6"/>
        <v>0</v>
      </c>
      <c r="X29" s="329">
        <f t="shared" si="6"/>
        <v>0</v>
      </c>
      <c r="Y29" s="329">
        <f t="shared" si="6"/>
        <v>0</v>
      </c>
      <c r="Z29" s="329">
        <f t="shared" si="6"/>
        <v>0</v>
      </c>
      <c r="AA29" s="329">
        <f t="shared" si="6"/>
        <v>0</v>
      </c>
      <c r="AB29" s="329">
        <f t="shared" si="6"/>
        <v>0</v>
      </c>
      <c r="AC29" s="329">
        <f t="shared" si="6"/>
        <v>0</v>
      </c>
      <c r="AD29" s="329">
        <f t="shared" si="6"/>
        <v>0</v>
      </c>
      <c r="AE29" s="329">
        <f t="shared" si="6"/>
        <v>0</v>
      </c>
      <c r="AF29" s="329">
        <f t="shared" si="6"/>
        <v>0</v>
      </c>
      <c r="AG29" s="329">
        <f t="shared" si="6"/>
        <v>0</v>
      </c>
      <c r="AH29" s="329">
        <f t="shared" si="6"/>
        <v>0</v>
      </c>
      <c r="AI29" s="888">
        <f t="shared" si="2"/>
        <v>85.937895279983593</v>
      </c>
    </row>
    <row r="30" spans="1:81" s="893" customFormat="1" x14ac:dyDescent="0.25">
      <c r="B30" s="315" t="s">
        <v>67</v>
      </c>
      <c r="C30" s="879">
        <f t="shared" si="6"/>
        <v>0</v>
      </c>
      <c r="D30" s="879">
        <f t="shared" si="6"/>
        <v>5.4259140551775964</v>
      </c>
      <c r="E30" s="879">
        <f t="shared" si="6"/>
        <v>5.4259140551775964</v>
      </c>
      <c r="F30" s="879">
        <f t="shared" si="6"/>
        <v>5.4259140551775964</v>
      </c>
      <c r="G30" s="879">
        <f t="shared" si="6"/>
        <v>5.4259140551775964</v>
      </c>
      <c r="H30" s="879">
        <f t="shared" si="6"/>
        <v>5.4259140551775964</v>
      </c>
      <c r="I30" s="879">
        <f t="shared" si="6"/>
        <v>5.4259140551775964</v>
      </c>
      <c r="J30" s="879">
        <f t="shared" si="6"/>
        <v>5.4259140551775964</v>
      </c>
      <c r="K30" s="879">
        <f t="shared" si="6"/>
        <v>5.4259140551775964</v>
      </c>
      <c r="L30" s="879">
        <f t="shared" si="6"/>
        <v>6.5141623543626794</v>
      </c>
      <c r="M30" s="879">
        <f t="shared" si="6"/>
        <v>7.0322298565109644</v>
      </c>
      <c r="N30" s="879">
        <f t="shared" si="6"/>
        <v>6.2719887917652004</v>
      </c>
      <c r="O30" s="879">
        <f t="shared" si="6"/>
        <v>5.5117477270194346</v>
      </c>
      <c r="P30" s="879">
        <f t="shared" si="6"/>
        <v>4.7515066592286157</v>
      </c>
      <c r="Q30" s="879">
        <f t="shared" si="6"/>
        <v>3.9912655944828495</v>
      </c>
      <c r="R30" s="879">
        <f t="shared" si="6"/>
        <v>3.2310245297370841</v>
      </c>
      <c r="S30" s="879">
        <f t="shared" si="6"/>
        <v>2.4707834619462647</v>
      </c>
      <c r="T30" s="879">
        <f t="shared" si="6"/>
        <v>1.7105423972004989</v>
      </c>
      <c r="U30" s="879">
        <f t="shared" si="6"/>
        <v>1.0453314663092179</v>
      </c>
      <c r="V30" s="879">
        <f t="shared" si="6"/>
        <v>0</v>
      </c>
      <c r="W30" s="879">
        <f t="shared" si="6"/>
        <v>0</v>
      </c>
      <c r="X30" s="879">
        <f t="shared" si="6"/>
        <v>0</v>
      </c>
      <c r="Y30" s="879">
        <f t="shared" si="6"/>
        <v>0</v>
      </c>
      <c r="Z30" s="879">
        <f t="shared" si="6"/>
        <v>0</v>
      </c>
      <c r="AA30" s="879">
        <f t="shared" si="6"/>
        <v>0</v>
      </c>
      <c r="AB30" s="879">
        <f t="shared" si="6"/>
        <v>0</v>
      </c>
      <c r="AC30" s="879">
        <f>+AC31</f>
        <v>0</v>
      </c>
      <c r="AD30" s="879">
        <f>+AD31</f>
        <v>0</v>
      </c>
      <c r="AE30" s="879">
        <f t="shared" si="6"/>
        <v>0</v>
      </c>
      <c r="AF30" s="879">
        <f t="shared" si="6"/>
        <v>0</v>
      </c>
      <c r="AG30" s="879">
        <f t="shared" si="6"/>
        <v>0</v>
      </c>
      <c r="AH30" s="879">
        <f t="shared" si="6"/>
        <v>0</v>
      </c>
      <c r="AI30" s="886">
        <f t="shared" si="2"/>
        <v>85.937895279983593</v>
      </c>
    </row>
    <row r="31" spans="1:81" s="424" customFormat="1" x14ac:dyDescent="0.25">
      <c r="A31" s="882"/>
      <c r="B31" s="316" t="s">
        <v>368</v>
      </c>
      <c r="C31" s="884">
        <v>0</v>
      </c>
      <c r="D31" s="884">
        <v>5.4259140551775964</v>
      </c>
      <c r="E31" s="884">
        <v>5.4259140551775964</v>
      </c>
      <c r="F31" s="884">
        <v>5.4259140551775964</v>
      </c>
      <c r="G31" s="884">
        <v>5.4259140551775964</v>
      </c>
      <c r="H31" s="884">
        <v>5.4259140551775964</v>
      </c>
      <c r="I31" s="887">
        <v>5.4259140551775964</v>
      </c>
      <c r="J31" s="884">
        <v>5.4259140551775964</v>
      </c>
      <c r="K31" s="884">
        <v>5.4259140551775964</v>
      </c>
      <c r="L31" s="884">
        <v>6.5141623543626794</v>
      </c>
      <c r="M31" s="884">
        <v>7.0322298565109644</v>
      </c>
      <c r="N31" s="884">
        <v>6.2719887917652004</v>
      </c>
      <c r="O31" s="884">
        <v>5.5117477270194346</v>
      </c>
      <c r="P31" s="884">
        <v>4.7515066592286157</v>
      </c>
      <c r="Q31" s="884">
        <v>3.9912655944828495</v>
      </c>
      <c r="R31" s="884">
        <v>3.2310245297370841</v>
      </c>
      <c r="S31" s="884">
        <v>2.4707834619462647</v>
      </c>
      <c r="T31" s="884">
        <v>1.7105423972004989</v>
      </c>
      <c r="U31" s="884">
        <v>1.0453314663092179</v>
      </c>
      <c r="V31" s="884">
        <v>0</v>
      </c>
      <c r="W31" s="884">
        <v>0</v>
      </c>
      <c r="X31" s="884">
        <v>0</v>
      </c>
      <c r="Y31" s="884">
        <v>0</v>
      </c>
      <c r="Z31" s="884">
        <v>0</v>
      </c>
      <c r="AA31" s="884">
        <v>0</v>
      </c>
      <c r="AB31" s="884">
        <v>0</v>
      </c>
      <c r="AC31" s="884">
        <v>0</v>
      </c>
      <c r="AD31" s="884">
        <v>0</v>
      </c>
      <c r="AE31" s="884">
        <v>0</v>
      </c>
      <c r="AF31" s="884">
        <v>0</v>
      </c>
      <c r="AG31" s="884">
        <v>0</v>
      </c>
      <c r="AH31" s="884">
        <v>0</v>
      </c>
      <c r="AI31" s="887">
        <f t="shared" si="2"/>
        <v>85.937895279983593</v>
      </c>
      <c r="AJ31" s="893"/>
      <c r="AK31" s="893"/>
      <c r="AL31" s="893"/>
      <c r="AM31" s="893"/>
      <c r="AN31" s="893"/>
      <c r="AO31" s="893"/>
      <c r="AP31" s="893"/>
      <c r="AQ31" s="893"/>
      <c r="AR31" s="893"/>
      <c r="AS31" s="893"/>
      <c r="AT31" s="893"/>
      <c r="AU31" s="893"/>
      <c r="AV31" s="893"/>
      <c r="AW31" s="893"/>
      <c r="AX31" s="893"/>
      <c r="AY31" s="893"/>
      <c r="AZ31" s="893"/>
      <c r="BA31" s="893"/>
      <c r="BB31" s="893"/>
      <c r="BC31" s="893"/>
      <c r="BD31" s="893"/>
      <c r="BE31" s="893"/>
      <c r="BF31" s="893"/>
      <c r="BG31" s="893"/>
      <c r="BH31" s="893"/>
      <c r="BI31" s="893"/>
      <c r="BJ31" s="893"/>
      <c r="BK31" s="893"/>
      <c r="BL31" s="893"/>
      <c r="BM31" s="893"/>
      <c r="BN31" s="893"/>
      <c r="BO31" s="893"/>
      <c r="BP31" s="893"/>
      <c r="BQ31" s="893"/>
      <c r="BR31" s="893"/>
      <c r="BS31" s="893"/>
      <c r="BT31" s="893"/>
      <c r="BU31" s="893"/>
      <c r="BV31" s="893"/>
      <c r="BW31" s="893"/>
      <c r="BX31" s="893"/>
      <c r="BY31" s="893"/>
      <c r="BZ31" s="893"/>
      <c r="CA31" s="893"/>
      <c r="CB31" s="893"/>
      <c r="CC31" s="893"/>
    </row>
    <row r="32" spans="1:81" s="424" customFormat="1" x14ac:dyDescent="0.25">
      <c r="A32" s="882"/>
      <c r="B32" s="315" t="s">
        <v>712</v>
      </c>
      <c r="C32" s="879">
        <f t="shared" ref="C32:AH32" si="7">+C33+C34</f>
        <v>37.213052699625862</v>
      </c>
      <c r="D32" s="879">
        <f t="shared" si="7"/>
        <v>18.623576146005906</v>
      </c>
      <c r="E32" s="879">
        <f t="shared" si="7"/>
        <v>9.3491119471348867</v>
      </c>
      <c r="F32" s="879">
        <f t="shared" si="7"/>
        <v>1.834837217046275</v>
      </c>
      <c r="G32" s="879">
        <f t="shared" si="7"/>
        <v>0</v>
      </c>
      <c r="H32" s="879">
        <f t="shared" si="7"/>
        <v>0</v>
      </c>
      <c r="I32" s="879">
        <f t="shared" si="7"/>
        <v>0</v>
      </c>
      <c r="J32" s="879">
        <f t="shared" si="7"/>
        <v>0</v>
      </c>
      <c r="K32" s="879">
        <f t="shared" si="7"/>
        <v>0</v>
      </c>
      <c r="L32" s="879">
        <f t="shared" si="7"/>
        <v>0</v>
      </c>
      <c r="M32" s="879">
        <f t="shared" si="7"/>
        <v>0</v>
      </c>
      <c r="N32" s="879">
        <f t="shared" si="7"/>
        <v>0</v>
      </c>
      <c r="O32" s="879">
        <f t="shared" si="7"/>
        <v>0</v>
      </c>
      <c r="P32" s="879">
        <f t="shared" si="7"/>
        <v>0</v>
      </c>
      <c r="Q32" s="879">
        <f t="shared" si="7"/>
        <v>0</v>
      </c>
      <c r="R32" s="879">
        <f t="shared" si="7"/>
        <v>0</v>
      </c>
      <c r="S32" s="879">
        <f t="shared" si="7"/>
        <v>0</v>
      </c>
      <c r="T32" s="879">
        <f t="shared" si="7"/>
        <v>0</v>
      </c>
      <c r="U32" s="879">
        <f t="shared" si="7"/>
        <v>0</v>
      </c>
      <c r="V32" s="879">
        <f t="shared" si="7"/>
        <v>0</v>
      </c>
      <c r="W32" s="879">
        <f t="shared" si="7"/>
        <v>0</v>
      </c>
      <c r="X32" s="879">
        <f t="shared" si="7"/>
        <v>0</v>
      </c>
      <c r="Y32" s="879">
        <f t="shared" si="7"/>
        <v>0</v>
      </c>
      <c r="Z32" s="879">
        <f t="shared" si="7"/>
        <v>0</v>
      </c>
      <c r="AA32" s="879">
        <f t="shared" si="7"/>
        <v>0</v>
      </c>
      <c r="AB32" s="879">
        <f t="shared" si="7"/>
        <v>0</v>
      </c>
      <c r="AC32" s="879">
        <f t="shared" si="7"/>
        <v>0</v>
      </c>
      <c r="AD32" s="879">
        <f t="shared" si="7"/>
        <v>0</v>
      </c>
      <c r="AE32" s="879">
        <f t="shared" si="7"/>
        <v>0</v>
      </c>
      <c r="AF32" s="879">
        <f t="shared" si="7"/>
        <v>0</v>
      </c>
      <c r="AG32" s="879">
        <f t="shared" si="7"/>
        <v>0</v>
      </c>
      <c r="AH32" s="879">
        <f t="shared" si="7"/>
        <v>0</v>
      </c>
      <c r="AI32" s="886">
        <f t="shared" si="2"/>
        <v>67.020578009812922</v>
      </c>
      <c r="AJ32" s="893"/>
      <c r="AK32" s="893"/>
      <c r="AL32" s="893"/>
      <c r="AM32" s="893"/>
      <c r="AN32" s="893"/>
      <c r="AO32" s="893"/>
      <c r="AP32" s="893"/>
      <c r="AQ32" s="893"/>
      <c r="AR32" s="893"/>
      <c r="AS32" s="893"/>
      <c r="AT32" s="893"/>
      <c r="AU32" s="893"/>
      <c r="AV32" s="893"/>
      <c r="AW32" s="893"/>
      <c r="AX32" s="893"/>
      <c r="AY32" s="893"/>
      <c r="AZ32" s="893"/>
      <c r="BA32" s="893"/>
      <c r="BB32" s="893"/>
      <c r="BC32" s="893"/>
      <c r="BD32" s="893"/>
      <c r="BE32" s="893"/>
      <c r="BF32" s="893"/>
      <c r="BG32" s="893"/>
      <c r="BH32" s="893"/>
      <c r="BI32" s="893"/>
      <c r="BJ32" s="893"/>
      <c r="BK32" s="893"/>
      <c r="BL32" s="893"/>
      <c r="BM32" s="893"/>
      <c r="BN32" s="893"/>
      <c r="BO32" s="893"/>
      <c r="BP32" s="893"/>
      <c r="BQ32" s="893"/>
      <c r="BR32" s="893"/>
      <c r="BS32" s="893"/>
      <c r="BT32" s="893"/>
      <c r="BU32" s="893"/>
      <c r="BV32" s="893"/>
      <c r="BW32" s="893"/>
      <c r="BX32" s="893"/>
      <c r="BY32" s="893"/>
      <c r="BZ32" s="893"/>
      <c r="CA32" s="893"/>
      <c r="CB32" s="893"/>
      <c r="CC32" s="893"/>
    </row>
    <row r="33" spans="1:81" s="424" customFormat="1" x14ac:dyDescent="0.25">
      <c r="A33" s="882"/>
      <c r="B33" s="315" t="s">
        <v>71</v>
      </c>
      <c r="C33" s="879">
        <v>32.894000619625864</v>
      </c>
      <c r="D33" s="879">
        <v>3.9674259060059076</v>
      </c>
      <c r="E33" s="879">
        <v>2.234377987134887</v>
      </c>
      <c r="F33" s="879">
        <v>0.33438739704627501</v>
      </c>
      <c r="G33" s="879">
        <v>0</v>
      </c>
      <c r="H33" s="879">
        <v>0</v>
      </c>
      <c r="I33" s="886">
        <v>0</v>
      </c>
      <c r="J33" s="879">
        <v>0</v>
      </c>
      <c r="K33" s="879">
        <v>0</v>
      </c>
      <c r="L33" s="879">
        <v>0</v>
      </c>
      <c r="M33" s="879">
        <v>0</v>
      </c>
      <c r="N33" s="879">
        <v>0</v>
      </c>
      <c r="O33" s="879">
        <v>0</v>
      </c>
      <c r="P33" s="879">
        <v>0</v>
      </c>
      <c r="Q33" s="879">
        <v>0</v>
      </c>
      <c r="R33" s="879">
        <v>0</v>
      </c>
      <c r="S33" s="879">
        <v>0</v>
      </c>
      <c r="T33" s="879">
        <v>0</v>
      </c>
      <c r="U33" s="879">
        <v>0</v>
      </c>
      <c r="V33" s="879">
        <v>0</v>
      </c>
      <c r="W33" s="879">
        <v>0</v>
      </c>
      <c r="X33" s="879">
        <v>0</v>
      </c>
      <c r="Y33" s="879">
        <v>0</v>
      </c>
      <c r="Z33" s="879">
        <v>0</v>
      </c>
      <c r="AA33" s="879">
        <v>0</v>
      </c>
      <c r="AB33" s="879">
        <v>0</v>
      </c>
      <c r="AC33" s="879">
        <v>0</v>
      </c>
      <c r="AD33" s="879">
        <v>0</v>
      </c>
      <c r="AE33" s="879">
        <v>0</v>
      </c>
      <c r="AF33" s="879">
        <v>0</v>
      </c>
      <c r="AG33" s="879">
        <v>0</v>
      </c>
      <c r="AH33" s="879">
        <v>0</v>
      </c>
      <c r="AI33" s="886">
        <f t="shared" si="2"/>
        <v>39.430191909812933</v>
      </c>
      <c r="AJ33" s="893"/>
      <c r="AK33" s="893"/>
      <c r="AL33" s="893"/>
      <c r="AM33" s="893"/>
      <c r="AN33" s="893"/>
      <c r="AO33" s="893"/>
      <c r="AP33" s="893"/>
      <c r="AQ33" s="893"/>
      <c r="AR33" s="893"/>
      <c r="AS33" s="893"/>
      <c r="AT33" s="893"/>
      <c r="AU33" s="893"/>
      <c r="AV33" s="893"/>
      <c r="AW33" s="893"/>
      <c r="AX33" s="893"/>
      <c r="AY33" s="893"/>
      <c r="AZ33" s="893"/>
      <c r="BA33" s="893"/>
      <c r="BB33" s="893"/>
      <c r="BC33" s="893"/>
      <c r="BD33" s="893"/>
      <c r="BE33" s="893"/>
      <c r="BF33" s="893"/>
      <c r="BG33" s="893"/>
      <c r="BH33" s="893"/>
      <c r="BI33" s="893"/>
      <c r="BJ33" s="893"/>
      <c r="BK33" s="893"/>
      <c r="BL33" s="893"/>
      <c r="BM33" s="893"/>
      <c r="BN33" s="893"/>
      <c r="BO33" s="893"/>
      <c r="BP33" s="893"/>
      <c r="BQ33" s="893"/>
      <c r="BR33" s="893"/>
      <c r="BS33" s="893"/>
      <c r="BT33" s="893"/>
      <c r="BU33" s="893"/>
      <c r="BV33" s="893"/>
      <c r="BW33" s="893"/>
      <c r="BX33" s="893"/>
      <c r="BY33" s="893"/>
      <c r="BZ33" s="893"/>
      <c r="CA33" s="893"/>
      <c r="CB33" s="893"/>
      <c r="CC33" s="893"/>
    </row>
    <row r="34" spans="1:81" s="424" customFormat="1" x14ac:dyDescent="0.25">
      <c r="A34" s="882"/>
      <c r="B34" s="317" t="s">
        <v>69</v>
      </c>
      <c r="C34" s="318">
        <v>4.3190520800000005</v>
      </c>
      <c r="D34" s="318">
        <v>14.656150239999999</v>
      </c>
      <c r="E34" s="318">
        <v>7.1147339599999997</v>
      </c>
      <c r="F34" s="318">
        <v>1.50044982</v>
      </c>
      <c r="G34" s="318">
        <v>0</v>
      </c>
      <c r="H34" s="318">
        <v>0</v>
      </c>
      <c r="I34" s="80">
        <v>0</v>
      </c>
      <c r="J34" s="318">
        <v>0</v>
      </c>
      <c r="K34" s="318">
        <v>0</v>
      </c>
      <c r="L34" s="318">
        <v>0</v>
      </c>
      <c r="M34" s="318">
        <v>0</v>
      </c>
      <c r="N34" s="318">
        <v>0</v>
      </c>
      <c r="O34" s="318">
        <v>0</v>
      </c>
      <c r="P34" s="318">
        <v>0</v>
      </c>
      <c r="Q34" s="318">
        <v>0</v>
      </c>
      <c r="R34" s="318">
        <v>0</v>
      </c>
      <c r="S34" s="318">
        <v>0</v>
      </c>
      <c r="T34" s="318">
        <v>0</v>
      </c>
      <c r="U34" s="318">
        <v>0</v>
      </c>
      <c r="V34" s="318">
        <v>0</v>
      </c>
      <c r="W34" s="318">
        <v>0</v>
      </c>
      <c r="X34" s="318">
        <v>0</v>
      </c>
      <c r="Y34" s="318">
        <v>0</v>
      </c>
      <c r="Z34" s="318">
        <v>0</v>
      </c>
      <c r="AA34" s="318">
        <v>0</v>
      </c>
      <c r="AB34" s="318">
        <v>0</v>
      </c>
      <c r="AC34" s="318">
        <v>0</v>
      </c>
      <c r="AD34" s="318">
        <v>0</v>
      </c>
      <c r="AE34" s="318">
        <v>0</v>
      </c>
      <c r="AF34" s="318">
        <v>0</v>
      </c>
      <c r="AG34" s="318">
        <v>0</v>
      </c>
      <c r="AH34" s="318">
        <v>0</v>
      </c>
      <c r="AI34" s="80">
        <f t="shared" si="2"/>
        <v>27.5903861</v>
      </c>
      <c r="AJ34" s="893"/>
      <c r="AK34" s="893"/>
      <c r="AL34" s="893"/>
      <c r="AM34" s="893"/>
      <c r="AN34" s="893"/>
      <c r="AO34" s="893"/>
      <c r="AP34" s="893"/>
      <c r="AQ34" s="893"/>
      <c r="AR34" s="893"/>
      <c r="AS34" s="893"/>
      <c r="AT34" s="893"/>
      <c r="AU34" s="893"/>
      <c r="AV34" s="893"/>
      <c r="AW34" s="893"/>
      <c r="AX34" s="893"/>
      <c r="AY34" s="893"/>
      <c r="AZ34" s="893"/>
      <c r="BA34" s="893"/>
      <c r="BB34" s="893"/>
      <c r="BC34" s="893"/>
      <c r="BD34" s="893"/>
      <c r="BE34" s="893"/>
      <c r="BF34" s="893"/>
      <c r="BG34" s="893"/>
      <c r="BH34" s="893"/>
      <c r="BI34" s="893"/>
      <c r="BJ34" s="893"/>
      <c r="BK34" s="893"/>
      <c r="BL34" s="893"/>
      <c r="BM34" s="893"/>
      <c r="BN34" s="893"/>
      <c r="BO34" s="893"/>
      <c r="BP34" s="893"/>
      <c r="BQ34" s="893"/>
      <c r="BR34" s="893"/>
      <c r="BS34" s="893"/>
      <c r="BT34" s="893"/>
      <c r="BU34" s="893"/>
      <c r="BV34" s="893"/>
      <c r="BW34" s="893"/>
      <c r="BX34" s="893"/>
      <c r="BY34" s="893"/>
      <c r="BZ34" s="893"/>
      <c r="CA34" s="893"/>
      <c r="CB34" s="893"/>
      <c r="CC34" s="893"/>
    </row>
    <row r="35" spans="1:81" s="893" customFormat="1" ht="13.5" thickBot="1" x14ac:dyDescent="0.3">
      <c r="A35" s="882"/>
      <c r="B35" s="319"/>
      <c r="C35" s="878"/>
      <c r="D35" s="878"/>
      <c r="E35" s="878"/>
      <c r="F35" s="878"/>
      <c r="G35" s="878"/>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row>
    <row r="36" spans="1:81" s="893" customFormat="1" ht="13.5" thickBot="1" x14ac:dyDescent="0.3">
      <c r="A36" s="882"/>
      <c r="B36" s="119" t="s">
        <v>303</v>
      </c>
      <c r="C36" s="77">
        <f t="shared" ref="C36:AH36" si="8">+C37+C52+SUM(C64:C116)+C119</f>
        <v>1319.1031179556733</v>
      </c>
      <c r="D36" s="77">
        <f t="shared" si="8"/>
        <v>2335.7589593974099</v>
      </c>
      <c r="E36" s="77">
        <f t="shared" si="8"/>
        <v>2697.5633099495903</v>
      </c>
      <c r="F36" s="77">
        <f t="shared" si="8"/>
        <v>2996.2518599849127</v>
      </c>
      <c r="G36" s="77">
        <f t="shared" si="8"/>
        <v>3809.4851065582575</v>
      </c>
      <c r="H36" s="77">
        <f t="shared" si="8"/>
        <v>4063.5521478543078</v>
      </c>
      <c r="I36" s="77">
        <f t="shared" si="8"/>
        <v>3968.3720712642144</v>
      </c>
      <c r="J36" s="77">
        <f t="shared" si="8"/>
        <v>3696.8995398192455</v>
      </c>
      <c r="K36" s="77">
        <f t="shared" si="8"/>
        <v>3925.6361234029887</v>
      </c>
      <c r="L36" s="77">
        <f t="shared" si="8"/>
        <v>3803.9369419188006</v>
      </c>
      <c r="M36" s="77">
        <f t="shared" si="8"/>
        <v>3736.5999270090383</v>
      </c>
      <c r="N36" s="77">
        <f t="shared" si="8"/>
        <v>3414.7363644838742</v>
      </c>
      <c r="O36" s="77">
        <f t="shared" si="8"/>
        <v>2858.9432301541078</v>
      </c>
      <c r="P36" s="77">
        <f t="shared" si="8"/>
        <v>2303.1500958570068</v>
      </c>
      <c r="Q36" s="77">
        <f t="shared" si="8"/>
        <v>1751.5907439327034</v>
      </c>
      <c r="R36" s="77">
        <f t="shared" si="8"/>
        <v>1212.644330501817</v>
      </c>
      <c r="S36" s="77">
        <f t="shared" si="8"/>
        <v>766.09495320306758</v>
      </c>
      <c r="T36" s="77">
        <f t="shared" si="8"/>
        <v>596.99923119690152</v>
      </c>
      <c r="U36" s="77">
        <f t="shared" si="8"/>
        <v>428.64262349047914</v>
      </c>
      <c r="V36" s="77">
        <f t="shared" si="8"/>
        <v>323.9848584006362</v>
      </c>
      <c r="W36" s="77">
        <f t="shared" si="8"/>
        <v>248.55504776806322</v>
      </c>
      <c r="X36" s="77">
        <f t="shared" si="8"/>
        <v>173.125237130253</v>
      </c>
      <c r="Y36" s="77">
        <f t="shared" si="8"/>
        <v>109.59955516546061</v>
      </c>
      <c r="Z36" s="77">
        <f t="shared" si="8"/>
        <v>81.786259187138782</v>
      </c>
      <c r="AA36" s="77">
        <f t="shared" si="8"/>
        <v>53.972963200144179</v>
      </c>
      <c r="AB36" s="77">
        <f t="shared" si="8"/>
        <v>26.159667233540208</v>
      </c>
      <c r="AC36" s="77">
        <f t="shared" si="8"/>
        <v>3.9747714269346144</v>
      </c>
      <c r="AD36" s="77">
        <f t="shared" si="8"/>
        <v>0</v>
      </c>
      <c r="AE36" s="77">
        <f t="shared" si="8"/>
        <v>0</v>
      </c>
      <c r="AF36" s="77">
        <f t="shared" si="8"/>
        <v>0</v>
      </c>
      <c r="AG36" s="77">
        <f t="shared" si="8"/>
        <v>0</v>
      </c>
      <c r="AH36" s="77">
        <f t="shared" si="8"/>
        <v>0</v>
      </c>
      <c r="AI36" s="120">
        <f t="shared" ref="AI36:AI60" si="9">SUM(C36:AH36)</f>
        <v>50707.119037446588</v>
      </c>
    </row>
    <row r="37" spans="1:81" s="893" customFormat="1" x14ac:dyDescent="0.25">
      <c r="A37" s="882"/>
      <c r="B37" s="323" t="s">
        <v>73</v>
      </c>
      <c r="C37" s="324">
        <f t="shared" ref="C37:AH37" si="10">+C38+C41+C47+C49</f>
        <v>0</v>
      </c>
      <c r="D37" s="324">
        <f t="shared" si="10"/>
        <v>37.950726218875602</v>
      </c>
      <c r="E37" s="324">
        <f t="shared" si="10"/>
        <v>37.134202358875598</v>
      </c>
      <c r="F37" s="324">
        <f t="shared" si="10"/>
        <v>37.134202358875598</v>
      </c>
      <c r="G37" s="324">
        <f t="shared" si="10"/>
        <v>37.134202358875598</v>
      </c>
      <c r="H37" s="324">
        <f t="shared" si="10"/>
        <v>37.134202358875598</v>
      </c>
      <c r="I37" s="324">
        <f t="shared" si="10"/>
        <v>37.134202358875598</v>
      </c>
      <c r="J37" s="324">
        <f t="shared" si="10"/>
        <v>37.134202358875598</v>
      </c>
      <c r="K37" s="324">
        <f t="shared" si="10"/>
        <v>37.134202358875598</v>
      </c>
      <c r="L37" s="324">
        <f t="shared" si="10"/>
        <v>44.595326527434338</v>
      </c>
      <c r="M37" s="324">
        <f t="shared" si="10"/>
        <v>48.152216859350098</v>
      </c>
      <c r="N37" s="324">
        <f t="shared" si="10"/>
        <v>42.946571819734075</v>
      </c>
      <c r="O37" s="324">
        <f t="shared" si="10"/>
        <v>37.740926736682368</v>
      </c>
      <c r="P37" s="324">
        <f t="shared" si="10"/>
        <v>32.535281681829233</v>
      </c>
      <c r="Q37" s="324">
        <f t="shared" si="10"/>
        <v>27.329636607450318</v>
      </c>
      <c r="R37" s="324">
        <f t="shared" si="10"/>
        <v>22.123991536116456</v>
      </c>
      <c r="S37" s="324">
        <f t="shared" si="10"/>
        <v>16.918346454782593</v>
      </c>
      <c r="T37" s="324">
        <f t="shared" si="10"/>
        <v>11.71270140344873</v>
      </c>
      <c r="U37" s="324">
        <f t="shared" si="10"/>
        <v>7.1577619867051236</v>
      </c>
      <c r="V37" s="324">
        <f t="shared" si="10"/>
        <v>0</v>
      </c>
      <c r="W37" s="324">
        <f t="shared" si="10"/>
        <v>0</v>
      </c>
      <c r="X37" s="324">
        <f t="shared" si="10"/>
        <v>0</v>
      </c>
      <c r="Y37" s="324">
        <f t="shared" si="10"/>
        <v>0</v>
      </c>
      <c r="Z37" s="324">
        <f t="shared" si="10"/>
        <v>0</v>
      </c>
      <c r="AA37" s="324">
        <f t="shared" si="10"/>
        <v>0</v>
      </c>
      <c r="AB37" s="324">
        <f t="shared" si="10"/>
        <v>0</v>
      </c>
      <c r="AC37" s="324">
        <f t="shared" si="10"/>
        <v>0</v>
      </c>
      <c r="AD37" s="324">
        <f t="shared" si="10"/>
        <v>0</v>
      </c>
      <c r="AE37" s="324">
        <f t="shared" si="10"/>
        <v>0</v>
      </c>
      <c r="AF37" s="324">
        <f t="shared" si="10"/>
        <v>0</v>
      </c>
      <c r="AG37" s="324">
        <f t="shared" si="10"/>
        <v>0</v>
      </c>
      <c r="AH37" s="324">
        <f t="shared" si="10"/>
        <v>0</v>
      </c>
      <c r="AI37" s="81">
        <f t="shared" si="9"/>
        <v>589.10290434453827</v>
      </c>
    </row>
    <row r="38" spans="1:81" s="893" customFormat="1" x14ac:dyDescent="0.25">
      <c r="A38" s="882"/>
      <c r="B38" s="882" t="s">
        <v>19</v>
      </c>
      <c r="C38" s="880">
        <f t="shared" ref="C38:AH38" si="11">+C39+C40</f>
        <v>0</v>
      </c>
      <c r="D38" s="880">
        <f t="shared" si="11"/>
        <v>10.503057228136054</v>
      </c>
      <c r="E38" s="880">
        <f t="shared" si="11"/>
        <v>10.503057228136054</v>
      </c>
      <c r="F38" s="880">
        <f t="shared" si="11"/>
        <v>10.503057228136054</v>
      </c>
      <c r="G38" s="880">
        <f t="shared" si="11"/>
        <v>10.503057228136054</v>
      </c>
      <c r="H38" s="880">
        <f t="shared" si="11"/>
        <v>10.503057228136054</v>
      </c>
      <c r="I38" s="880">
        <f t="shared" si="11"/>
        <v>10.503057228136054</v>
      </c>
      <c r="J38" s="880">
        <f t="shared" si="11"/>
        <v>10.503057228136054</v>
      </c>
      <c r="K38" s="880">
        <f t="shared" si="11"/>
        <v>10.503057228136054</v>
      </c>
      <c r="L38" s="880">
        <f t="shared" si="11"/>
        <v>12.609602608271461</v>
      </c>
      <c r="M38" s="880">
        <f t="shared" si="11"/>
        <v>13.612436883643005</v>
      </c>
      <c r="N38" s="880">
        <f t="shared" si="11"/>
        <v>12.140822085411328</v>
      </c>
      <c r="O38" s="880">
        <f t="shared" si="11"/>
        <v>10.669207287179651</v>
      </c>
      <c r="P38" s="880">
        <f t="shared" si="11"/>
        <v>9.1975924919930314</v>
      </c>
      <c r="Q38" s="880">
        <f t="shared" si="11"/>
        <v>7.7259776907163005</v>
      </c>
      <c r="R38" s="880">
        <f t="shared" si="11"/>
        <v>6.2543628924846244</v>
      </c>
      <c r="S38" s="880">
        <f t="shared" si="11"/>
        <v>4.7827480942529474</v>
      </c>
      <c r="T38" s="880">
        <f t="shared" si="11"/>
        <v>3.3111332960212718</v>
      </c>
      <c r="U38" s="880">
        <f t="shared" si="11"/>
        <v>2.0234703475685549</v>
      </c>
      <c r="V38" s="880">
        <f t="shared" si="11"/>
        <v>0</v>
      </c>
      <c r="W38" s="880">
        <f t="shared" si="11"/>
        <v>0</v>
      </c>
      <c r="X38" s="880">
        <f t="shared" si="11"/>
        <v>0</v>
      </c>
      <c r="Y38" s="880">
        <f t="shared" si="11"/>
        <v>0</v>
      </c>
      <c r="Z38" s="880">
        <f t="shared" si="11"/>
        <v>0</v>
      </c>
      <c r="AA38" s="880">
        <f t="shared" si="11"/>
        <v>0</v>
      </c>
      <c r="AB38" s="880">
        <f t="shared" si="11"/>
        <v>0</v>
      </c>
      <c r="AC38" s="880">
        <f t="shared" si="11"/>
        <v>0</v>
      </c>
      <c r="AD38" s="880">
        <f t="shared" si="11"/>
        <v>0</v>
      </c>
      <c r="AE38" s="880">
        <f t="shared" si="11"/>
        <v>0</v>
      </c>
      <c r="AF38" s="880">
        <f t="shared" si="11"/>
        <v>0</v>
      </c>
      <c r="AG38" s="880">
        <f t="shared" si="11"/>
        <v>0</v>
      </c>
      <c r="AH38" s="880">
        <f t="shared" si="11"/>
        <v>0</v>
      </c>
      <c r="AI38" s="89">
        <f t="shared" si="9"/>
        <v>166.3518115026306</v>
      </c>
    </row>
    <row r="39" spans="1:81" s="893" customFormat="1" x14ac:dyDescent="0.25">
      <c r="A39" s="882"/>
      <c r="B39" s="325" t="s">
        <v>237</v>
      </c>
      <c r="C39" s="880">
        <v>0</v>
      </c>
      <c r="D39" s="880">
        <v>10.461452009644294</v>
      </c>
      <c r="E39" s="880">
        <v>10.461452009644294</v>
      </c>
      <c r="F39" s="880">
        <v>10.461452009644294</v>
      </c>
      <c r="G39" s="880">
        <v>10.461452009644294</v>
      </c>
      <c r="H39" s="880">
        <v>10.461452009644294</v>
      </c>
      <c r="I39" s="890">
        <v>10.461452009644294</v>
      </c>
      <c r="J39" s="880">
        <v>10.461452009644294</v>
      </c>
      <c r="K39" s="880">
        <v>10.461452009644294</v>
      </c>
      <c r="L39" s="880">
        <v>12.559652839482412</v>
      </c>
      <c r="M39" s="880">
        <v>13.558514640924185</v>
      </c>
      <c r="N39" s="880">
        <v>12.092729275819163</v>
      </c>
      <c r="O39" s="880">
        <v>10.626943907669089</v>
      </c>
      <c r="P39" s="880">
        <v>9.1611585425640705</v>
      </c>
      <c r="Q39" s="880">
        <v>7.6953731744139944</v>
      </c>
      <c r="R39" s="880">
        <v>6.229587809308974</v>
      </c>
      <c r="S39" s="880">
        <v>4.7638024411588988</v>
      </c>
      <c r="T39" s="880">
        <v>3.2980170730088241</v>
      </c>
      <c r="U39" s="880">
        <v>2.0154548793031943</v>
      </c>
      <c r="V39" s="880">
        <v>0</v>
      </c>
      <c r="W39" s="880">
        <v>0</v>
      </c>
      <c r="X39" s="880">
        <v>0</v>
      </c>
      <c r="Y39" s="880">
        <v>0</v>
      </c>
      <c r="Z39" s="880">
        <v>0</v>
      </c>
      <c r="AA39" s="880">
        <v>0</v>
      </c>
      <c r="AB39" s="880">
        <v>0</v>
      </c>
      <c r="AC39" s="880">
        <v>0</v>
      </c>
      <c r="AD39" s="880">
        <v>0</v>
      </c>
      <c r="AE39" s="880">
        <v>0</v>
      </c>
      <c r="AF39" s="880">
        <v>0</v>
      </c>
      <c r="AG39" s="880">
        <v>0</v>
      </c>
      <c r="AH39" s="880">
        <v>0</v>
      </c>
      <c r="AI39" s="890">
        <f t="shared" si="9"/>
        <v>165.69285066080715</v>
      </c>
    </row>
    <row r="40" spans="1:81" s="893" customFormat="1" x14ac:dyDescent="0.25">
      <c r="B40" s="325" t="s">
        <v>238</v>
      </c>
      <c r="C40" s="880">
        <v>0</v>
      </c>
      <c r="D40" s="880">
        <v>4.1605218491760389E-2</v>
      </c>
      <c r="E40" s="880">
        <v>4.1605218491760389E-2</v>
      </c>
      <c r="F40" s="880">
        <v>4.1605218491760389E-2</v>
      </c>
      <c r="G40" s="880">
        <v>4.1605218491760389E-2</v>
      </c>
      <c r="H40" s="880">
        <v>4.1605218491760389E-2</v>
      </c>
      <c r="I40" s="890">
        <v>4.1605218491760389E-2</v>
      </c>
      <c r="J40" s="880">
        <v>4.1605218491760389E-2</v>
      </c>
      <c r="K40" s="880">
        <v>4.1605218491760389E-2</v>
      </c>
      <c r="L40" s="880">
        <v>4.9949768789049005E-2</v>
      </c>
      <c r="M40" s="880">
        <v>5.3922242718819104E-2</v>
      </c>
      <c r="N40" s="880">
        <v>4.8092809592163742E-2</v>
      </c>
      <c r="O40" s="880">
        <v>4.2263379510562374E-2</v>
      </c>
      <c r="P40" s="880">
        <v>3.6433949428961013E-2</v>
      </c>
      <c r="Q40" s="880">
        <v>3.0604516302305651E-2</v>
      </c>
      <c r="R40" s="880">
        <v>2.4775083175650289E-2</v>
      </c>
      <c r="S40" s="880">
        <v>1.8945653094048932E-2</v>
      </c>
      <c r="T40" s="880">
        <v>1.3116223012447572E-2</v>
      </c>
      <c r="U40" s="880">
        <v>8.0154682653606237E-3</v>
      </c>
      <c r="V40" s="880">
        <v>0</v>
      </c>
      <c r="W40" s="880">
        <v>0</v>
      </c>
      <c r="X40" s="880">
        <v>0</v>
      </c>
      <c r="Y40" s="880">
        <v>0</v>
      </c>
      <c r="Z40" s="880">
        <v>0</v>
      </c>
      <c r="AA40" s="880">
        <v>0</v>
      </c>
      <c r="AB40" s="880">
        <v>0</v>
      </c>
      <c r="AC40" s="880">
        <v>0</v>
      </c>
      <c r="AD40" s="880">
        <v>0</v>
      </c>
      <c r="AE40" s="880">
        <v>0</v>
      </c>
      <c r="AF40" s="880">
        <v>0</v>
      </c>
      <c r="AG40" s="880">
        <v>0</v>
      </c>
      <c r="AH40" s="880">
        <v>0</v>
      </c>
      <c r="AI40" s="890">
        <f t="shared" si="9"/>
        <v>0.65896084182345138</v>
      </c>
    </row>
    <row r="41" spans="1:81" s="893" customFormat="1" x14ac:dyDescent="0.25">
      <c r="B41" s="882" t="s">
        <v>20</v>
      </c>
      <c r="C41" s="880">
        <f t="shared" ref="C41:AH41" si="12">+C42+C44</f>
        <v>0</v>
      </c>
      <c r="D41" s="880">
        <f t="shared" si="12"/>
        <v>3.7928050799999999</v>
      </c>
      <c r="E41" s="880">
        <f t="shared" si="12"/>
        <v>2.9762812199999997</v>
      </c>
      <c r="F41" s="880">
        <f t="shared" si="12"/>
        <v>2.9762812199999997</v>
      </c>
      <c r="G41" s="880">
        <f t="shared" si="12"/>
        <v>2.9762812199999997</v>
      </c>
      <c r="H41" s="880">
        <f t="shared" si="12"/>
        <v>2.9762812199999997</v>
      </c>
      <c r="I41" s="880">
        <f t="shared" si="12"/>
        <v>2.9762812199999997</v>
      </c>
      <c r="J41" s="880">
        <f t="shared" si="12"/>
        <v>2.9762812199999997</v>
      </c>
      <c r="K41" s="880">
        <f t="shared" si="12"/>
        <v>2.9762812199999997</v>
      </c>
      <c r="L41" s="880">
        <f t="shared" si="12"/>
        <v>3.5715374600000001</v>
      </c>
      <c r="M41" s="880">
        <f t="shared" si="12"/>
        <v>3.8542841599999997</v>
      </c>
      <c r="N41" s="880">
        <f t="shared" si="12"/>
        <v>3.4376048099999998</v>
      </c>
      <c r="O41" s="880">
        <f t="shared" si="12"/>
        <v>3.0209254400000001</v>
      </c>
      <c r="P41" s="880">
        <f t="shared" si="12"/>
        <v>2.6042460599999999</v>
      </c>
      <c r="Q41" s="880">
        <f t="shared" si="12"/>
        <v>2.1875666899999997</v>
      </c>
      <c r="R41" s="880">
        <f t="shared" si="12"/>
        <v>1.7708873199999999</v>
      </c>
      <c r="S41" s="880">
        <f t="shared" si="12"/>
        <v>1.35420794</v>
      </c>
      <c r="T41" s="880">
        <f t="shared" si="12"/>
        <v>0.93752859</v>
      </c>
      <c r="U41" s="880">
        <f t="shared" si="12"/>
        <v>0.57293413999999987</v>
      </c>
      <c r="V41" s="880">
        <f t="shared" si="12"/>
        <v>0</v>
      </c>
      <c r="W41" s="880">
        <f t="shared" si="12"/>
        <v>0</v>
      </c>
      <c r="X41" s="880">
        <f t="shared" si="12"/>
        <v>0</v>
      </c>
      <c r="Y41" s="880">
        <f t="shared" si="12"/>
        <v>0</v>
      </c>
      <c r="Z41" s="880">
        <f t="shared" si="12"/>
        <v>0</v>
      </c>
      <c r="AA41" s="880">
        <f t="shared" si="12"/>
        <v>0</v>
      </c>
      <c r="AB41" s="880">
        <f t="shared" si="12"/>
        <v>0</v>
      </c>
      <c r="AC41" s="880">
        <f t="shared" si="12"/>
        <v>0</v>
      </c>
      <c r="AD41" s="880">
        <f t="shared" si="12"/>
        <v>0</v>
      </c>
      <c r="AE41" s="880">
        <f t="shared" si="12"/>
        <v>0</v>
      </c>
      <c r="AF41" s="880">
        <f t="shared" si="12"/>
        <v>0</v>
      </c>
      <c r="AG41" s="880">
        <f t="shared" si="12"/>
        <v>0</v>
      </c>
      <c r="AH41" s="880">
        <f t="shared" si="12"/>
        <v>0</v>
      </c>
      <c r="AI41" s="890">
        <f t="shared" si="9"/>
        <v>47.938496229999998</v>
      </c>
    </row>
    <row r="42" spans="1:81" s="893" customFormat="1" x14ac:dyDescent="0.25">
      <c r="B42" s="325" t="s">
        <v>237</v>
      </c>
      <c r="C42" s="880">
        <f>+C43</f>
        <v>0</v>
      </c>
      <c r="D42" s="880">
        <f t="shared" ref="D42:AH42" si="13">+D43</f>
        <v>2.0654695800000002</v>
      </c>
      <c r="E42" s="880">
        <f t="shared" si="13"/>
        <v>1.37697972</v>
      </c>
      <c r="F42" s="880">
        <f t="shared" si="13"/>
        <v>1.37697972</v>
      </c>
      <c r="G42" s="880">
        <f t="shared" si="13"/>
        <v>1.37697972</v>
      </c>
      <c r="H42" s="880">
        <f t="shared" si="13"/>
        <v>1.37697972</v>
      </c>
      <c r="I42" s="880">
        <f t="shared" si="13"/>
        <v>1.37697972</v>
      </c>
      <c r="J42" s="880">
        <f t="shared" si="13"/>
        <v>1.37697972</v>
      </c>
      <c r="K42" s="880">
        <f t="shared" si="13"/>
        <v>1.37697972</v>
      </c>
      <c r="L42" s="880">
        <f t="shared" si="13"/>
        <v>1.6523756600000001</v>
      </c>
      <c r="M42" s="880">
        <f t="shared" si="13"/>
        <v>1.78318873</v>
      </c>
      <c r="N42" s="880">
        <f t="shared" si="13"/>
        <v>1.5904115700000001</v>
      </c>
      <c r="O42" s="880">
        <f t="shared" si="13"/>
        <v>1.3976344100000002</v>
      </c>
      <c r="P42" s="880">
        <f t="shared" si="13"/>
        <v>1.2048572500000001</v>
      </c>
      <c r="Q42" s="880">
        <f t="shared" si="13"/>
        <v>1.01208009</v>
      </c>
      <c r="R42" s="880">
        <f t="shared" si="13"/>
        <v>0.81930292999999998</v>
      </c>
      <c r="S42" s="880">
        <f t="shared" si="13"/>
        <v>0.62652576999999998</v>
      </c>
      <c r="T42" s="880">
        <f t="shared" si="13"/>
        <v>0.43374860999999998</v>
      </c>
      <c r="U42" s="880">
        <f t="shared" si="13"/>
        <v>0.26506858999999999</v>
      </c>
      <c r="V42" s="880">
        <f t="shared" si="13"/>
        <v>0</v>
      </c>
      <c r="W42" s="880">
        <f t="shared" si="13"/>
        <v>0</v>
      </c>
      <c r="X42" s="880">
        <f t="shared" si="13"/>
        <v>0</v>
      </c>
      <c r="Y42" s="880">
        <f t="shared" si="13"/>
        <v>0</v>
      </c>
      <c r="Z42" s="880">
        <f t="shared" si="13"/>
        <v>0</v>
      </c>
      <c r="AA42" s="880">
        <f t="shared" si="13"/>
        <v>0</v>
      </c>
      <c r="AB42" s="880">
        <f t="shared" si="13"/>
        <v>0</v>
      </c>
      <c r="AC42" s="880">
        <f t="shared" si="13"/>
        <v>0</v>
      </c>
      <c r="AD42" s="880">
        <f t="shared" si="13"/>
        <v>0</v>
      </c>
      <c r="AE42" s="880">
        <f t="shared" si="13"/>
        <v>0</v>
      </c>
      <c r="AF42" s="880">
        <f t="shared" si="13"/>
        <v>0</v>
      </c>
      <c r="AG42" s="880">
        <f t="shared" si="13"/>
        <v>0</v>
      </c>
      <c r="AH42" s="880">
        <f t="shared" si="13"/>
        <v>0</v>
      </c>
      <c r="AI42" s="890">
        <f t="shared" si="9"/>
        <v>22.489521229999998</v>
      </c>
    </row>
    <row r="43" spans="1:81" s="893" customFormat="1" x14ac:dyDescent="0.25">
      <c r="B43" s="327" t="s">
        <v>240</v>
      </c>
      <c r="C43" s="880">
        <v>0</v>
      </c>
      <c r="D43" s="880">
        <v>2.0654695800000002</v>
      </c>
      <c r="E43" s="880">
        <v>1.37697972</v>
      </c>
      <c r="F43" s="880">
        <v>1.37697972</v>
      </c>
      <c r="G43" s="880">
        <v>1.37697972</v>
      </c>
      <c r="H43" s="880">
        <v>1.37697972</v>
      </c>
      <c r="I43" s="890">
        <v>1.37697972</v>
      </c>
      <c r="J43" s="880">
        <v>1.37697972</v>
      </c>
      <c r="K43" s="880">
        <v>1.37697972</v>
      </c>
      <c r="L43" s="880">
        <v>1.6523756600000001</v>
      </c>
      <c r="M43" s="880">
        <v>1.78318873</v>
      </c>
      <c r="N43" s="880">
        <v>1.5904115700000001</v>
      </c>
      <c r="O43" s="880">
        <v>1.3976344100000002</v>
      </c>
      <c r="P43" s="880">
        <v>1.2048572500000001</v>
      </c>
      <c r="Q43" s="880">
        <v>1.01208009</v>
      </c>
      <c r="R43" s="880">
        <v>0.81930292999999998</v>
      </c>
      <c r="S43" s="880">
        <v>0.62652576999999998</v>
      </c>
      <c r="T43" s="880">
        <v>0.43374860999999998</v>
      </c>
      <c r="U43" s="880">
        <v>0.26506858999999999</v>
      </c>
      <c r="V43" s="880">
        <v>0</v>
      </c>
      <c r="W43" s="880">
        <v>0</v>
      </c>
      <c r="X43" s="880">
        <v>0</v>
      </c>
      <c r="Y43" s="880">
        <v>0</v>
      </c>
      <c r="Z43" s="880">
        <v>0</v>
      </c>
      <c r="AA43" s="880">
        <v>0</v>
      </c>
      <c r="AB43" s="880">
        <v>0</v>
      </c>
      <c r="AC43" s="880">
        <v>0</v>
      </c>
      <c r="AD43" s="880">
        <v>0</v>
      </c>
      <c r="AE43" s="880">
        <v>0</v>
      </c>
      <c r="AF43" s="880">
        <v>0</v>
      </c>
      <c r="AG43" s="880">
        <v>0</v>
      </c>
      <c r="AH43" s="880">
        <v>0</v>
      </c>
      <c r="AI43" s="890">
        <f t="shared" si="9"/>
        <v>22.489521229999998</v>
      </c>
    </row>
    <row r="44" spans="1:81" s="893" customFormat="1" x14ac:dyDescent="0.25">
      <c r="B44" s="325" t="s">
        <v>495</v>
      </c>
      <c r="C44" s="880">
        <f>+C45+C46</f>
        <v>0</v>
      </c>
      <c r="D44" s="880">
        <f>+D45+D46</f>
        <v>1.7273354999999999</v>
      </c>
      <c r="E44" s="880">
        <f t="shared" ref="E44:AH44" si="14">+E45+E46</f>
        <v>1.5993014999999999</v>
      </c>
      <c r="F44" s="880">
        <f t="shared" si="14"/>
        <v>1.5993014999999999</v>
      </c>
      <c r="G44" s="880">
        <f t="shared" si="14"/>
        <v>1.5993014999999999</v>
      </c>
      <c r="H44" s="880">
        <f t="shared" si="14"/>
        <v>1.5993014999999999</v>
      </c>
      <c r="I44" s="880">
        <f t="shared" si="14"/>
        <v>1.5993014999999999</v>
      </c>
      <c r="J44" s="880">
        <f t="shared" si="14"/>
        <v>1.5993014999999999</v>
      </c>
      <c r="K44" s="880">
        <f t="shared" si="14"/>
        <v>1.5993014999999999</v>
      </c>
      <c r="L44" s="880">
        <f>+L45+L46</f>
        <v>1.9191618000000001</v>
      </c>
      <c r="M44" s="880">
        <f t="shared" si="14"/>
        <v>2.0710954299999997</v>
      </c>
      <c r="N44" s="880">
        <f t="shared" si="14"/>
        <v>1.84719324</v>
      </c>
      <c r="O44" s="880">
        <f t="shared" si="14"/>
        <v>1.6232910300000001</v>
      </c>
      <c r="P44" s="880">
        <f t="shared" si="14"/>
        <v>1.3993888099999998</v>
      </c>
      <c r="Q44" s="880">
        <f t="shared" si="14"/>
        <v>1.1754865999999999</v>
      </c>
      <c r="R44" s="880">
        <f t="shared" si="14"/>
        <v>0.95158439000000006</v>
      </c>
      <c r="S44" s="880">
        <f t="shared" si="14"/>
        <v>0.72768217000000002</v>
      </c>
      <c r="T44" s="880">
        <f t="shared" si="14"/>
        <v>0.50377998000000002</v>
      </c>
      <c r="U44" s="880">
        <f t="shared" si="14"/>
        <v>0.30786554999999993</v>
      </c>
      <c r="V44" s="880">
        <f t="shared" si="14"/>
        <v>0</v>
      </c>
      <c r="W44" s="880">
        <f t="shared" si="14"/>
        <v>0</v>
      </c>
      <c r="X44" s="880">
        <f t="shared" si="14"/>
        <v>0</v>
      </c>
      <c r="Y44" s="880">
        <f t="shared" si="14"/>
        <v>0</v>
      </c>
      <c r="Z44" s="880">
        <f t="shared" si="14"/>
        <v>0</v>
      </c>
      <c r="AA44" s="880">
        <f t="shared" si="14"/>
        <v>0</v>
      </c>
      <c r="AB44" s="880">
        <f t="shared" si="14"/>
        <v>0</v>
      </c>
      <c r="AC44" s="880">
        <f t="shared" si="14"/>
        <v>0</v>
      </c>
      <c r="AD44" s="880">
        <f t="shared" si="14"/>
        <v>0</v>
      </c>
      <c r="AE44" s="880">
        <f t="shared" si="14"/>
        <v>0</v>
      </c>
      <c r="AF44" s="880">
        <f t="shared" si="14"/>
        <v>0</v>
      </c>
      <c r="AG44" s="880">
        <f t="shared" si="14"/>
        <v>0</v>
      </c>
      <c r="AH44" s="880">
        <f t="shared" si="14"/>
        <v>0</v>
      </c>
      <c r="AI44" s="890">
        <f t="shared" si="9"/>
        <v>25.448975000000001</v>
      </c>
    </row>
    <row r="45" spans="1:81" s="893" customFormat="1" x14ac:dyDescent="0.25">
      <c r="B45" s="326" t="s">
        <v>239</v>
      </c>
      <c r="C45" s="880">
        <v>0</v>
      </c>
      <c r="D45" s="880">
        <v>1.3432335</v>
      </c>
      <c r="E45" s="880">
        <v>1.3432335</v>
      </c>
      <c r="F45" s="880">
        <v>1.3432335</v>
      </c>
      <c r="G45" s="880">
        <v>1.3432335</v>
      </c>
      <c r="H45" s="880">
        <v>1.3432335</v>
      </c>
      <c r="I45" s="890">
        <v>1.3432335</v>
      </c>
      <c r="J45" s="880">
        <v>1.3432335</v>
      </c>
      <c r="K45" s="880">
        <v>1.3432335</v>
      </c>
      <c r="L45" s="880">
        <v>1.6118802000000001</v>
      </c>
      <c r="M45" s="880">
        <v>1.73948737</v>
      </c>
      <c r="N45" s="880">
        <v>1.5514346999999999</v>
      </c>
      <c r="O45" s="880">
        <v>1.36338201</v>
      </c>
      <c r="P45" s="880">
        <v>1.1753293099999997</v>
      </c>
      <c r="Q45" s="880">
        <v>0.98727662000000005</v>
      </c>
      <c r="R45" s="880">
        <v>0.79922393000000003</v>
      </c>
      <c r="S45" s="880">
        <v>0.61117122999999995</v>
      </c>
      <c r="T45" s="880">
        <v>0.42311856000000003</v>
      </c>
      <c r="U45" s="880">
        <v>0.25857245999999995</v>
      </c>
      <c r="V45" s="880">
        <v>0</v>
      </c>
      <c r="W45" s="880">
        <v>0</v>
      </c>
      <c r="X45" s="880">
        <v>0</v>
      </c>
      <c r="Y45" s="880">
        <v>0</v>
      </c>
      <c r="Z45" s="880">
        <v>0</v>
      </c>
      <c r="AA45" s="880">
        <v>0</v>
      </c>
      <c r="AB45" s="880">
        <v>0</v>
      </c>
      <c r="AC45" s="880">
        <v>0</v>
      </c>
      <c r="AD45" s="880">
        <v>0</v>
      </c>
      <c r="AE45" s="880">
        <v>0</v>
      </c>
      <c r="AF45" s="880">
        <v>0</v>
      </c>
      <c r="AG45" s="880">
        <v>0</v>
      </c>
      <c r="AH45" s="880">
        <v>0</v>
      </c>
      <c r="AI45" s="890">
        <f t="shared" si="9"/>
        <v>21.266744389999996</v>
      </c>
    </row>
    <row r="46" spans="1:81" s="893" customFormat="1" x14ac:dyDescent="0.25">
      <c r="B46" s="327" t="s">
        <v>240</v>
      </c>
      <c r="C46" s="880">
        <v>0</v>
      </c>
      <c r="D46" s="880">
        <v>0.384102</v>
      </c>
      <c r="E46" s="880">
        <v>0.25606800000000002</v>
      </c>
      <c r="F46" s="880">
        <v>0.25606800000000002</v>
      </c>
      <c r="G46" s="880">
        <v>0.25606800000000002</v>
      </c>
      <c r="H46" s="880">
        <v>0.25606800000000002</v>
      </c>
      <c r="I46" s="890">
        <v>0.25606800000000002</v>
      </c>
      <c r="J46" s="880">
        <v>0.25606800000000002</v>
      </c>
      <c r="K46" s="880">
        <v>0.25606800000000002</v>
      </c>
      <c r="L46" s="880">
        <v>0.30728159999999999</v>
      </c>
      <c r="M46" s="880">
        <v>0.33160805999999998</v>
      </c>
      <c r="N46" s="880">
        <v>0.29575853999999996</v>
      </c>
      <c r="O46" s="880">
        <v>0.25990902000000005</v>
      </c>
      <c r="P46" s="880">
        <v>0.22405949999999999</v>
      </c>
      <c r="Q46" s="880">
        <v>0.18820997999999997</v>
      </c>
      <c r="R46" s="880">
        <v>0.15236046</v>
      </c>
      <c r="S46" s="880">
        <v>0.11651094000000001</v>
      </c>
      <c r="T46" s="880">
        <v>8.0661419999999998E-2</v>
      </c>
      <c r="U46" s="880">
        <v>4.9293089999999998E-2</v>
      </c>
      <c r="V46" s="880">
        <v>0</v>
      </c>
      <c r="W46" s="880">
        <v>0</v>
      </c>
      <c r="X46" s="880">
        <v>0</v>
      </c>
      <c r="Y46" s="880">
        <v>0</v>
      </c>
      <c r="Z46" s="880">
        <v>0</v>
      </c>
      <c r="AA46" s="880">
        <v>0</v>
      </c>
      <c r="AB46" s="880">
        <v>0</v>
      </c>
      <c r="AC46" s="880">
        <v>0</v>
      </c>
      <c r="AD46" s="880">
        <v>0</v>
      </c>
      <c r="AE46" s="880">
        <v>0</v>
      </c>
      <c r="AF46" s="880">
        <v>0</v>
      </c>
      <c r="AG46" s="880">
        <v>0</v>
      </c>
      <c r="AH46" s="880">
        <v>0</v>
      </c>
      <c r="AI46" s="890">
        <f t="shared" si="9"/>
        <v>4.1822306100000004</v>
      </c>
    </row>
    <row r="47" spans="1:81" s="893" customFormat="1" x14ac:dyDescent="0.25">
      <c r="B47" s="882" t="s">
        <v>21</v>
      </c>
      <c r="C47" s="880">
        <f>+C48</f>
        <v>0</v>
      </c>
      <c r="D47" s="880">
        <f t="shared" ref="D47:AH47" si="15">+D48</f>
        <v>22.503663112256856</v>
      </c>
      <c r="E47" s="880">
        <f t="shared" si="15"/>
        <v>22.503663112256856</v>
      </c>
      <c r="F47" s="880">
        <f t="shared" si="15"/>
        <v>22.503663112256856</v>
      </c>
      <c r="G47" s="880">
        <f t="shared" si="15"/>
        <v>22.503663112256856</v>
      </c>
      <c r="H47" s="880">
        <f t="shared" si="15"/>
        <v>22.503663112256856</v>
      </c>
      <c r="I47" s="880">
        <f t="shared" si="15"/>
        <v>22.503663112256856</v>
      </c>
      <c r="J47" s="880">
        <f t="shared" si="15"/>
        <v>22.503663112256856</v>
      </c>
      <c r="K47" s="880">
        <f t="shared" si="15"/>
        <v>22.503663112256856</v>
      </c>
      <c r="L47" s="880">
        <f t="shared" si="15"/>
        <v>27.031027290836654</v>
      </c>
      <c r="M47" s="880">
        <f t="shared" si="15"/>
        <v>29.191512092805244</v>
      </c>
      <c r="N47" s="880">
        <f t="shared" si="15"/>
        <v>26.035672955237875</v>
      </c>
      <c r="O47" s="880">
        <f t="shared" si="15"/>
        <v>22.879833794234823</v>
      </c>
      <c r="P47" s="880">
        <f t="shared" si="15"/>
        <v>19.723994668385281</v>
      </c>
      <c r="Q47" s="880">
        <f t="shared" si="15"/>
        <v>16.56815551910007</v>
      </c>
      <c r="R47" s="880">
        <f t="shared" si="15"/>
        <v>13.412316369814858</v>
      </c>
      <c r="S47" s="880">
        <f t="shared" si="15"/>
        <v>10.256477220529646</v>
      </c>
      <c r="T47" s="880">
        <f t="shared" si="15"/>
        <v>7.1006380712444335</v>
      </c>
      <c r="U47" s="880">
        <f t="shared" si="15"/>
        <v>4.339278837590812</v>
      </c>
      <c r="V47" s="880">
        <f t="shared" si="15"/>
        <v>0</v>
      </c>
      <c r="W47" s="880">
        <f t="shared" si="15"/>
        <v>0</v>
      </c>
      <c r="X47" s="880">
        <f t="shared" si="15"/>
        <v>0</v>
      </c>
      <c r="Y47" s="880">
        <f t="shared" si="15"/>
        <v>0</v>
      </c>
      <c r="Z47" s="880">
        <f t="shared" si="15"/>
        <v>0</v>
      </c>
      <c r="AA47" s="880">
        <f t="shared" si="15"/>
        <v>0</v>
      </c>
      <c r="AB47" s="880">
        <f t="shared" si="15"/>
        <v>0</v>
      </c>
      <c r="AC47" s="880">
        <f t="shared" si="15"/>
        <v>0</v>
      </c>
      <c r="AD47" s="880">
        <f t="shared" si="15"/>
        <v>0</v>
      </c>
      <c r="AE47" s="880">
        <f t="shared" si="15"/>
        <v>0</v>
      </c>
      <c r="AF47" s="880">
        <f t="shared" si="15"/>
        <v>0</v>
      </c>
      <c r="AG47" s="880">
        <f t="shared" si="15"/>
        <v>0</v>
      </c>
      <c r="AH47" s="880">
        <f t="shared" si="15"/>
        <v>0</v>
      </c>
      <c r="AI47" s="890">
        <f t="shared" si="9"/>
        <v>356.56821171783446</v>
      </c>
    </row>
    <row r="48" spans="1:81" s="893" customFormat="1" x14ac:dyDescent="0.25">
      <c r="B48" s="325" t="s">
        <v>238</v>
      </c>
      <c r="C48" s="880">
        <v>0</v>
      </c>
      <c r="D48" s="880">
        <v>22.503663112256856</v>
      </c>
      <c r="E48" s="880">
        <v>22.503663112256856</v>
      </c>
      <c r="F48" s="880">
        <v>22.503663112256856</v>
      </c>
      <c r="G48" s="880">
        <v>22.503663112256856</v>
      </c>
      <c r="H48" s="880">
        <v>22.503663112256856</v>
      </c>
      <c r="I48" s="890">
        <v>22.503663112256856</v>
      </c>
      <c r="J48" s="880">
        <v>22.503663112256856</v>
      </c>
      <c r="K48" s="880">
        <v>22.503663112256856</v>
      </c>
      <c r="L48" s="880">
        <v>27.031027290836654</v>
      </c>
      <c r="M48" s="880">
        <v>29.191512092805244</v>
      </c>
      <c r="N48" s="880">
        <v>26.035672955237875</v>
      </c>
      <c r="O48" s="880">
        <v>22.879833794234823</v>
      </c>
      <c r="P48" s="880">
        <v>19.723994668385281</v>
      </c>
      <c r="Q48" s="880">
        <v>16.56815551910007</v>
      </c>
      <c r="R48" s="880">
        <v>13.412316369814858</v>
      </c>
      <c r="S48" s="880">
        <v>10.256477220529646</v>
      </c>
      <c r="T48" s="880">
        <v>7.1006380712444335</v>
      </c>
      <c r="U48" s="880">
        <v>4.339278837590812</v>
      </c>
      <c r="V48" s="880">
        <v>0</v>
      </c>
      <c r="W48" s="880">
        <v>0</v>
      </c>
      <c r="X48" s="880">
        <v>0</v>
      </c>
      <c r="Y48" s="880">
        <v>0</v>
      </c>
      <c r="Z48" s="880">
        <v>0</v>
      </c>
      <c r="AA48" s="880">
        <v>0</v>
      </c>
      <c r="AB48" s="880">
        <v>0</v>
      </c>
      <c r="AC48" s="880">
        <v>0</v>
      </c>
      <c r="AD48" s="880">
        <v>0</v>
      </c>
      <c r="AE48" s="880">
        <v>0</v>
      </c>
      <c r="AF48" s="880">
        <v>0</v>
      </c>
      <c r="AG48" s="880">
        <v>0</v>
      </c>
      <c r="AH48" s="880">
        <v>0</v>
      </c>
      <c r="AI48" s="890">
        <f t="shared" si="9"/>
        <v>356.56821171783446</v>
      </c>
    </row>
    <row r="49" spans="2:35" s="893" customFormat="1" x14ac:dyDescent="0.25">
      <c r="B49" s="882" t="s">
        <v>22</v>
      </c>
      <c r="C49" s="880">
        <f t="shared" ref="C49:AH49" si="16">+C50+C51</f>
        <v>0</v>
      </c>
      <c r="D49" s="880">
        <f t="shared" si="16"/>
        <v>1.1512007984826931</v>
      </c>
      <c r="E49" s="880">
        <f t="shared" si="16"/>
        <v>1.1512007984826931</v>
      </c>
      <c r="F49" s="880">
        <f t="shared" si="16"/>
        <v>1.1512007984826931</v>
      </c>
      <c r="G49" s="880">
        <f t="shared" si="16"/>
        <v>1.1512007984826931</v>
      </c>
      <c r="H49" s="880">
        <f t="shared" si="16"/>
        <v>1.1512007984826931</v>
      </c>
      <c r="I49" s="880">
        <f t="shared" si="16"/>
        <v>1.1512007984826931</v>
      </c>
      <c r="J49" s="880">
        <f t="shared" si="16"/>
        <v>1.1512007984826931</v>
      </c>
      <c r="K49" s="880">
        <f t="shared" si="16"/>
        <v>1.1512007984826931</v>
      </c>
      <c r="L49" s="880">
        <f t="shared" si="16"/>
        <v>1.383159168326221</v>
      </c>
      <c r="M49" s="880">
        <f t="shared" si="16"/>
        <v>1.4939837229018493</v>
      </c>
      <c r="N49" s="880">
        <f t="shared" si="16"/>
        <v>1.3324719690848743</v>
      </c>
      <c r="O49" s="880">
        <f t="shared" si="16"/>
        <v>1.1709602152678993</v>
      </c>
      <c r="P49" s="880">
        <f t="shared" si="16"/>
        <v>1.0094484614509245</v>
      </c>
      <c r="Q49" s="880">
        <f t="shared" si="16"/>
        <v>0.84793670763394979</v>
      </c>
      <c r="R49" s="880">
        <f t="shared" si="16"/>
        <v>0.68642495381697488</v>
      </c>
      <c r="S49" s="880">
        <f t="shared" si="16"/>
        <v>0.52491319999999997</v>
      </c>
      <c r="T49" s="880">
        <f t="shared" si="16"/>
        <v>0.36340144618302511</v>
      </c>
      <c r="U49" s="880">
        <f t="shared" si="16"/>
        <v>0.22207866154575628</v>
      </c>
      <c r="V49" s="880">
        <f t="shared" si="16"/>
        <v>0</v>
      </c>
      <c r="W49" s="880">
        <f t="shared" si="16"/>
        <v>0</v>
      </c>
      <c r="X49" s="880">
        <f t="shared" si="16"/>
        <v>0</v>
      </c>
      <c r="Y49" s="880">
        <f t="shared" si="16"/>
        <v>0</v>
      </c>
      <c r="Z49" s="880">
        <f t="shared" si="16"/>
        <v>0</v>
      </c>
      <c r="AA49" s="880">
        <f t="shared" si="16"/>
        <v>0</v>
      </c>
      <c r="AB49" s="880">
        <f t="shared" si="16"/>
        <v>0</v>
      </c>
      <c r="AC49" s="880">
        <f t="shared" si="16"/>
        <v>0</v>
      </c>
      <c r="AD49" s="880">
        <f t="shared" si="16"/>
        <v>0</v>
      </c>
      <c r="AE49" s="880">
        <f t="shared" si="16"/>
        <v>0</v>
      </c>
      <c r="AF49" s="880">
        <f t="shared" si="16"/>
        <v>0</v>
      </c>
      <c r="AG49" s="880">
        <f t="shared" si="16"/>
        <v>0</v>
      </c>
      <c r="AH49" s="880">
        <f t="shared" si="16"/>
        <v>0</v>
      </c>
      <c r="AI49" s="890">
        <f t="shared" si="9"/>
        <v>18.244384894073015</v>
      </c>
    </row>
    <row r="50" spans="2:35" s="893" customFormat="1" x14ac:dyDescent="0.25">
      <c r="B50" s="325" t="s">
        <v>237</v>
      </c>
      <c r="C50" s="880">
        <v>0</v>
      </c>
      <c r="D50" s="880">
        <v>1.0969474452347083</v>
      </c>
      <c r="E50" s="880">
        <v>1.0969474452347083</v>
      </c>
      <c r="F50" s="880">
        <v>1.0969474452347083</v>
      </c>
      <c r="G50" s="880">
        <v>1.0969474452347083</v>
      </c>
      <c r="H50" s="880">
        <v>1.0969474452347083</v>
      </c>
      <c r="I50" s="890">
        <v>1.0969474452347083</v>
      </c>
      <c r="J50" s="880">
        <v>1.0969474452347083</v>
      </c>
      <c r="K50" s="880">
        <v>1.0969474452347083</v>
      </c>
      <c r="L50" s="880">
        <v>1.3179741692745377</v>
      </c>
      <c r="M50" s="880">
        <v>1.4235758263632055</v>
      </c>
      <c r="N50" s="880">
        <v>1.2696757370317686</v>
      </c>
      <c r="O50" s="880">
        <v>1.1157756477003318</v>
      </c>
      <c r="P50" s="880">
        <v>0.96187555836889516</v>
      </c>
      <c r="Q50" s="880">
        <v>0.80797546903745854</v>
      </c>
      <c r="R50" s="880">
        <v>0.65407537970602181</v>
      </c>
      <c r="S50" s="880">
        <v>0.50017529037458508</v>
      </c>
      <c r="T50" s="880">
        <v>0.34627520104314841</v>
      </c>
      <c r="U50" s="880">
        <v>0.21161262285443339</v>
      </c>
      <c r="V50" s="880">
        <v>0</v>
      </c>
      <c r="W50" s="880">
        <v>0</v>
      </c>
      <c r="X50" s="880">
        <v>0</v>
      </c>
      <c r="Y50" s="880">
        <v>0</v>
      </c>
      <c r="Z50" s="880">
        <v>0</v>
      </c>
      <c r="AA50" s="880">
        <v>0</v>
      </c>
      <c r="AB50" s="880">
        <v>0</v>
      </c>
      <c r="AC50" s="880">
        <v>0</v>
      </c>
      <c r="AD50" s="880">
        <v>0</v>
      </c>
      <c r="AE50" s="880">
        <v>0</v>
      </c>
      <c r="AF50" s="880">
        <v>0</v>
      </c>
      <c r="AG50" s="880">
        <v>0</v>
      </c>
      <c r="AH50" s="880">
        <v>0</v>
      </c>
      <c r="AI50" s="890">
        <f t="shared" si="9"/>
        <v>17.384570463632048</v>
      </c>
    </row>
    <row r="51" spans="2:35" s="893" customFormat="1" x14ac:dyDescent="0.25">
      <c r="B51" s="325" t="s">
        <v>238</v>
      </c>
      <c r="C51" s="880">
        <v>0</v>
      </c>
      <c r="D51" s="880">
        <v>5.4253353247984824E-2</v>
      </c>
      <c r="E51" s="880">
        <v>5.4253353247984824E-2</v>
      </c>
      <c r="F51" s="880">
        <v>5.4253353247984824E-2</v>
      </c>
      <c r="G51" s="880">
        <v>5.4253353247984824E-2</v>
      </c>
      <c r="H51" s="880">
        <v>5.4253353247984824E-2</v>
      </c>
      <c r="I51" s="81">
        <v>5.4253353247984824E-2</v>
      </c>
      <c r="J51" s="880">
        <v>5.4253353247984824E-2</v>
      </c>
      <c r="K51" s="880">
        <v>5.4253353247984824E-2</v>
      </c>
      <c r="L51" s="880">
        <v>6.5184999051683262E-2</v>
      </c>
      <c r="M51" s="880">
        <v>7.0407896538643919E-2</v>
      </c>
      <c r="N51" s="880">
        <v>6.2796232053105736E-2</v>
      </c>
      <c r="O51" s="880">
        <v>5.5184567567567559E-2</v>
      </c>
      <c r="P51" s="880">
        <v>4.7572903082029397E-2</v>
      </c>
      <c r="Q51" s="880">
        <v>3.9961238596491234E-2</v>
      </c>
      <c r="R51" s="880">
        <v>3.2349574110953051E-2</v>
      </c>
      <c r="S51" s="880">
        <v>2.4737909625414889E-2</v>
      </c>
      <c r="T51" s="880">
        <v>1.7126245139876723E-2</v>
      </c>
      <c r="U51" s="880">
        <v>1.0466038691322904E-2</v>
      </c>
      <c r="V51" s="880">
        <v>0</v>
      </c>
      <c r="W51" s="880">
        <v>0</v>
      </c>
      <c r="X51" s="880">
        <v>0</v>
      </c>
      <c r="Y51" s="880">
        <v>0</v>
      </c>
      <c r="Z51" s="880">
        <v>0</v>
      </c>
      <c r="AA51" s="880">
        <v>0</v>
      </c>
      <c r="AB51" s="880">
        <v>0</v>
      </c>
      <c r="AC51" s="880">
        <v>0</v>
      </c>
      <c r="AD51" s="880">
        <v>0</v>
      </c>
      <c r="AE51" s="880">
        <v>0</v>
      </c>
      <c r="AF51" s="880">
        <v>0</v>
      </c>
      <c r="AG51" s="880">
        <v>0</v>
      </c>
      <c r="AH51" s="880">
        <v>0</v>
      </c>
      <c r="AI51" s="81">
        <f t="shared" si="9"/>
        <v>0.85981443044096717</v>
      </c>
    </row>
    <row r="52" spans="2:35" s="893" customFormat="1" x14ac:dyDescent="0.25">
      <c r="B52" s="328" t="s">
        <v>74</v>
      </c>
      <c r="C52" s="329">
        <f t="shared" ref="C52:AH52" si="17">+C53+C56+C61</f>
        <v>83.779503332673215</v>
      </c>
      <c r="D52" s="329">
        <f t="shared" si="17"/>
        <v>171.14358057534642</v>
      </c>
      <c r="E52" s="329">
        <f t="shared" si="17"/>
        <v>169.35129572534643</v>
      </c>
      <c r="F52" s="329">
        <f t="shared" si="17"/>
        <v>169.35129572534643</v>
      </c>
      <c r="G52" s="329">
        <f t="shared" si="17"/>
        <v>165.11751332855579</v>
      </c>
      <c r="H52" s="329">
        <f t="shared" si="17"/>
        <v>148.18238375129832</v>
      </c>
      <c r="I52" s="329">
        <f t="shared" si="17"/>
        <v>131.24725417727558</v>
      </c>
      <c r="J52" s="329">
        <f t="shared" si="17"/>
        <v>114.31212461334768</v>
      </c>
      <c r="K52" s="329">
        <f t="shared" si="17"/>
        <v>97.376995045995415</v>
      </c>
      <c r="L52" s="329">
        <f t="shared" si="17"/>
        <v>80.441865462837498</v>
      </c>
      <c r="M52" s="329">
        <f t="shared" si="17"/>
        <v>63.506735885674885</v>
      </c>
      <c r="N52" s="329">
        <f t="shared" si="17"/>
        <v>46.571606318512259</v>
      </c>
      <c r="O52" s="329">
        <f t="shared" si="17"/>
        <v>29.636476741349639</v>
      </c>
      <c r="P52" s="329">
        <f t="shared" si="17"/>
        <v>12.701347180371965</v>
      </c>
      <c r="Q52" s="329">
        <f t="shared" si="17"/>
        <v>0</v>
      </c>
      <c r="R52" s="329">
        <f t="shared" si="17"/>
        <v>0</v>
      </c>
      <c r="S52" s="329">
        <f t="shared" si="17"/>
        <v>0</v>
      </c>
      <c r="T52" s="329">
        <f t="shared" si="17"/>
        <v>0</v>
      </c>
      <c r="U52" s="329">
        <f t="shared" si="17"/>
        <v>0</v>
      </c>
      <c r="V52" s="329">
        <f t="shared" si="17"/>
        <v>0</v>
      </c>
      <c r="W52" s="329">
        <f t="shared" si="17"/>
        <v>0</v>
      </c>
      <c r="X52" s="329">
        <f t="shared" si="17"/>
        <v>0</v>
      </c>
      <c r="Y52" s="329">
        <f t="shared" si="17"/>
        <v>0</v>
      </c>
      <c r="Z52" s="329">
        <f t="shared" si="17"/>
        <v>0</v>
      </c>
      <c r="AA52" s="329">
        <f t="shared" si="17"/>
        <v>0</v>
      </c>
      <c r="AB52" s="329">
        <f t="shared" si="17"/>
        <v>0</v>
      </c>
      <c r="AC52" s="329">
        <f t="shared" si="17"/>
        <v>0</v>
      </c>
      <c r="AD52" s="329">
        <f t="shared" si="17"/>
        <v>0</v>
      </c>
      <c r="AE52" s="329">
        <f t="shared" si="17"/>
        <v>0</v>
      </c>
      <c r="AF52" s="329">
        <f t="shared" si="17"/>
        <v>0</v>
      </c>
      <c r="AG52" s="329">
        <f t="shared" si="17"/>
        <v>0</v>
      </c>
      <c r="AH52" s="329">
        <f t="shared" si="17"/>
        <v>0</v>
      </c>
      <c r="AI52" s="888">
        <f t="shared" si="9"/>
        <v>1482.7199778639317</v>
      </c>
    </row>
    <row r="53" spans="2:35" s="893" customFormat="1" x14ac:dyDescent="0.25">
      <c r="B53" s="882" t="s">
        <v>23</v>
      </c>
      <c r="C53" s="880">
        <f t="shared" ref="C53:AH53" si="18">+C54+C55</f>
        <v>81.76240253238872</v>
      </c>
      <c r="D53" s="880">
        <f t="shared" si="18"/>
        <v>163.52480506477744</v>
      </c>
      <c r="E53" s="880">
        <f t="shared" si="18"/>
        <v>163.52480506477744</v>
      </c>
      <c r="F53" s="880">
        <f t="shared" si="18"/>
        <v>163.52480506477744</v>
      </c>
      <c r="G53" s="880">
        <f t="shared" si="18"/>
        <v>159.43668493800575</v>
      </c>
      <c r="H53" s="880">
        <f t="shared" si="18"/>
        <v>143.08420443091899</v>
      </c>
      <c r="I53" s="880">
        <f t="shared" si="18"/>
        <v>126.73172392687728</v>
      </c>
      <c r="J53" s="880">
        <f t="shared" si="18"/>
        <v>110.37924342283559</v>
      </c>
      <c r="K53" s="880">
        <f t="shared" si="18"/>
        <v>94.026762915748847</v>
      </c>
      <c r="L53" s="880">
        <f t="shared" si="18"/>
        <v>77.674282402571976</v>
      </c>
      <c r="M53" s="880">
        <f t="shared" si="18"/>
        <v>61.321801895485223</v>
      </c>
      <c r="N53" s="880">
        <f t="shared" si="18"/>
        <v>44.969321388398463</v>
      </c>
      <c r="O53" s="880">
        <f t="shared" si="18"/>
        <v>28.616840881311706</v>
      </c>
      <c r="P53" s="880">
        <f t="shared" si="18"/>
        <v>12.264360380315065</v>
      </c>
      <c r="Q53" s="880">
        <f t="shared" si="18"/>
        <v>0</v>
      </c>
      <c r="R53" s="880">
        <f t="shared" si="18"/>
        <v>0</v>
      </c>
      <c r="S53" s="880">
        <f t="shared" si="18"/>
        <v>0</v>
      </c>
      <c r="T53" s="880">
        <f t="shared" si="18"/>
        <v>0</v>
      </c>
      <c r="U53" s="880">
        <f t="shared" si="18"/>
        <v>0</v>
      </c>
      <c r="V53" s="880">
        <f t="shared" si="18"/>
        <v>0</v>
      </c>
      <c r="W53" s="880">
        <f t="shared" si="18"/>
        <v>0</v>
      </c>
      <c r="X53" s="880">
        <f t="shared" si="18"/>
        <v>0</v>
      </c>
      <c r="Y53" s="880">
        <f t="shared" si="18"/>
        <v>0</v>
      </c>
      <c r="Z53" s="880">
        <f t="shared" si="18"/>
        <v>0</v>
      </c>
      <c r="AA53" s="880">
        <f t="shared" si="18"/>
        <v>0</v>
      </c>
      <c r="AB53" s="880">
        <f t="shared" si="18"/>
        <v>0</v>
      </c>
      <c r="AC53" s="880">
        <f t="shared" si="18"/>
        <v>0</v>
      </c>
      <c r="AD53" s="880">
        <f t="shared" si="18"/>
        <v>0</v>
      </c>
      <c r="AE53" s="880">
        <f t="shared" si="18"/>
        <v>0</v>
      </c>
      <c r="AF53" s="880">
        <f t="shared" si="18"/>
        <v>0</v>
      </c>
      <c r="AG53" s="880">
        <f t="shared" si="18"/>
        <v>0</v>
      </c>
      <c r="AH53" s="880">
        <f t="shared" si="18"/>
        <v>0</v>
      </c>
      <c r="AI53" s="89">
        <f t="shared" si="9"/>
        <v>1430.8420443091898</v>
      </c>
    </row>
    <row r="54" spans="2:35" s="893" customFormat="1" x14ac:dyDescent="0.25">
      <c r="B54" s="325" t="s">
        <v>237</v>
      </c>
      <c r="C54" s="880">
        <v>80.79123207452831</v>
      </c>
      <c r="D54" s="880">
        <v>161.58246414905662</v>
      </c>
      <c r="E54" s="880">
        <v>161.58246414905662</v>
      </c>
      <c r="F54" s="880">
        <v>161.58246414905662</v>
      </c>
      <c r="G54" s="880">
        <v>157.54290254548246</v>
      </c>
      <c r="H54" s="880">
        <v>141.38465613118581</v>
      </c>
      <c r="I54" s="890">
        <v>125.22640971688914</v>
      </c>
      <c r="J54" s="880">
        <v>109.0681633025925</v>
      </c>
      <c r="K54" s="880">
        <v>92.909916888295854</v>
      </c>
      <c r="L54" s="880">
        <v>76.751670467909094</v>
      </c>
      <c r="M54" s="880">
        <v>60.593424053612438</v>
      </c>
      <c r="N54" s="880">
        <v>44.435177639315782</v>
      </c>
      <c r="O54" s="880">
        <v>28.276931225019133</v>
      </c>
      <c r="P54" s="880">
        <v>12.118684810722486</v>
      </c>
      <c r="Q54" s="880">
        <v>0</v>
      </c>
      <c r="R54" s="880">
        <v>0</v>
      </c>
      <c r="S54" s="880">
        <v>0</v>
      </c>
      <c r="T54" s="880">
        <v>0</v>
      </c>
      <c r="U54" s="880">
        <v>0</v>
      </c>
      <c r="V54" s="880">
        <v>0</v>
      </c>
      <c r="W54" s="880">
        <v>0</v>
      </c>
      <c r="X54" s="880">
        <v>0</v>
      </c>
      <c r="Y54" s="880">
        <v>0</v>
      </c>
      <c r="Z54" s="880">
        <v>0</v>
      </c>
      <c r="AA54" s="880">
        <v>0</v>
      </c>
      <c r="AB54" s="880">
        <v>0</v>
      </c>
      <c r="AC54" s="880">
        <v>0</v>
      </c>
      <c r="AD54" s="880">
        <v>0</v>
      </c>
      <c r="AE54" s="880">
        <v>0</v>
      </c>
      <c r="AF54" s="880">
        <v>0</v>
      </c>
      <c r="AG54" s="880">
        <v>0</v>
      </c>
      <c r="AH54" s="880">
        <v>0</v>
      </c>
      <c r="AI54" s="890">
        <f t="shared" si="9"/>
        <v>1413.8465613027224</v>
      </c>
    </row>
    <row r="55" spans="2:35" s="893" customFormat="1" x14ac:dyDescent="0.25">
      <c r="B55" s="325" t="s">
        <v>238</v>
      </c>
      <c r="C55" s="880">
        <v>0.97117045786041101</v>
      </c>
      <c r="D55" s="880">
        <v>1.942340915720822</v>
      </c>
      <c r="E55" s="880">
        <v>1.942340915720822</v>
      </c>
      <c r="F55" s="880">
        <v>1.942340915720822</v>
      </c>
      <c r="G55" s="880">
        <v>1.8937823925232962</v>
      </c>
      <c r="H55" s="880">
        <v>1.6995482997331921</v>
      </c>
      <c r="I55" s="890">
        <v>1.5053142099881427</v>
      </c>
      <c r="J55" s="880">
        <v>1.3110801202430928</v>
      </c>
      <c r="K55" s="880">
        <v>1.116846027452989</v>
      </c>
      <c r="L55" s="880">
        <v>0.92261193466288505</v>
      </c>
      <c r="M55" s="880">
        <v>0.72837784187278132</v>
      </c>
      <c r="N55" s="880">
        <v>0.53414374908267737</v>
      </c>
      <c r="O55" s="880">
        <v>0.33990965629257369</v>
      </c>
      <c r="P55" s="880">
        <v>0.14567556959257788</v>
      </c>
      <c r="Q55" s="880">
        <v>0</v>
      </c>
      <c r="R55" s="880">
        <v>0</v>
      </c>
      <c r="S55" s="880">
        <v>0</v>
      </c>
      <c r="T55" s="880">
        <v>0</v>
      </c>
      <c r="U55" s="880">
        <v>0</v>
      </c>
      <c r="V55" s="880">
        <v>0</v>
      </c>
      <c r="W55" s="880">
        <v>0</v>
      </c>
      <c r="X55" s="880">
        <v>0</v>
      </c>
      <c r="Y55" s="880">
        <v>0</v>
      </c>
      <c r="Z55" s="880">
        <v>0</v>
      </c>
      <c r="AA55" s="880">
        <v>0</v>
      </c>
      <c r="AB55" s="880">
        <v>0</v>
      </c>
      <c r="AC55" s="880">
        <v>0</v>
      </c>
      <c r="AD55" s="880">
        <v>0</v>
      </c>
      <c r="AE55" s="880">
        <v>0</v>
      </c>
      <c r="AF55" s="880">
        <v>0</v>
      </c>
      <c r="AG55" s="880">
        <v>0</v>
      </c>
      <c r="AH55" s="880">
        <v>0</v>
      </c>
      <c r="AI55" s="890">
        <f t="shared" si="9"/>
        <v>16.995483006467079</v>
      </c>
    </row>
    <row r="56" spans="2:35" s="893" customFormat="1" x14ac:dyDescent="0.25">
      <c r="B56" s="882" t="s">
        <v>24</v>
      </c>
      <c r="C56" s="880">
        <f t="shared" ref="C56:AH56" si="19">+C57+C59</f>
        <v>0</v>
      </c>
      <c r="D56" s="880">
        <f t="shared" si="19"/>
        <v>3.5845739099999996</v>
      </c>
      <c r="E56" s="880">
        <f t="shared" si="19"/>
        <v>1.7922890600000001</v>
      </c>
      <c r="F56" s="880">
        <f t="shared" si="19"/>
        <v>1.7922890600000001</v>
      </c>
      <c r="G56" s="880">
        <f t="shared" si="19"/>
        <v>1.7474818300000001</v>
      </c>
      <c r="H56" s="880">
        <f t="shared" si="19"/>
        <v>1.5682529199999999</v>
      </c>
      <c r="I56" s="880">
        <f t="shared" si="19"/>
        <v>1.38902401</v>
      </c>
      <c r="J56" s="880">
        <f t="shared" si="19"/>
        <v>1.2097951100000002</v>
      </c>
      <c r="K56" s="880">
        <f t="shared" si="19"/>
        <v>1.0305662099999999</v>
      </c>
      <c r="L56" s="880">
        <f t="shared" si="19"/>
        <v>0.85133729999999985</v>
      </c>
      <c r="M56" s="880">
        <f t="shared" si="19"/>
        <v>0.67210839</v>
      </c>
      <c r="N56" s="880">
        <f t="shared" si="19"/>
        <v>0.49287948999999998</v>
      </c>
      <c r="O56" s="880">
        <f t="shared" si="19"/>
        <v>0.31365058000000001</v>
      </c>
      <c r="P56" s="880">
        <f t="shared" si="19"/>
        <v>0.13442168000000002</v>
      </c>
      <c r="Q56" s="880">
        <f t="shared" si="19"/>
        <v>0</v>
      </c>
      <c r="R56" s="880">
        <f t="shared" si="19"/>
        <v>0</v>
      </c>
      <c r="S56" s="880">
        <f t="shared" si="19"/>
        <v>0</v>
      </c>
      <c r="T56" s="880">
        <f t="shared" si="19"/>
        <v>0</v>
      </c>
      <c r="U56" s="880">
        <f t="shared" si="19"/>
        <v>0</v>
      </c>
      <c r="V56" s="880">
        <f t="shared" si="19"/>
        <v>0</v>
      </c>
      <c r="W56" s="880">
        <f t="shared" si="19"/>
        <v>0</v>
      </c>
      <c r="X56" s="880">
        <f t="shared" si="19"/>
        <v>0</v>
      </c>
      <c r="Y56" s="880">
        <f t="shared" si="19"/>
        <v>0</v>
      </c>
      <c r="Z56" s="880">
        <f t="shared" si="19"/>
        <v>0</v>
      </c>
      <c r="AA56" s="880">
        <f t="shared" si="19"/>
        <v>0</v>
      </c>
      <c r="AB56" s="880">
        <f t="shared" si="19"/>
        <v>0</v>
      </c>
      <c r="AC56" s="880">
        <f t="shared" si="19"/>
        <v>0</v>
      </c>
      <c r="AD56" s="880">
        <f t="shared" si="19"/>
        <v>0</v>
      </c>
      <c r="AE56" s="880">
        <f t="shared" si="19"/>
        <v>0</v>
      </c>
      <c r="AF56" s="880">
        <f t="shared" si="19"/>
        <v>0</v>
      </c>
      <c r="AG56" s="880">
        <f t="shared" si="19"/>
        <v>0</v>
      </c>
      <c r="AH56" s="880">
        <f t="shared" si="19"/>
        <v>0</v>
      </c>
      <c r="AI56" s="890">
        <f t="shared" si="9"/>
        <v>16.578669549999997</v>
      </c>
    </row>
    <row r="57" spans="2:35" s="893" customFormat="1" x14ac:dyDescent="0.25">
      <c r="B57" s="325" t="s">
        <v>237</v>
      </c>
      <c r="C57" s="880">
        <f>+C58</f>
        <v>0</v>
      </c>
      <c r="D57" s="880">
        <f t="shared" ref="D57:AH57" si="20">+D58</f>
        <v>2.8367307999999998</v>
      </c>
      <c r="E57" s="880">
        <f t="shared" si="20"/>
        <v>1.4183672000000001</v>
      </c>
      <c r="F57" s="880">
        <f t="shared" si="20"/>
        <v>1.4183672000000001</v>
      </c>
      <c r="G57" s="880">
        <f t="shared" si="20"/>
        <v>1.3829080200000001</v>
      </c>
      <c r="H57" s="880">
        <f t="shared" si="20"/>
        <v>1.2410713</v>
      </c>
      <c r="I57" s="880">
        <f t="shared" si="20"/>
        <v>1.0992345800000001</v>
      </c>
      <c r="J57" s="880">
        <f t="shared" si="20"/>
        <v>0.95739786000000016</v>
      </c>
      <c r="K57" s="880">
        <f t="shared" si="20"/>
        <v>0.81556113999999991</v>
      </c>
      <c r="L57" s="880">
        <f t="shared" si="20"/>
        <v>0.67372441999999988</v>
      </c>
      <c r="M57" s="880">
        <f t="shared" si="20"/>
        <v>0.53188769999999996</v>
      </c>
      <c r="N57" s="880">
        <f t="shared" si="20"/>
        <v>0.39005097999999999</v>
      </c>
      <c r="O57" s="880">
        <f t="shared" si="20"/>
        <v>0.24821426000000002</v>
      </c>
      <c r="P57" s="880">
        <f t="shared" si="20"/>
        <v>0.10637754000000001</v>
      </c>
      <c r="Q57" s="880">
        <f t="shared" si="20"/>
        <v>0</v>
      </c>
      <c r="R57" s="880">
        <f t="shared" si="20"/>
        <v>0</v>
      </c>
      <c r="S57" s="880">
        <f t="shared" si="20"/>
        <v>0</v>
      </c>
      <c r="T57" s="880">
        <f t="shared" si="20"/>
        <v>0</v>
      </c>
      <c r="U57" s="880">
        <f t="shared" si="20"/>
        <v>0</v>
      </c>
      <c r="V57" s="880">
        <f t="shared" si="20"/>
        <v>0</v>
      </c>
      <c r="W57" s="880">
        <f t="shared" si="20"/>
        <v>0</v>
      </c>
      <c r="X57" s="880">
        <f t="shared" si="20"/>
        <v>0</v>
      </c>
      <c r="Y57" s="880">
        <f t="shared" si="20"/>
        <v>0</v>
      </c>
      <c r="Z57" s="880">
        <f t="shared" si="20"/>
        <v>0</v>
      </c>
      <c r="AA57" s="880">
        <f t="shared" si="20"/>
        <v>0</v>
      </c>
      <c r="AB57" s="880">
        <f t="shared" si="20"/>
        <v>0</v>
      </c>
      <c r="AC57" s="880">
        <f t="shared" si="20"/>
        <v>0</v>
      </c>
      <c r="AD57" s="880">
        <f t="shared" si="20"/>
        <v>0</v>
      </c>
      <c r="AE57" s="880">
        <f t="shared" si="20"/>
        <v>0</v>
      </c>
      <c r="AF57" s="880">
        <f t="shared" si="20"/>
        <v>0</v>
      </c>
      <c r="AG57" s="880">
        <f t="shared" si="20"/>
        <v>0</v>
      </c>
      <c r="AH57" s="880">
        <f t="shared" si="20"/>
        <v>0</v>
      </c>
      <c r="AI57" s="890">
        <f t="shared" si="9"/>
        <v>13.119892999999999</v>
      </c>
    </row>
    <row r="58" spans="2:35" s="893" customFormat="1" x14ac:dyDescent="0.25">
      <c r="B58" s="327" t="s">
        <v>240</v>
      </c>
      <c r="C58" s="880">
        <v>0</v>
      </c>
      <c r="D58" s="880">
        <v>2.8367307999999998</v>
      </c>
      <c r="E58" s="880">
        <v>1.4183672000000001</v>
      </c>
      <c r="F58" s="880">
        <v>1.4183672000000001</v>
      </c>
      <c r="G58" s="880">
        <v>1.3829080200000001</v>
      </c>
      <c r="H58" s="880">
        <v>1.2410713</v>
      </c>
      <c r="I58" s="890">
        <v>1.0992345800000001</v>
      </c>
      <c r="J58" s="880">
        <v>0.95739786000000016</v>
      </c>
      <c r="K58" s="880">
        <v>0.81556113999999991</v>
      </c>
      <c r="L58" s="880">
        <v>0.67372441999999988</v>
      </c>
      <c r="M58" s="880">
        <v>0.53188769999999996</v>
      </c>
      <c r="N58" s="880">
        <v>0.39005097999999999</v>
      </c>
      <c r="O58" s="880">
        <v>0.24821426000000002</v>
      </c>
      <c r="P58" s="880">
        <v>0.10637754000000001</v>
      </c>
      <c r="Q58" s="880">
        <v>0</v>
      </c>
      <c r="R58" s="880">
        <v>0</v>
      </c>
      <c r="S58" s="880">
        <v>0</v>
      </c>
      <c r="T58" s="880">
        <v>0</v>
      </c>
      <c r="U58" s="880">
        <v>0</v>
      </c>
      <c r="V58" s="880">
        <v>0</v>
      </c>
      <c r="W58" s="880">
        <v>0</v>
      </c>
      <c r="X58" s="880">
        <v>0</v>
      </c>
      <c r="Y58" s="880">
        <v>0</v>
      </c>
      <c r="Z58" s="880">
        <v>0</v>
      </c>
      <c r="AA58" s="880">
        <v>0</v>
      </c>
      <c r="AB58" s="880">
        <v>0</v>
      </c>
      <c r="AC58" s="880">
        <v>0</v>
      </c>
      <c r="AD58" s="880">
        <v>0</v>
      </c>
      <c r="AE58" s="880">
        <v>0</v>
      </c>
      <c r="AF58" s="880">
        <v>0</v>
      </c>
      <c r="AG58" s="880">
        <v>0</v>
      </c>
      <c r="AH58" s="880">
        <v>0</v>
      </c>
      <c r="AI58" s="890">
        <f t="shared" si="9"/>
        <v>13.119892999999999</v>
      </c>
    </row>
    <row r="59" spans="2:35" s="893" customFormat="1" x14ac:dyDescent="0.25">
      <c r="B59" s="325" t="s">
        <v>238</v>
      </c>
      <c r="C59" s="880">
        <f>+C60</f>
        <v>0</v>
      </c>
      <c r="D59" s="880">
        <f t="shared" ref="D59:AH59" si="21">+D60</f>
        <v>0.74784311000000003</v>
      </c>
      <c r="E59" s="880">
        <f t="shared" si="21"/>
        <v>0.37392185999999999</v>
      </c>
      <c r="F59" s="880">
        <f t="shared" si="21"/>
        <v>0.37392185999999999</v>
      </c>
      <c r="G59" s="880">
        <f t="shared" si="21"/>
        <v>0.36457381</v>
      </c>
      <c r="H59" s="880">
        <f t="shared" si="21"/>
        <v>0.32718162000000001</v>
      </c>
      <c r="I59" s="880">
        <f t="shared" si="21"/>
        <v>0.28978943000000001</v>
      </c>
      <c r="J59" s="880">
        <f t="shared" si="21"/>
        <v>0.25239725000000002</v>
      </c>
      <c r="K59" s="880">
        <f t="shared" si="21"/>
        <v>0.21500507000000002</v>
      </c>
      <c r="L59" s="880">
        <f t="shared" si="21"/>
        <v>0.17761288</v>
      </c>
      <c r="M59" s="880">
        <f t="shared" si="21"/>
        <v>0.14022069000000001</v>
      </c>
      <c r="N59" s="880">
        <f t="shared" si="21"/>
        <v>0.10282851000000001</v>
      </c>
      <c r="O59" s="880">
        <f t="shared" si="21"/>
        <v>6.5436320000000006E-2</v>
      </c>
      <c r="P59" s="880">
        <f t="shared" si="21"/>
        <v>2.8044139999999999E-2</v>
      </c>
      <c r="Q59" s="880">
        <f t="shared" si="21"/>
        <v>0</v>
      </c>
      <c r="R59" s="880">
        <f t="shared" si="21"/>
        <v>0</v>
      </c>
      <c r="S59" s="880">
        <f t="shared" si="21"/>
        <v>0</v>
      </c>
      <c r="T59" s="880">
        <f t="shared" si="21"/>
        <v>0</v>
      </c>
      <c r="U59" s="880">
        <f t="shared" si="21"/>
        <v>0</v>
      </c>
      <c r="V59" s="880">
        <f t="shared" si="21"/>
        <v>0</v>
      </c>
      <c r="W59" s="880">
        <f t="shared" si="21"/>
        <v>0</v>
      </c>
      <c r="X59" s="880">
        <f t="shared" si="21"/>
        <v>0</v>
      </c>
      <c r="Y59" s="880">
        <f t="shared" si="21"/>
        <v>0</v>
      </c>
      <c r="Z59" s="880">
        <f t="shared" si="21"/>
        <v>0</v>
      </c>
      <c r="AA59" s="880">
        <f t="shared" si="21"/>
        <v>0</v>
      </c>
      <c r="AB59" s="880">
        <f t="shared" si="21"/>
        <v>0</v>
      </c>
      <c r="AC59" s="880">
        <f t="shared" si="21"/>
        <v>0</v>
      </c>
      <c r="AD59" s="880">
        <f t="shared" si="21"/>
        <v>0</v>
      </c>
      <c r="AE59" s="880">
        <f t="shared" si="21"/>
        <v>0</v>
      </c>
      <c r="AF59" s="880">
        <f t="shared" si="21"/>
        <v>0</v>
      </c>
      <c r="AG59" s="880">
        <f t="shared" si="21"/>
        <v>0</v>
      </c>
      <c r="AH59" s="880">
        <f t="shared" si="21"/>
        <v>0</v>
      </c>
      <c r="AI59" s="890">
        <f t="shared" si="9"/>
        <v>3.4587765500000001</v>
      </c>
    </row>
    <row r="60" spans="2:35" s="893" customFormat="1" x14ac:dyDescent="0.25">
      <c r="B60" s="327" t="s">
        <v>240</v>
      </c>
      <c r="C60" s="880">
        <v>0</v>
      </c>
      <c r="D60" s="880">
        <v>0.74784311000000003</v>
      </c>
      <c r="E60" s="880">
        <v>0.37392185999999999</v>
      </c>
      <c r="F60" s="880">
        <v>0.37392185999999999</v>
      </c>
      <c r="G60" s="880">
        <v>0.36457381</v>
      </c>
      <c r="H60" s="880">
        <v>0.32718162000000001</v>
      </c>
      <c r="I60" s="890">
        <v>0.28978943000000001</v>
      </c>
      <c r="J60" s="880">
        <v>0.25239725000000002</v>
      </c>
      <c r="K60" s="880">
        <v>0.21500507000000002</v>
      </c>
      <c r="L60" s="880">
        <v>0.17761288</v>
      </c>
      <c r="M60" s="880">
        <v>0.14022069000000001</v>
      </c>
      <c r="N60" s="880">
        <v>0.10282851000000001</v>
      </c>
      <c r="O60" s="880">
        <v>6.5436320000000006E-2</v>
      </c>
      <c r="P60" s="880">
        <v>2.8044139999999999E-2</v>
      </c>
      <c r="Q60" s="880">
        <v>0</v>
      </c>
      <c r="R60" s="880">
        <v>0</v>
      </c>
      <c r="S60" s="880">
        <v>0</v>
      </c>
      <c r="T60" s="880">
        <v>0</v>
      </c>
      <c r="U60" s="880">
        <v>0</v>
      </c>
      <c r="V60" s="880">
        <v>0</v>
      </c>
      <c r="W60" s="880">
        <v>0</v>
      </c>
      <c r="X60" s="880">
        <v>0</v>
      </c>
      <c r="Y60" s="880">
        <v>0</v>
      </c>
      <c r="Z60" s="880">
        <v>0</v>
      </c>
      <c r="AA60" s="880">
        <v>0</v>
      </c>
      <c r="AB60" s="880">
        <v>0</v>
      </c>
      <c r="AC60" s="880">
        <v>0</v>
      </c>
      <c r="AD60" s="880">
        <v>0</v>
      </c>
      <c r="AE60" s="880">
        <v>0</v>
      </c>
      <c r="AF60" s="880">
        <v>0</v>
      </c>
      <c r="AG60" s="880">
        <v>0</v>
      </c>
      <c r="AH60" s="880">
        <v>0</v>
      </c>
      <c r="AI60" s="890">
        <f t="shared" si="9"/>
        <v>3.4587765500000001</v>
      </c>
    </row>
    <row r="61" spans="2:35" s="893" customFormat="1" x14ac:dyDescent="0.25">
      <c r="B61" s="882" t="s">
        <v>25</v>
      </c>
      <c r="C61" s="880">
        <f t="shared" ref="C61:AH61" si="22">+C62+C63</f>
        <v>2.0171008002844948</v>
      </c>
      <c r="D61" s="880">
        <f t="shared" si="22"/>
        <v>4.0342016005689905</v>
      </c>
      <c r="E61" s="880">
        <f t="shared" si="22"/>
        <v>4.0342016005689905</v>
      </c>
      <c r="F61" s="880">
        <f t="shared" si="22"/>
        <v>4.0342016005689905</v>
      </c>
      <c r="G61" s="880">
        <f t="shared" si="22"/>
        <v>3.9333465605500244</v>
      </c>
      <c r="H61" s="880">
        <f t="shared" si="22"/>
        <v>3.5299264003793267</v>
      </c>
      <c r="I61" s="880">
        <f t="shared" si="22"/>
        <v>3.1265062403982928</v>
      </c>
      <c r="J61" s="880">
        <f t="shared" si="22"/>
        <v>2.7230860805120911</v>
      </c>
      <c r="K61" s="880">
        <f t="shared" si="22"/>
        <v>2.3196659202465622</v>
      </c>
      <c r="L61" s="880">
        <f t="shared" si="22"/>
        <v>1.9162457602655283</v>
      </c>
      <c r="M61" s="880">
        <f t="shared" si="22"/>
        <v>1.5128256001896634</v>
      </c>
      <c r="N61" s="880">
        <f t="shared" si="22"/>
        <v>1.1094054401137978</v>
      </c>
      <c r="O61" s="880">
        <f t="shared" si="22"/>
        <v>0.70598528003793259</v>
      </c>
      <c r="P61" s="880">
        <f t="shared" si="22"/>
        <v>0.30256512005689901</v>
      </c>
      <c r="Q61" s="880">
        <f t="shared" si="22"/>
        <v>0</v>
      </c>
      <c r="R61" s="880">
        <f t="shared" si="22"/>
        <v>0</v>
      </c>
      <c r="S61" s="880">
        <f t="shared" si="22"/>
        <v>0</v>
      </c>
      <c r="T61" s="880">
        <f t="shared" si="22"/>
        <v>0</v>
      </c>
      <c r="U61" s="880">
        <f t="shared" si="22"/>
        <v>0</v>
      </c>
      <c r="V61" s="880">
        <f t="shared" si="22"/>
        <v>0</v>
      </c>
      <c r="W61" s="880">
        <f t="shared" si="22"/>
        <v>0</v>
      </c>
      <c r="X61" s="880">
        <f t="shared" si="22"/>
        <v>0</v>
      </c>
      <c r="Y61" s="880">
        <f t="shared" si="22"/>
        <v>0</v>
      </c>
      <c r="Z61" s="880">
        <f t="shared" si="22"/>
        <v>0</v>
      </c>
      <c r="AA61" s="880">
        <f t="shared" si="22"/>
        <v>0</v>
      </c>
      <c r="AB61" s="880">
        <f t="shared" si="22"/>
        <v>0</v>
      </c>
      <c r="AC61" s="880">
        <f t="shared" si="22"/>
        <v>0</v>
      </c>
      <c r="AD61" s="880">
        <f t="shared" si="22"/>
        <v>0</v>
      </c>
      <c r="AE61" s="880">
        <f t="shared" si="22"/>
        <v>0</v>
      </c>
      <c r="AF61" s="880">
        <f t="shared" si="22"/>
        <v>0</v>
      </c>
      <c r="AG61" s="880">
        <f t="shared" si="22"/>
        <v>0</v>
      </c>
      <c r="AH61" s="880">
        <f t="shared" si="22"/>
        <v>0</v>
      </c>
      <c r="AI61" s="890">
        <f t="shared" ref="AI61:AI92" si="23">SUM(C61:AH61)</f>
        <v>35.29926400474158</v>
      </c>
    </row>
    <row r="62" spans="2:35" s="893" customFormat="1" x14ac:dyDescent="0.25">
      <c r="B62" s="325" t="s">
        <v>237</v>
      </c>
      <c r="C62" s="880">
        <v>1.3917309027027027</v>
      </c>
      <c r="D62" s="880">
        <v>2.7834618054054054</v>
      </c>
      <c r="E62" s="880">
        <v>2.7834618054054054</v>
      </c>
      <c r="F62" s="880">
        <v>2.7834618054054054</v>
      </c>
      <c r="G62" s="880">
        <v>2.7138752603129448</v>
      </c>
      <c r="H62" s="880">
        <v>2.4355290797534375</v>
      </c>
      <c r="I62" s="890">
        <v>2.1571828991939306</v>
      </c>
      <c r="J62" s="880">
        <v>1.8788367187292556</v>
      </c>
      <c r="K62" s="880">
        <v>1.6004905381697485</v>
      </c>
      <c r="L62" s="880">
        <v>1.3221443576102414</v>
      </c>
      <c r="M62" s="880">
        <v>1.043798177050735</v>
      </c>
      <c r="N62" s="880">
        <v>0.76545199649122797</v>
      </c>
      <c r="O62" s="880">
        <v>0.48710581602655284</v>
      </c>
      <c r="P62" s="880">
        <v>0.20875963546704601</v>
      </c>
      <c r="Q62" s="880">
        <v>0</v>
      </c>
      <c r="R62" s="880">
        <v>0</v>
      </c>
      <c r="S62" s="880">
        <v>0</v>
      </c>
      <c r="T62" s="880">
        <v>0</v>
      </c>
      <c r="U62" s="880">
        <v>0</v>
      </c>
      <c r="V62" s="880">
        <v>0</v>
      </c>
      <c r="W62" s="880">
        <v>0</v>
      </c>
      <c r="X62" s="880">
        <v>0</v>
      </c>
      <c r="Y62" s="880">
        <v>0</v>
      </c>
      <c r="Z62" s="880">
        <v>0</v>
      </c>
      <c r="AA62" s="880">
        <v>0</v>
      </c>
      <c r="AB62" s="880">
        <v>0</v>
      </c>
      <c r="AC62" s="880">
        <v>0</v>
      </c>
      <c r="AD62" s="880">
        <v>0</v>
      </c>
      <c r="AE62" s="880">
        <v>0</v>
      </c>
      <c r="AF62" s="880">
        <v>0</v>
      </c>
      <c r="AG62" s="880">
        <v>0</v>
      </c>
      <c r="AH62" s="880">
        <v>0</v>
      </c>
      <c r="AI62" s="890">
        <f t="shared" si="23"/>
        <v>24.355290797724042</v>
      </c>
    </row>
    <row r="63" spans="2:35" s="893" customFormat="1" x14ac:dyDescent="0.25">
      <c r="B63" s="325" t="s">
        <v>238</v>
      </c>
      <c r="C63" s="880">
        <v>0.62536989758179229</v>
      </c>
      <c r="D63" s="880">
        <v>1.2507397951635848</v>
      </c>
      <c r="E63" s="880">
        <v>1.2507397951635848</v>
      </c>
      <c r="F63" s="880">
        <v>1.2507397951635848</v>
      </c>
      <c r="G63" s="880">
        <v>1.2194713002370794</v>
      </c>
      <c r="H63" s="880">
        <v>1.094397320625889</v>
      </c>
      <c r="I63" s="81">
        <v>0.96932334120436225</v>
      </c>
      <c r="J63" s="880">
        <v>0.84424936178283561</v>
      </c>
      <c r="K63" s="880">
        <v>0.71917538207681364</v>
      </c>
      <c r="L63" s="880">
        <v>0.59410140265528688</v>
      </c>
      <c r="M63" s="880">
        <v>0.46902742313892842</v>
      </c>
      <c r="N63" s="880">
        <v>0.34395344362256991</v>
      </c>
      <c r="O63" s="880">
        <v>0.21887946401137978</v>
      </c>
      <c r="P63" s="880">
        <v>9.3805484589853008E-2</v>
      </c>
      <c r="Q63" s="880">
        <v>0</v>
      </c>
      <c r="R63" s="880">
        <v>0</v>
      </c>
      <c r="S63" s="880">
        <v>0</v>
      </c>
      <c r="T63" s="880">
        <v>0</v>
      </c>
      <c r="U63" s="880">
        <v>0</v>
      </c>
      <c r="V63" s="880">
        <v>0</v>
      </c>
      <c r="W63" s="880">
        <v>0</v>
      </c>
      <c r="X63" s="880">
        <v>0</v>
      </c>
      <c r="Y63" s="880">
        <v>0</v>
      </c>
      <c r="Z63" s="880">
        <v>0</v>
      </c>
      <c r="AA63" s="880">
        <v>0</v>
      </c>
      <c r="AB63" s="880">
        <v>0</v>
      </c>
      <c r="AC63" s="880">
        <v>0</v>
      </c>
      <c r="AD63" s="880">
        <v>0</v>
      </c>
      <c r="AE63" s="880">
        <v>0</v>
      </c>
      <c r="AF63" s="880">
        <v>0</v>
      </c>
      <c r="AG63" s="880">
        <v>0</v>
      </c>
      <c r="AH63" s="880">
        <v>0</v>
      </c>
      <c r="AI63" s="81">
        <f t="shared" si="23"/>
        <v>10.943973207017548</v>
      </c>
    </row>
    <row r="64" spans="2:35" s="893" customFormat="1" x14ac:dyDescent="0.25">
      <c r="B64" s="891" t="s">
        <v>26</v>
      </c>
      <c r="C64" s="892">
        <v>112.56800365041074</v>
      </c>
      <c r="D64" s="892">
        <v>225.13600730082149</v>
      </c>
      <c r="E64" s="892">
        <v>225.13600730082149</v>
      </c>
      <c r="F64" s="892">
        <v>225.13600730082149</v>
      </c>
      <c r="G64" s="892">
        <v>225.13600730082149</v>
      </c>
      <c r="H64" s="892">
        <v>225.13600730082149</v>
      </c>
      <c r="I64" s="888">
        <v>225.13600730082149</v>
      </c>
      <c r="J64" s="892">
        <v>225.13600730082149</v>
      </c>
      <c r="K64" s="892">
        <v>225.13600730082149</v>
      </c>
      <c r="L64" s="892">
        <v>225.13600730082149</v>
      </c>
      <c r="M64" s="892">
        <v>225.13600730082149</v>
      </c>
      <c r="N64" s="892">
        <v>225.13600730082149</v>
      </c>
      <c r="O64" s="892">
        <v>225.13600730082149</v>
      </c>
      <c r="P64" s="892">
        <v>225.13600730082149</v>
      </c>
      <c r="Q64" s="892">
        <v>225.13600730082149</v>
      </c>
      <c r="R64" s="892">
        <v>225.13600730082149</v>
      </c>
      <c r="S64" s="892">
        <v>219.50760711738741</v>
      </c>
      <c r="T64" s="892">
        <v>196.99400638669627</v>
      </c>
      <c r="U64" s="892">
        <v>174.4804056560051</v>
      </c>
      <c r="V64" s="892">
        <v>151.96680492531394</v>
      </c>
      <c r="W64" s="892">
        <v>129.4532041946228</v>
      </c>
      <c r="X64" s="892">
        <v>106.93960346697669</v>
      </c>
      <c r="Y64" s="892">
        <v>84.42600273628554</v>
      </c>
      <c r="Z64" s="892">
        <v>61.912402005594373</v>
      </c>
      <c r="AA64" s="892">
        <v>39.398801277948259</v>
      </c>
      <c r="AB64" s="892">
        <v>16.885200547257107</v>
      </c>
      <c r="AC64" s="892">
        <v>0</v>
      </c>
      <c r="AD64" s="892">
        <v>0</v>
      </c>
      <c r="AE64" s="892">
        <v>0</v>
      </c>
      <c r="AF64" s="892">
        <v>0</v>
      </c>
      <c r="AG64" s="892">
        <v>0</v>
      </c>
      <c r="AH64" s="892">
        <v>0</v>
      </c>
      <c r="AI64" s="888">
        <f t="shared" si="23"/>
        <v>4671.5721514768202</v>
      </c>
    </row>
    <row r="65" spans="2:35" s="893" customFormat="1" x14ac:dyDescent="0.25">
      <c r="B65" s="891" t="s">
        <v>881</v>
      </c>
      <c r="C65" s="892">
        <v>0</v>
      </c>
      <c r="D65" s="892">
        <v>1.4464413756737755</v>
      </c>
      <c r="E65" s="892">
        <v>1.7072750644480901</v>
      </c>
      <c r="F65" s="892">
        <v>1.7072750644480901</v>
      </c>
      <c r="G65" s="892">
        <v>1.7072750644480901</v>
      </c>
      <c r="H65" s="892">
        <v>1.5706930630419496</v>
      </c>
      <c r="I65" s="888">
        <v>1.2975290602296696</v>
      </c>
      <c r="J65" s="892">
        <v>1.0243650339817203</v>
      </c>
      <c r="K65" s="892">
        <v>0.75120103116943993</v>
      </c>
      <c r="L65" s="892">
        <v>0.47803702835715955</v>
      </c>
      <c r="M65" s="892">
        <v>0.20487300210921019</v>
      </c>
      <c r="N65" s="892">
        <v>0</v>
      </c>
      <c r="O65" s="892">
        <v>0</v>
      </c>
      <c r="P65" s="892">
        <v>0</v>
      </c>
      <c r="Q65" s="892">
        <v>0</v>
      </c>
      <c r="R65" s="892">
        <v>0</v>
      </c>
      <c r="S65" s="892">
        <v>0</v>
      </c>
      <c r="T65" s="892">
        <v>0</v>
      </c>
      <c r="U65" s="892">
        <v>0</v>
      </c>
      <c r="V65" s="892">
        <v>0</v>
      </c>
      <c r="W65" s="892">
        <v>0</v>
      </c>
      <c r="X65" s="892">
        <v>0</v>
      </c>
      <c r="Y65" s="892">
        <v>0</v>
      </c>
      <c r="Z65" s="892">
        <v>0</v>
      </c>
      <c r="AA65" s="892">
        <v>0</v>
      </c>
      <c r="AB65" s="892">
        <v>0</v>
      </c>
      <c r="AC65" s="892">
        <v>0</v>
      </c>
      <c r="AD65" s="892">
        <v>0</v>
      </c>
      <c r="AE65" s="892">
        <v>0</v>
      </c>
      <c r="AF65" s="892">
        <v>0</v>
      </c>
      <c r="AG65" s="892">
        <v>0</v>
      </c>
      <c r="AH65" s="892">
        <v>0</v>
      </c>
      <c r="AI65" s="888">
        <f t="shared" si="23"/>
        <v>11.894964787907194</v>
      </c>
    </row>
    <row r="66" spans="2:35" s="893" customFormat="1" x14ac:dyDescent="0.25">
      <c r="B66" s="889" t="s">
        <v>882</v>
      </c>
      <c r="C66" s="331">
        <v>0</v>
      </c>
      <c r="D66" s="331">
        <v>0.44867700960862433</v>
      </c>
      <c r="E66" s="331">
        <v>0.52958598546988522</v>
      </c>
      <c r="F66" s="331">
        <v>0.52958598546988522</v>
      </c>
      <c r="G66" s="331">
        <v>0.52958598546988522</v>
      </c>
      <c r="H66" s="331">
        <v>0.50310669088352467</v>
      </c>
      <c r="I66" s="888">
        <v>0.39718948910241386</v>
      </c>
      <c r="J66" s="331">
        <v>0.29127228732130306</v>
      </c>
      <c r="K66" s="331">
        <v>0.18535509725802671</v>
      </c>
      <c r="L66" s="331">
        <v>7.9437895476915876E-2</v>
      </c>
      <c r="M66" s="331">
        <v>0</v>
      </c>
      <c r="N66" s="331">
        <v>0</v>
      </c>
      <c r="O66" s="331">
        <v>0</v>
      </c>
      <c r="P66" s="331">
        <v>0</v>
      </c>
      <c r="Q66" s="331">
        <v>0</v>
      </c>
      <c r="R66" s="331">
        <v>0</v>
      </c>
      <c r="S66" s="331">
        <v>0</v>
      </c>
      <c r="T66" s="331">
        <v>0</v>
      </c>
      <c r="U66" s="331">
        <v>0</v>
      </c>
      <c r="V66" s="331">
        <v>0</v>
      </c>
      <c r="W66" s="331">
        <v>0</v>
      </c>
      <c r="X66" s="331">
        <v>0</v>
      </c>
      <c r="Y66" s="331">
        <v>0</v>
      </c>
      <c r="Z66" s="331">
        <v>0</v>
      </c>
      <c r="AA66" s="331">
        <v>0</v>
      </c>
      <c r="AB66" s="331">
        <v>0</v>
      </c>
      <c r="AC66" s="331">
        <v>0</v>
      </c>
      <c r="AD66" s="331">
        <v>0</v>
      </c>
      <c r="AE66" s="331">
        <v>0</v>
      </c>
      <c r="AF66" s="331">
        <v>0</v>
      </c>
      <c r="AG66" s="331">
        <v>0</v>
      </c>
      <c r="AH66" s="331">
        <v>0</v>
      </c>
      <c r="AI66" s="888">
        <f t="shared" si="23"/>
        <v>3.4937964260604635</v>
      </c>
    </row>
    <row r="67" spans="2:35" s="893" customFormat="1" x14ac:dyDescent="0.25">
      <c r="B67" s="889" t="s">
        <v>883</v>
      </c>
      <c r="C67" s="331">
        <v>0</v>
      </c>
      <c r="D67" s="331">
        <v>1.004347504101242</v>
      </c>
      <c r="E67" s="331">
        <v>14.225512163112256</v>
      </c>
      <c r="F67" s="331">
        <v>28.451024326224513</v>
      </c>
      <c r="G67" s="331">
        <v>35.563780384344973</v>
      </c>
      <c r="H67" s="331">
        <v>40.30561778767283</v>
      </c>
      <c r="I67" s="888">
        <v>40.30561778767283</v>
      </c>
      <c r="J67" s="331">
        <v>40.30561778767283</v>
      </c>
      <c r="K67" s="331">
        <v>37.557507475978433</v>
      </c>
      <c r="L67" s="331">
        <v>33.893360405437072</v>
      </c>
      <c r="M67" s="331">
        <v>30.229213334895707</v>
      </c>
      <c r="N67" s="331">
        <v>26.56506626435435</v>
      </c>
      <c r="O67" s="331">
        <v>22.900919193812982</v>
      </c>
      <c r="P67" s="331">
        <v>19.236772123271621</v>
      </c>
      <c r="Q67" s="331">
        <v>15.572625052730254</v>
      </c>
      <c r="R67" s="331">
        <v>11.908477982188892</v>
      </c>
      <c r="S67" s="331">
        <v>8.244330911647527</v>
      </c>
      <c r="T67" s="331">
        <v>4.5801838411061633</v>
      </c>
      <c r="U67" s="331">
        <v>0.91603677056479971</v>
      </c>
      <c r="V67" s="331">
        <v>0</v>
      </c>
      <c r="W67" s="331">
        <v>0</v>
      </c>
      <c r="X67" s="331">
        <v>0</v>
      </c>
      <c r="Y67" s="331">
        <v>0</v>
      </c>
      <c r="Z67" s="331">
        <v>0</v>
      </c>
      <c r="AA67" s="331">
        <v>0</v>
      </c>
      <c r="AB67" s="331">
        <v>0</v>
      </c>
      <c r="AC67" s="331">
        <v>0</v>
      </c>
      <c r="AD67" s="331">
        <v>0</v>
      </c>
      <c r="AE67" s="331">
        <v>0</v>
      </c>
      <c r="AF67" s="331">
        <v>0</v>
      </c>
      <c r="AG67" s="331">
        <v>0</v>
      </c>
      <c r="AH67" s="331">
        <v>0</v>
      </c>
      <c r="AI67" s="888">
        <f t="shared" si="23"/>
        <v>411.76601109678927</v>
      </c>
    </row>
    <row r="68" spans="2:35" s="893" customFormat="1" x14ac:dyDescent="0.25">
      <c r="B68" s="889" t="s">
        <v>884</v>
      </c>
      <c r="C68" s="331">
        <v>0</v>
      </c>
      <c r="D68" s="331">
        <v>0.37079034450433557</v>
      </c>
      <c r="E68" s="331">
        <v>2.6259250761659243</v>
      </c>
      <c r="F68" s="331">
        <v>3.0635792594328564</v>
      </c>
      <c r="G68" s="331">
        <v>8.753083618467306</v>
      </c>
      <c r="H68" s="331">
        <v>13.567279587532225</v>
      </c>
      <c r="I68" s="888">
        <v>13.567279587532225</v>
      </c>
      <c r="J68" s="331">
        <v>13.567279587532225</v>
      </c>
      <c r="K68" s="331">
        <v>14.004933770799155</v>
      </c>
      <c r="L68" s="331">
        <v>14.004933770799155</v>
      </c>
      <c r="M68" s="331">
        <v>14.004933770799155</v>
      </c>
      <c r="N68" s="331">
        <v>13.304687086946331</v>
      </c>
      <c r="O68" s="331">
        <v>10.503700328099367</v>
      </c>
      <c r="P68" s="331">
        <v>7.7027135692524027</v>
      </c>
      <c r="Q68" s="331">
        <v>4.9017268221232726</v>
      </c>
      <c r="R68" s="331">
        <v>2.1007400632763069</v>
      </c>
      <c r="S68" s="331">
        <v>0</v>
      </c>
      <c r="T68" s="331">
        <v>0</v>
      </c>
      <c r="U68" s="331">
        <v>0</v>
      </c>
      <c r="V68" s="331">
        <v>0</v>
      </c>
      <c r="W68" s="331">
        <v>0</v>
      </c>
      <c r="X68" s="331">
        <v>0</v>
      </c>
      <c r="Y68" s="331">
        <v>0</v>
      </c>
      <c r="Z68" s="331">
        <v>0</v>
      </c>
      <c r="AA68" s="331">
        <v>0</v>
      </c>
      <c r="AB68" s="331">
        <v>0</v>
      </c>
      <c r="AC68" s="331">
        <v>0</v>
      </c>
      <c r="AD68" s="331">
        <v>0</v>
      </c>
      <c r="AE68" s="331">
        <v>0</v>
      </c>
      <c r="AF68" s="331">
        <v>0</v>
      </c>
      <c r="AG68" s="331">
        <v>0</v>
      </c>
      <c r="AH68" s="331">
        <v>0</v>
      </c>
      <c r="AI68" s="888">
        <f t="shared" si="23"/>
        <v>136.04358624326224</v>
      </c>
    </row>
    <row r="69" spans="2:35" s="893" customFormat="1" x14ac:dyDescent="0.25">
      <c r="B69" s="891" t="s">
        <v>885</v>
      </c>
      <c r="C69" s="331">
        <v>0</v>
      </c>
      <c r="D69" s="331">
        <v>1.9515223107569719</v>
      </c>
      <c r="E69" s="331">
        <v>27.641234028591516</v>
      </c>
      <c r="F69" s="331">
        <v>50.675595711272557</v>
      </c>
      <c r="G69" s="331">
        <v>55.282468057183031</v>
      </c>
      <c r="H69" s="331">
        <v>55.282468057183031</v>
      </c>
      <c r="I69" s="888">
        <v>55.282468057183031</v>
      </c>
      <c r="J69" s="331">
        <v>55.282468057183031</v>
      </c>
      <c r="K69" s="331">
        <v>54.295281122568547</v>
      </c>
      <c r="L69" s="331">
        <v>50.346533395828459</v>
      </c>
      <c r="M69" s="331">
        <v>69.59667852120927</v>
      </c>
      <c r="N69" s="331">
        <v>63.673556936958043</v>
      </c>
      <c r="O69" s="331">
        <v>57.750435376142484</v>
      </c>
      <c r="P69" s="331">
        <v>51.827313791891257</v>
      </c>
      <c r="Q69" s="331">
        <v>45.904192207640023</v>
      </c>
      <c r="R69" s="331">
        <v>39.981070635106626</v>
      </c>
      <c r="S69" s="331">
        <v>34.057949062573229</v>
      </c>
      <c r="T69" s="331">
        <v>28.134827478322006</v>
      </c>
      <c r="U69" s="331">
        <v>22.211705905788609</v>
      </c>
      <c r="V69" s="331">
        <v>16.288584333255212</v>
      </c>
      <c r="W69" s="331">
        <v>10.365462749003983</v>
      </c>
      <c r="X69" s="331">
        <v>4.4423411764705882</v>
      </c>
      <c r="Y69" s="331">
        <v>0</v>
      </c>
      <c r="Z69" s="331">
        <v>0</v>
      </c>
      <c r="AA69" s="331">
        <v>0</v>
      </c>
      <c r="AB69" s="331">
        <v>0</v>
      </c>
      <c r="AC69" s="331">
        <v>0</v>
      </c>
      <c r="AD69" s="331">
        <v>0</v>
      </c>
      <c r="AE69" s="331">
        <v>0</v>
      </c>
      <c r="AF69" s="331">
        <v>0</v>
      </c>
      <c r="AG69" s="331">
        <v>0</v>
      </c>
      <c r="AH69" s="331">
        <v>0</v>
      </c>
      <c r="AI69" s="888">
        <f t="shared" si="23"/>
        <v>850.27415697211143</v>
      </c>
    </row>
    <row r="70" spans="2:35" s="893" customFormat="1" x14ac:dyDescent="0.25">
      <c r="B70" s="891" t="s">
        <v>886</v>
      </c>
      <c r="C70" s="331">
        <v>0</v>
      </c>
      <c r="D70" s="331">
        <v>0.30791237403327859</v>
      </c>
      <c r="E70" s="331">
        <v>2.1806253105226148</v>
      </c>
      <c r="F70" s="331">
        <v>2.5440628779001635</v>
      </c>
      <c r="G70" s="331">
        <v>7.2687510663229435</v>
      </c>
      <c r="H70" s="331">
        <v>10.779227408014998</v>
      </c>
      <c r="I70" s="888">
        <v>10.9692061401453</v>
      </c>
      <c r="J70" s="331">
        <v>10.76683749707054</v>
      </c>
      <c r="K70" s="331">
        <v>10.221681169439886</v>
      </c>
      <c r="L70" s="331">
        <v>9.6765248418092344</v>
      </c>
      <c r="M70" s="331">
        <v>9.131368514178579</v>
      </c>
      <c r="N70" s="331">
        <v>8.5862121865479253</v>
      </c>
      <c r="O70" s="331">
        <v>8.0410558471994378</v>
      </c>
      <c r="P70" s="331">
        <v>7.4958995195687823</v>
      </c>
      <c r="Q70" s="331">
        <v>6.9507431919381295</v>
      </c>
      <c r="R70" s="331">
        <v>6.4055868643074758</v>
      </c>
      <c r="S70" s="331">
        <v>5.8604305366768221</v>
      </c>
      <c r="T70" s="331">
        <v>5.3152741973283328</v>
      </c>
      <c r="U70" s="331">
        <v>4.7701178814155138</v>
      </c>
      <c r="V70" s="331">
        <v>4.2249615420670255</v>
      </c>
      <c r="W70" s="331">
        <v>3.6798052144363718</v>
      </c>
      <c r="X70" s="331">
        <v>3.1346488868057176</v>
      </c>
      <c r="Y70" s="331">
        <v>2.5894925591750648</v>
      </c>
      <c r="Z70" s="331">
        <v>2.0443362315444102</v>
      </c>
      <c r="AA70" s="331">
        <v>1.4991798921959221</v>
      </c>
      <c r="AB70" s="331">
        <v>0.95402357628310275</v>
      </c>
      <c r="AC70" s="331">
        <v>0.40886723693461446</v>
      </c>
      <c r="AD70" s="331">
        <v>0</v>
      </c>
      <c r="AE70" s="331">
        <v>0</v>
      </c>
      <c r="AF70" s="331">
        <v>0</v>
      </c>
      <c r="AG70" s="331">
        <v>0</v>
      </c>
      <c r="AH70" s="331">
        <v>0</v>
      </c>
      <c r="AI70" s="888">
        <f t="shared" si="23"/>
        <v>145.80683256386217</v>
      </c>
    </row>
    <row r="71" spans="2:35" s="893" customFormat="1" x14ac:dyDescent="0.25">
      <c r="B71" s="891" t="s">
        <v>887</v>
      </c>
      <c r="C71" s="331">
        <v>0</v>
      </c>
      <c r="D71" s="331">
        <v>22.324548789999998</v>
      </c>
      <c r="E71" s="331">
        <v>26.350287100000003</v>
      </c>
      <c r="F71" s="331">
        <v>26.350287100000003</v>
      </c>
      <c r="G71" s="331">
        <v>26.350287100000003</v>
      </c>
      <c r="H71" s="331">
        <v>25.032772749999999</v>
      </c>
      <c r="I71" s="888">
        <v>19.762715329999999</v>
      </c>
      <c r="J71" s="331">
        <v>14.49265791</v>
      </c>
      <c r="K71" s="331">
        <v>9.2226004899999996</v>
      </c>
      <c r="L71" s="331">
        <v>3.9525430700000004</v>
      </c>
      <c r="M71" s="331">
        <v>0</v>
      </c>
      <c r="N71" s="331">
        <v>0</v>
      </c>
      <c r="O71" s="331">
        <v>0</v>
      </c>
      <c r="P71" s="331">
        <v>0</v>
      </c>
      <c r="Q71" s="331">
        <v>0</v>
      </c>
      <c r="R71" s="331">
        <v>0</v>
      </c>
      <c r="S71" s="331">
        <v>0</v>
      </c>
      <c r="T71" s="331">
        <v>0</v>
      </c>
      <c r="U71" s="331">
        <v>0</v>
      </c>
      <c r="V71" s="331">
        <v>0</v>
      </c>
      <c r="W71" s="331">
        <v>0</v>
      </c>
      <c r="X71" s="331">
        <v>0</v>
      </c>
      <c r="Y71" s="331">
        <v>0</v>
      </c>
      <c r="Z71" s="331">
        <v>0</v>
      </c>
      <c r="AA71" s="331">
        <v>0</v>
      </c>
      <c r="AB71" s="331">
        <v>0</v>
      </c>
      <c r="AC71" s="331">
        <v>0</v>
      </c>
      <c r="AD71" s="331">
        <v>0</v>
      </c>
      <c r="AE71" s="331">
        <v>0</v>
      </c>
      <c r="AF71" s="331">
        <v>0</v>
      </c>
      <c r="AG71" s="331">
        <v>0</v>
      </c>
      <c r="AH71" s="331">
        <v>0</v>
      </c>
      <c r="AI71" s="888">
        <f t="shared" si="23"/>
        <v>173.83869963999996</v>
      </c>
    </row>
    <row r="72" spans="2:35" s="893" customFormat="1" x14ac:dyDescent="0.25">
      <c r="B72" s="891" t="s">
        <v>888</v>
      </c>
      <c r="C72" s="331">
        <v>0</v>
      </c>
      <c r="D72" s="331">
        <v>12.07828093</v>
      </c>
      <c r="E72" s="331">
        <v>228.10130534000001</v>
      </c>
      <c r="F72" s="331">
        <v>441.94627910000003</v>
      </c>
      <c r="G72" s="331">
        <v>484.71527383999995</v>
      </c>
      <c r="H72" s="331">
        <v>570.25326336000001</v>
      </c>
      <c r="I72" s="888">
        <v>570.25326336000001</v>
      </c>
      <c r="J72" s="331">
        <v>570.25326336000001</v>
      </c>
      <c r="K72" s="331">
        <v>531.37235903999999</v>
      </c>
      <c r="L72" s="331">
        <v>479.53115327999996</v>
      </c>
      <c r="M72" s="331">
        <v>427.68994751999998</v>
      </c>
      <c r="N72" s="331">
        <v>375.84874176</v>
      </c>
      <c r="O72" s="331">
        <v>324.00753600000002</v>
      </c>
      <c r="P72" s="331">
        <v>272.16633024000004</v>
      </c>
      <c r="Q72" s="331">
        <v>220.32512448</v>
      </c>
      <c r="R72" s="331">
        <v>168.48391871999999</v>
      </c>
      <c r="S72" s="331">
        <v>116.64271296000001</v>
      </c>
      <c r="T72" s="331">
        <v>64.801507200000003</v>
      </c>
      <c r="U72" s="331">
        <v>12.96030144</v>
      </c>
      <c r="V72" s="331">
        <v>0</v>
      </c>
      <c r="W72" s="331">
        <v>0</v>
      </c>
      <c r="X72" s="331">
        <v>0</v>
      </c>
      <c r="Y72" s="331">
        <v>0</v>
      </c>
      <c r="Z72" s="331">
        <v>0</v>
      </c>
      <c r="AA72" s="331">
        <v>0</v>
      </c>
      <c r="AB72" s="331">
        <v>0</v>
      </c>
      <c r="AC72" s="331">
        <v>0</v>
      </c>
      <c r="AD72" s="331">
        <v>0</v>
      </c>
      <c r="AE72" s="331">
        <v>0</v>
      </c>
      <c r="AF72" s="331">
        <v>0</v>
      </c>
      <c r="AG72" s="331">
        <v>0</v>
      </c>
      <c r="AH72" s="331">
        <v>0</v>
      </c>
      <c r="AI72" s="888">
        <f t="shared" si="23"/>
        <v>5871.4305619299994</v>
      </c>
    </row>
    <row r="73" spans="2:35" s="893" customFormat="1" x14ac:dyDescent="0.25">
      <c r="B73" s="891" t="s">
        <v>889</v>
      </c>
      <c r="C73" s="331">
        <v>0</v>
      </c>
      <c r="D73" s="331">
        <v>17.04040513</v>
      </c>
      <c r="E73" s="331">
        <v>80.453060260000001</v>
      </c>
      <c r="F73" s="331">
        <v>80.453060260000001</v>
      </c>
      <c r="G73" s="331">
        <v>120.67959040000001</v>
      </c>
      <c r="H73" s="331">
        <v>111.02522316</v>
      </c>
      <c r="I73" s="888">
        <v>91.716488699999985</v>
      </c>
      <c r="J73" s="331">
        <v>72.407754240000003</v>
      </c>
      <c r="K73" s="331">
        <v>123.89771281</v>
      </c>
      <c r="L73" s="331">
        <v>78.843999060000002</v>
      </c>
      <c r="M73" s="331">
        <v>33.790285310000002</v>
      </c>
      <c r="N73" s="331">
        <v>0</v>
      </c>
      <c r="O73" s="331">
        <v>0</v>
      </c>
      <c r="P73" s="331">
        <v>0</v>
      </c>
      <c r="Q73" s="331">
        <v>0</v>
      </c>
      <c r="R73" s="331">
        <v>0</v>
      </c>
      <c r="S73" s="331">
        <v>0</v>
      </c>
      <c r="T73" s="331">
        <v>0</v>
      </c>
      <c r="U73" s="331">
        <v>0</v>
      </c>
      <c r="V73" s="331">
        <v>0</v>
      </c>
      <c r="W73" s="331">
        <v>0</v>
      </c>
      <c r="X73" s="331">
        <v>0</v>
      </c>
      <c r="Y73" s="331">
        <v>0</v>
      </c>
      <c r="Z73" s="331">
        <v>0</v>
      </c>
      <c r="AA73" s="331">
        <v>0</v>
      </c>
      <c r="AB73" s="331">
        <v>0</v>
      </c>
      <c r="AC73" s="331">
        <v>0</v>
      </c>
      <c r="AD73" s="331">
        <v>0</v>
      </c>
      <c r="AE73" s="331">
        <v>0</v>
      </c>
      <c r="AF73" s="331">
        <v>0</v>
      </c>
      <c r="AG73" s="331">
        <v>0</v>
      </c>
      <c r="AH73" s="331">
        <v>0</v>
      </c>
      <c r="AI73" s="888">
        <f t="shared" si="23"/>
        <v>810.30757932999995</v>
      </c>
    </row>
    <row r="74" spans="2:35" s="893" customFormat="1" x14ac:dyDescent="0.25">
      <c r="B74" s="891" t="s">
        <v>890</v>
      </c>
      <c r="C74" s="331">
        <v>0</v>
      </c>
      <c r="D74" s="331">
        <v>21.711888640000002</v>
      </c>
      <c r="E74" s="331">
        <v>230.64432521999998</v>
      </c>
      <c r="F74" s="331">
        <v>307.52576696</v>
      </c>
      <c r="G74" s="331">
        <v>743.18727014000001</v>
      </c>
      <c r="H74" s="331">
        <v>845.69585912000002</v>
      </c>
      <c r="I74" s="888">
        <v>845.69585912000002</v>
      </c>
      <c r="J74" s="331">
        <v>845.69585912000002</v>
      </c>
      <c r="K74" s="331">
        <v>973.83159536000005</v>
      </c>
      <c r="L74" s="331">
        <v>1025.08588986</v>
      </c>
      <c r="M74" s="331">
        <v>1025.08588986</v>
      </c>
      <c r="N74" s="331">
        <v>973.83159536000005</v>
      </c>
      <c r="O74" s="331">
        <v>768.81441739000002</v>
      </c>
      <c r="P74" s="331">
        <v>563.79723941999998</v>
      </c>
      <c r="Q74" s="331">
        <v>358.78006145000001</v>
      </c>
      <c r="R74" s="331">
        <v>153.76288348</v>
      </c>
      <c r="S74" s="331">
        <v>0</v>
      </c>
      <c r="T74" s="331">
        <v>0</v>
      </c>
      <c r="U74" s="331">
        <v>0</v>
      </c>
      <c r="V74" s="331">
        <v>0</v>
      </c>
      <c r="W74" s="331">
        <v>0</v>
      </c>
      <c r="X74" s="331">
        <v>0</v>
      </c>
      <c r="Y74" s="331">
        <v>0</v>
      </c>
      <c r="Z74" s="331">
        <v>0</v>
      </c>
      <c r="AA74" s="331">
        <v>0</v>
      </c>
      <c r="AB74" s="331">
        <v>0</v>
      </c>
      <c r="AC74" s="331">
        <v>0</v>
      </c>
      <c r="AD74" s="331">
        <v>0</v>
      </c>
      <c r="AE74" s="331">
        <v>0</v>
      </c>
      <c r="AF74" s="331">
        <v>0</v>
      </c>
      <c r="AG74" s="331">
        <v>0</v>
      </c>
      <c r="AH74" s="331">
        <v>0</v>
      </c>
      <c r="AI74" s="888">
        <f t="shared" si="23"/>
        <v>9683.1464004999998</v>
      </c>
    </row>
    <row r="75" spans="2:35" s="893" customFormat="1" x14ac:dyDescent="0.25">
      <c r="B75" s="889" t="s">
        <v>891</v>
      </c>
      <c r="C75" s="331">
        <v>0</v>
      </c>
      <c r="D75" s="331">
        <v>11.100847009999999</v>
      </c>
      <c r="E75" s="331">
        <v>262.05278197999996</v>
      </c>
      <c r="F75" s="331">
        <v>366.87389475999998</v>
      </c>
      <c r="G75" s="331">
        <v>366.87389475999998</v>
      </c>
      <c r="H75" s="331">
        <v>366.87389475999998</v>
      </c>
      <c r="I75" s="888">
        <v>366.87389475999998</v>
      </c>
      <c r="J75" s="331">
        <v>366.87389475999998</v>
      </c>
      <c r="K75" s="331">
        <v>360.32257521000002</v>
      </c>
      <c r="L75" s="331">
        <v>334.11729701000002</v>
      </c>
      <c r="M75" s="331">
        <v>428.87745478999994</v>
      </c>
      <c r="N75" s="331">
        <v>392.37724587000002</v>
      </c>
      <c r="O75" s="331">
        <v>355.87703695000005</v>
      </c>
      <c r="P75" s="331">
        <v>319.37682802999996</v>
      </c>
      <c r="Q75" s="331">
        <v>282.87661911000004</v>
      </c>
      <c r="R75" s="331">
        <v>246.37641019</v>
      </c>
      <c r="S75" s="331">
        <v>209.87620126999997</v>
      </c>
      <c r="T75" s="331">
        <v>173.37599235000002</v>
      </c>
      <c r="U75" s="331">
        <v>136.87578343000001</v>
      </c>
      <c r="V75" s="331">
        <v>100.37557452999999</v>
      </c>
      <c r="W75" s="331">
        <v>63.875365610000003</v>
      </c>
      <c r="X75" s="331">
        <v>27.375156690000001</v>
      </c>
      <c r="Y75" s="331">
        <v>0</v>
      </c>
      <c r="Z75" s="331">
        <v>0</v>
      </c>
      <c r="AA75" s="331">
        <v>0</v>
      </c>
      <c r="AB75" s="331">
        <v>0</v>
      </c>
      <c r="AC75" s="331">
        <v>0</v>
      </c>
      <c r="AD75" s="331">
        <v>0</v>
      </c>
      <c r="AE75" s="331">
        <v>0</v>
      </c>
      <c r="AF75" s="331">
        <v>0</v>
      </c>
      <c r="AG75" s="331">
        <v>0</v>
      </c>
      <c r="AH75" s="331">
        <v>0</v>
      </c>
      <c r="AI75" s="888">
        <f t="shared" si="23"/>
        <v>5539.4786438300007</v>
      </c>
    </row>
    <row r="76" spans="2:35" s="893" customFormat="1" x14ac:dyDescent="0.25">
      <c r="B76" s="891" t="s">
        <v>892</v>
      </c>
      <c r="C76" s="331">
        <v>0</v>
      </c>
      <c r="D76" s="331">
        <v>2.2154830699999999</v>
      </c>
      <c r="E76" s="331">
        <v>23.534967640000001</v>
      </c>
      <c r="F76" s="331">
        <v>31.37995686</v>
      </c>
      <c r="G76" s="331">
        <v>75.834895739999993</v>
      </c>
      <c r="H76" s="331">
        <v>85.314257710000007</v>
      </c>
      <c r="I76" s="888">
        <v>81.391763109999999</v>
      </c>
      <c r="J76" s="331">
        <v>77.469268499999998</v>
      </c>
      <c r="K76" s="331">
        <v>78.004154129999989</v>
      </c>
      <c r="L76" s="331">
        <v>84.393065789999994</v>
      </c>
      <c r="M76" s="331">
        <v>79.638526889999994</v>
      </c>
      <c r="N76" s="331">
        <v>74.883987969999993</v>
      </c>
      <c r="O76" s="331">
        <v>70.129449049999991</v>
      </c>
      <c r="P76" s="331">
        <v>65.374910129999989</v>
      </c>
      <c r="Q76" s="331">
        <v>60.620371209999995</v>
      </c>
      <c r="R76" s="331">
        <v>55.865832290000007</v>
      </c>
      <c r="S76" s="331">
        <v>51.111293370000006</v>
      </c>
      <c r="T76" s="331">
        <v>46.356754450000004</v>
      </c>
      <c r="U76" s="331">
        <v>41.602215530000002</v>
      </c>
      <c r="V76" s="331">
        <v>36.847676610000001</v>
      </c>
      <c r="W76" s="331">
        <v>32.093137710000001</v>
      </c>
      <c r="X76" s="331">
        <v>27.338598789999999</v>
      </c>
      <c r="Y76" s="331">
        <v>22.584059870000001</v>
      </c>
      <c r="Z76" s="331">
        <v>17.829520949999999</v>
      </c>
      <c r="AA76" s="331">
        <v>13.074982030000001</v>
      </c>
      <c r="AB76" s="331">
        <v>8.3204431099999994</v>
      </c>
      <c r="AC76" s="331">
        <v>3.5659041899999999</v>
      </c>
      <c r="AD76" s="331">
        <v>0</v>
      </c>
      <c r="AE76" s="331">
        <v>0</v>
      </c>
      <c r="AF76" s="331">
        <v>0</v>
      </c>
      <c r="AG76" s="331">
        <v>0</v>
      </c>
      <c r="AH76" s="331">
        <v>0</v>
      </c>
      <c r="AI76" s="888">
        <f t="shared" si="23"/>
        <v>1246.7754767000001</v>
      </c>
    </row>
    <row r="77" spans="2:35" s="893" customFormat="1" x14ac:dyDescent="0.25">
      <c r="B77" s="891" t="s">
        <v>893</v>
      </c>
      <c r="C77" s="331">
        <v>0</v>
      </c>
      <c r="D77" s="331">
        <v>18.58044932</v>
      </c>
      <c r="E77" s="331">
        <v>21.931022160000001</v>
      </c>
      <c r="F77" s="331">
        <v>21.931022160000001</v>
      </c>
      <c r="G77" s="331">
        <v>21.931022160000001</v>
      </c>
      <c r="H77" s="331">
        <v>20.834471050000001</v>
      </c>
      <c r="I77" s="888">
        <v>16.448266610000001</v>
      </c>
      <c r="J77" s="331">
        <v>12.062062190000001</v>
      </c>
      <c r="K77" s="331">
        <v>7.6758577499999996</v>
      </c>
      <c r="L77" s="331">
        <v>3.2896533300000002</v>
      </c>
      <c r="M77" s="331">
        <v>0</v>
      </c>
      <c r="N77" s="331">
        <v>0</v>
      </c>
      <c r="O77" s="331">
        <v>0</v>
      </c>
      <c r="P77" s="331">
        <v>0</v>
      </c>
      <c r="Q77" s="331">
        <v>0</v>
      </c>
      <c r="R77" s="331">
        <v>0</v>
      </c>
      <c r="S77" s="331">
        <v>0</v>
      </c>
      <c r="T77" s="331">
        <v>0</v>
      </c>
      <c r="U77" s="331">
        <v>0</v>
      </c>
      <c r="V77" s="331">
        <v>0</v>
      </c>
      <c r="W77" s="331">
        <v>0</v>
      </c>
      <c r="X77" s="331">
        <v>0</v>
      </c>
      <c r="Y77" s="331">
        <v>0</v>
      </c>
      <c r="Z77" s="331">
        <v>0</v>
      </c>
      <c r="AA77" s="331">
        <v>0</v>
      </c>
      <c r="AB77" s="331">
        <v>0</v>
      </c>
      <c r="AC77" s="331">
        <v>0</v>
      </c>
      <c r="AD77" s="331">
        <v>0</v>
      </c>
      <c r="AE77" s="331">
        <v>0</v>
      </c>
      <c r="AF77" s="331">
        <v>0</v>
      </c>
      <c r="AG77" s="331">
        <v>0</v>
      </c>
      <c r="AH77" s="331">
        <v>0</v>
      </c>
      <c r="AI77" s="888">
        <f t="shared" si="23"/>
        <v>144.68382672999999</v>
      </c>
    </row>
    <row r="78" spans="2:35" s="893" customFormat="1" x14ac:dyDescent="0.25">
      <c r="B78" s="889" t="s">
        <v>894</v>
      </c>
      <c r="C78" s="332">
        <v>0</v>
      </c>
      <c r="D78" s="332">
        <v>7.6362169699999995</v>
      </c>
      <c r="E78" s="332">
        <v>144.21183518000001</v>
      </c>
      <c r="F78" s="332">
        <v>279.41043066000003</v>
      </c>
      <c r="G78" s="332">
        <v>306.45014975999999</v>
      </c>
      <c r="H78" s="332">
        <v>360.52958795999996</v>
      </c>
      <c r="I78" s="888">
        <v>360.52958795999996</v>
      </c>
      <c r="J78" s="332">
        <v>360.52958795999996</v>
      </c>
      <c r="K78" s="332">
        <v>335.94802513000002</v>
      </c>
      <c r="L78" s="332">
        <v>303.17260804999995</v>
      </c>
      <c r="M78" s="332">
        <v>270.39719097000005</v>
      </c>
      <c r="N78" s="332">
        <v>237.62177387</v>
      </c>
      <c r="O78" s="332">
        <v>204.84635679000002</v>
      </c>
      <c r="P78" s="332">
        <v>172.07093970999998</v>
      </c>
      <c r="Q78" s="332">
        <v>139.29552262000001</v>
      </c>
      <c r="R78" s="332">
        <v>106.52010553</v>
      </c>
      <c r="S78" s="332">
        <v>73.744688449999998</v>
      </c>
      <c r="T78" s="332">
        <v>40.969271370000001</v>
      </c>
      <c r="U78" s="332">
        <v>8.1938542699999992</v>
      </c>
      <c r="V78" s="332">
        <v>0</v>
      </c>
      <c r="W78" s="332">
        <v>0</v>
      </c>
      <c r="X78" s="332">
        <v>0</v>
      </c>
      <c r="Y78" s="332">
        <v>0</v>
      </c>
      <c r="Z78" s="332">
        <v>0</v>
      </c>
      <c r="AA78" s="332">
        <v>0</v>
      </c>
      <c r="AB78" s="332">
        <v>0</v>
      </c>
      <c r="AC78" s="332">
        <v>0</v>
      </c>
      <c r="AD78" s="332">
        <v>0</v>
      </c>
      <c r="AE78" s="332">
        <v>0</v>
      </c>
      <c r="AF78" s="332">
        <v>0</v>
      </c>
      <c r="AG78" s="332">
        <v>0</v>
      </c>
      <c r="AH78" s="332">
        <v>0</v>
      </c>
      <c r="AI78" s="888">
        <f t="shared" si="23"/>
        <v>3712.0777332099997</v>
      </c>
    </row>
    <row r="79" spans="2:35" s="893" customFormat="1" x14ac:dyDescent="0.25">
      <c r="B79" s="889" t="s">
        <v>895</v>
      </c>
      <c r="C79" s="332">
        <v>0</v>
      </c>
      <c r="D79" s="332">
        <v>13.321966710000002</v>
      </c>
      <c r="E79" s="332">
        <v>62.897154280000002</v>
      </c>
      <c r="F79" s="332">
        <v>62.897154280000002</v>
      </c>
      <c r="G79" s="332">
        <v>94.345731420000007</v>
      </c>
      <c r="H79" s="332">
        <v>86.798072900000008</v>
      </c>
      <c r="I79" s="888">
        <v>71.702755879999998</v>
      </c>
      <c r="J79" s="332">
        <v>56.607438850000001</v>
      </c>
      <c r="K79" s="332">
        <v>96.861617599999988</v>
      </c>
      <c r="L79" s="332">
        <v>61.639211200000005</v>
      </c>
      <c r="M79" s="332">
        <v>26.416804799999998</v>
      </c>
      <c r="N79" s="332">
        <v>0</v>
      </c>
      <c r="O79" s="332">
        <v>0</v>
      </c>
      <c r="P79" s="332">
        <v>0</v>
      </c>
      <c r="Q79" s="332">
        <v>0</v>
      </c>
      <c r="R79" s="332">
        <v>0</v>
      </c>
      <c r="S79" s="332">
        <v>0</v>
      </c>
      <c r="T79" s="332">
        <v>0</v>
      </c>
      <c r="U79" s="332">
        <v>0</v>
      </c>
      <c r="V79" s="332">
        <v>0</v>
      </c>
      <c r="W79" s="332">
        <v>0</v>
      </c>
      <c r="X79" s="332">
        <v>0</v>
      </c>
      <c r="Y79" s="332">
        <v>0</v>
      </c>
      <c r="Z79" s="332">
        <v>0</v>
      </c>
      <c r="AA79" s="332">
        <v>0</v>
      </c>
      <c r="AB79" s="332">
        <v>0</v>
      </c>
      <c r="AC79" s="332">
        <v>0</v>
      </c>
      <c r="AD79" s="332">
        <v>0</v>
      </c>
      <c r="AE79" s="332">
        <v>0</v>
      </c>
      <c r="AF79" s="332">
        <v>0</v>
      </c>
      <c r="AG79" s="332">
        <v>0</v>
      </c>
      <c r="AH79" s="332">
        <v>0</v>
      </c>
      <c r="AI79" s="888">
        <f t="shared" si="23"/>
        <v>633.48790792</v>
      </c>
    </row>
    <row r="80" spans="2:35" s="893" customFormat="1" x14ac:dyDescent="0.25">
      <c r="B80" s="891" t="s">
        <v>896</v>
      </c>
      <c r="C80" s="331">
        <v>0</v>
      </c>
      <c r="D80" s="331">
        <v>19.553593960000001</v>
      </c>
      <c r="E80" s="331">
        <v>207.71686702000002</v>
      </c>
      <c r="F80" s="331">
        <v>276.95582267999998</v>
      </c>
      <c r="G80" s="331">
        <v>669.30990482000004</v>
      </c>
      <c r="H80" s="331">
        <v>761.62851237999996</v>
      </c>
      <c r="I80" s="888">
        <v>761.62851237999996</v>
      </c>
      <c r="J80" s="331">
        <v>761.62851237999996</v>
      </c>
      <c r="K80" s="331">
        <v>877.02677182000002</v>
      </c>
      <c r="L80" s="331">
        <v>923.18607559999998</v>
      </c>
      <c r="M80" s="331">
        <v>923.18607559999998</v>
      </c>
      <c r="N80" s="331">
        <v>877.02677181999991</v>
      </c>
      <c r="O80" s="331">
        <v>692.38955670000007</v>
      </c>
      <c r="P80" s="331">
        <v>507.75234158000006</v>
      </c>
      <c r="Q80" s="331">
        <v>323.11512646000006</v>
      </c>
      <c r="R80" s="331">
        <v>138.47791133999999</v>
      </c>
      <c r="S80" s="331">
        <v>0</v>
      </c>
      <c r="T80" s="331">
        <v>0</v>
      </c>
      <c r="U80" s="331">
        <v>0</v>
      </c>
      <c r="V80" s="331">
        <v>0</v>
      </c>
      <c r="W80" s="331">
        <v>0</v>
      </c>
      <c r="X80" s="331">
        <v>0</v>
      </c>
      <c r="Y80" s="331">
        <v>0</v>
      </c>
      <c r="Z80" s="331">
        <v>0</v>
      </c>
      <c r="AA80" s="331">
        <v>0</v>
      </c>
      <c r="AB80" s="331">
        <v>0</v>
      </c>
      <c r="AC80" s="331">
        <v>0</v>
      </c>
      <c r="AD80" s="331">
        <v>0</v>
      </c>
      <c r="AE80" s="331">
        <v>0</v>
      </c>
      <c r="AF80" s="331">
        <v>0</v>
      </c>
      <c r="AG80" s="331">
        <v>0</v>
      </c>
      <c r="AH80" s="331">
        <v>0</v>
      </c>
      <c r="AI80" s="888">
        <f t="shared" si="23"/>
        <v>8720.5823565399987</v>
      </c>
    </row>
    <row r="81" spans="2:35" s="893" customFormat="1" x14ac:dyDescent="0.25">
      <c r="B81" s="891" t="s">
        <v>897</v>
      </c>
      <c r="C81" s="331">
        <v>0</v>
      </c>
      <c r="D81" s="331">
        <v>1.5794085800000002</v>
      </c>
      <c r="E81" s="331">
        <v>37.28439916</v>
      </c>
      <c r="F81" s="331">
        <v>52.198158820000003</v>
      </c>
      <c r="G81" s="331">
        <v>52.198158820000003</v>
      </c>
      <c r="H81" s="331">
        <v>52.198158820000003</v>
      </c>
      <c r="I81" s="888">
        <v>52.198158820000003</v>
      </c>
      <c r="J81" s="331">
        <v>52.198158820000003</v>
      </c>
      <c r="K81" s="331">
        <v>51.266048840000003</v>
      </c>
      <c r="L81" s="331">
        <v>47.537608920000004</v>
      </c>
      <c r="M81" s="331">
        <v>61.019913960000004</v>
      </c>
      <c r="N81" s="331">
        <v>55.826729799999995</v>
      </c>
      <c r="O81" s="331">
        <v>50.633545629999993</v>
      </c>
      <c r="P81" s="331">
        <v>45.440361459999998</v>
      </c>
      <c r="Q81" s="331">
        <v>40.247177299999997</v>
      </c>
      <c r="R81" s="331">
        <v>35.053993119999994</v>
      </c>
      <c r="S81" s="331">
        <v>29.86080896</v>
      </c>
      <c r="T81" s="331">
        <v>24.667624800000002</v>
      </c>
      <c r="U81" s="331">
        <v>19.474440619999996</v>
      </c>
      <c r="V81" s="331">
        <v>14.281256460000002</v>
      </c>
      <c r="W81" s="331">
        <v>9.0880722899999995</v>
      </c>
      <c r="X81" s="331">
        <v>3.8948881200000001</v>
      </c>
      <c r="Y81" s="331">
        <v>0</v>
      </c>
      <c r="Z81" s="331">
        <v>0</v>
      </c>
      <c r="AA81" s="331">
        <v>0</v>
      </c>
      <c r="AB81" s="331">
        <v>0</v>
      </c>
      <c r="AC81" s="331">
        <v>0</v>
      </c>
      <c r="AD81" s="331">
        <v>0</v>
      </c>
      <c r="AE81" s="331">
        <v>0</v>
      </c>
      <c r="AF81" s="331">
        <v>0</v>
      </c>
      <c r="AG81" s="331">
        <v>0</v>
      </c>
      <c r="AH81" s="331">
        <v>0</v>
      </c>
      <c r="AI81" s="888">
        <f t="shared" si="23"/>
        <v>788.14707211999985</v>
      </c>
    </row>
    <row r="82" spans="2:35" s="893" customFormat="1" x14ac:dyDescent="0.25">
      <c r="B82" s="891" t="s">
        <v>624</v>
      </c>
      <c r="C82" s="331">
        <v>0</v>
      </c>
      <c r="D82" s="331">
        <v>0</v>
      </c>
      <c r="E82" s="331">
        <v>0</v>
      </c>
      <c r="F82" s="331">
        <v>0</v>
      </c>
      <c r="G82" s="331">
        <v>0</v>
      </c>
      <c r="H82" s="331">
        <v>0</v>
      </c>
      <c r="I82" s="888">
        <v>0</v>
      </c>
      <c r="J82" s="331">
        <v>0</v>
      </c>
      <c r="K82" s="331">
        <v>0</v>
      </c>
      <c r="L82" s="331">
        <v>0</v>
      </c>
      <c r="M82" s="331">
        <v>0</v>
      </c>
      <c r="N82" s="331">
        <v>0</v>
      </c>
      <c r="O82" s="331">
        <v>0</v>
      </c>
      <c r="P82" s="331">
        <v>0</v>
      </c>
      <c r="Q82" s="331">
        <v>0</v>
      </c>
      <c r="R82" s="331">
        <v>0</v>
      </c>
      <c r="S82" s="331">
        <v>0</v>
      </c>
      <c r="T82" s="331">
        <v>0</v>
      </c>
      <c r="U82" s="331">
        <v>0</v>
      </c>
      <c r="V82" s="331">
        <v>0</v>
      </c>
      <c r="W82" s="331">
        <v>0</v>
      </c>
      <c r="X82" s="331">
        <v>0</v>
      </c>
      <c r="Y82" s="331">
        <v>0</v>
      </c>
      <c r="Z82" s="331">
        <v>0</v>
      </c>
      <c r="AA82" s="331">
        <v>0</v>
      </c>
      <c r="AB82" s="331">
        <v>0</v>
      </c>
      <c r="AC82" s="331">
        <v>0</v>
      </c>
      <c r="AD82" s="331">
        <v>0</v>
      </c>
      <c r="AE82" s="331">
        <v>0</v>
      </c>
      <c r="AF82" s="331">
        <v>0</v>
      </c>
      <c r="AG82" s="331">
        <v>0</v>
      </c>
      <c r="AH82" s="331">
        <v>0</v>
      </c>
      <c r="AI82" s="888">
        <f t="shared" si="23"/>
        <v>0</v>
      </c>
    </row>
    <row r="83" spans="2:35" s="893" customFormat="1" x14ac:dyDescent="0.25">
      <c r="B83" s="891" t="s">
        <v>370</v>
      </c>
      <c r="C83" s="331">
        <v>1.39070296</v>
      </c>
      <c r="D83" s="331">
        <v>0</v>
      </c>
      <c r="E83" s="331">
        <v>0</v>
      </c>
      <c r="F83" s="331">
        <v>0</v>
      </c>
      <c r="G83" s="331">
        <v>0</v>
      </c>
      <c r="H83" s="331">
        <v>0</v>
      </c>
      <c r="I83" s="888">
        <v>0</v>
      </c>
      <c r="J83" s="331">
        <v>0</v>
      </c>
      <c r="K83" s="331">
        <v>0</v>
      </c>
      <c r="L83" s="331">
        <v>0</v>
      </c>
      <c r="M83" s="331">
        <v>0</v>
      </c>
      <c r="N83" s="331">
        <v>0</v>
      </c>
      <c r="O83" s="331">
        <v>0</v>
      </c>
      <c r="P83" s="331">
        <v>0</v>
      </c>
      <c r="Q83" s="331">
        <v>0</v>
      </c>
      <c r="R83" s="331">
        <v>0</v>
      </c>
      <c r="S83" s="331">
        <v>0</v>
      </c>
      <c r="T83" s="331">
        <v>0</v>
      </c>
      <c r="U83" s="331">
        <v>0</v>
      </c>
      <c r="V83" s="331">
        <v>0</v>
      </c>
      <c r="W83" s="331">
        <v>0</v>
      </c>
      <c r="X83" s="331">
        <v>0</v>
      </c>
      <c r="Y83" s="331">
        <v>0</v>
      </c>
      <c r="Z83" s="331">
        <v>0</v>
      </c>
      <c r="AA83" s="331">
        <v>0</v>
      </c>
      <c r="AB83" s="331">
        <v>0</v>
      </c>
      <c r="AC83" s="331">
        <v>0</v>
      </c>
      <c r="AD83" s="331">
        <v>0</v>
      </c>
      <c r="AE83" s="331">
        <v>0</v>
      </c>
      <c r="AF83" s="331">
        <v>0</v>
      </c>
      <c r="AG83" s="331">
        <v>0</v>
      </c>
      <c r="AH83" s="331">
        <v>0</v>
      </c>
      <c r="AI83" s="888">
        <f t="shared" si="23"/>
        <v>1.39070296</v>
      </c>
    </row>
    <row r="84" spans="2:35" s="893" customFormat="1" x14ac:dyDescent="0.25">
      <c r="B84" s="891" t="s">
        <v>621</v>
      </c>
      <c r="C84" s="331">
        <v>37.796837956153595</v>
      </c>
      <c r="D84" s="331">
        <v>0</v>
      </c>
      <c r="E84" s="331">
        <v>0</v>
      </c>
      <c r="F84" s="331">
        <v>0</v>
      </c>
      <c r="G84" s="331">
        <v>0</v>
      </c>
      <c r="H84" s="331">
        <v>0</v>
      </c>
      <c r="I84" s="888">
        <v>0</v>
      </c>
      <c r="J84" s="331">
        <v>0</v>
      </c>
      <c r="K84" s="331">
        <v>0</v>
      </c>
      <c r="L84" s="331">
        <v>0</v>
      </c>
      <c r="M84" s="331">
        <v>0</v>
      </c>
      <c r="N84" s="331">
        <v>0</v>
      </c>
      <c r="O84" s="331">
        <v>0</v>
      </c>
      <c r="P84" s="331">
        <v>0</v>
      </c>
      <c r="Q84" s="331">
        <v>0</v>
      </c>
      <c r="R84" s="331">
        <v>0</v>
      </c>
      <c r="S84" s="331">
        <v>0</v>
      </c>
      <c r="T84" s="331">
        <v>0</v>
      </c>
      <c r="U84" s="331">
        <v>0</v>
      </c>
      <c r="V84" s="331">
        <v>0</v>
      </c>
      <c r="W84" s="331">
        <v>0</v>
      </c>
      <c r="X84" s="331">
        <v>0</v>
      </c>
      <c r="Y84" s="331">
        <v>0</v>
      </c>
      <c r="Z84" s="331">
        <v>0</v>
      </c>
      <c r="AA84" s="331">
        <v>0</v>
      </c>
      <c r="AB84" s="331">
        <v>0</v>
      </c>
      <c r="AC84" s="331">
        <v>0</v>
      </c>
      <c r="AD84" s="331">
        <v>0</v>
      </c>
      <c r="AE84" s="331">
        <v>0</v>
      </c>
      <c r="AF84" s="331">
        <v>0</v>
      </c>
      <c r="AG84" s="331">
        <v>0</v>
      </c>
      <c r="AH84" s="331">
        <v>0</v>
      </c>
      <c r="AI84" s="888">
        <f t="shared" si="23"/>
        <v>37.796837956153595</v>
      </c>
    </row>
    <row r="85" spans="2:35" s="893" customFormat="1" x14ac:dyDescent="0.25">
      <c r="B85" s="891" t="s">
        <v>630</v>
      </c>
      <c r="C85" s="331">
        <v>41.827524999803089</v>
      </c>
      <c r="D85" s="331">
        <v>41.827524999803089</v>
      </c>
      <c r="E85" s="331">
        <v>0</v>
      </c>
      <c r="F85" s="331">
        <v>0</v>
      </c>
      <c r="G85" s="331">
        <v>0</v>
      </c>
      <c r="H85" s="331">
        <v>0</v>
      </c>
      <c r="I85" s="888">
        <v>0</v>
      </c>
      <c r="J85" s="331">
        <v>0</v>
      </c>
      <c r="K85" s="331">
        <v>0</v>
      </c>
      <c r="L85" s="331">
        <v>0</v>
      </c>
      <c r="M85" s="331">
        <v>0</v>
      </c>
      <c r="N85" s="331">
        <v>0</v>
      </c>
      <c r="O85" s="331">
        <v>0</v>
      </c>
      <c r="P85" s="331">
        <v>0</v>
      </c>
      <c r="Q85" s="331">
        <v>0</v>
      </c>
      <c r="R85" s="331">
        <v>0</v>
      </c>
      <c r="S85" s="331">
        <v>0</v>
      </c>
      <c r="T85" s="331">
        <v>0</v>
      </c>
      <c r="U85" s="331">
        <v>0</v>
      </c>
      <c r="V85" s="331">
        <v>0</v>
      </c>
      <c r="W85" s="331">
        <v>0</v>
      </c>
      <c r="X85" s="331">
        <v>0</v>
      </c>
      <c r="Y85" s="331">
        <v>0</v>
      </c>
      <c r="Z85" s="331">
        <v>0</v>
      </c>
      <c r="AA85" s="331">
        <v>0</v>
      </c>
      <c r="AB85" s="331">
        <v>0</v>
      </c>
      <c r="AC85" s="331">
        <v>0</v>
      </c>
      <c r="AD85" s="331">
        <v>0</v>
      </c>
      <c r="AE85" s="331">
        <v>0</v>
      </c>
      <c r="AF85" s="331">
        <v>0</v>
      </c>
      <c r="AG85" s="331">
        <v>0</v>
      </c>
      <c r="AH85" s="331">
        <v>0</v>
      </c>
      <c r="AI85" s="888">
        <f t="shared" si="23"/>
        <v>83.655049999606177</v>
      </c>
    </row>
    <row r="86" spans="2:35" s="893" customFormat="1" x14ac:dyDescent="0.25">
      <c r="B86" s="891" t="s">
        <v>508</v>
      </c>
      <c r="C86" s="331">
        <v>57.206816610436498</v>
      </c>
      <c r="D86" s="331">
        <v>222.92804399816214</v>
      </c>
      <c r="E86" s="331">
        <v>111.23524597230062</v>
      </c>
      <c r="F86" s="331">
        <v>0</v>
      </c>
      <c r="G86" s="331">
        <v>0</v>
      </c>
      <c r="H86" s="331">
        <v>0</v>
      </c>
      <c r="I86" s="888">
        <v>0</v>
      </c>
      <c r="J86" s="331">
        <v>0</v>
      </c>
      <c r="K86" s="331">
        <v>0</v>
      </c>
      <c r="L86" s="331">
        <v>0</v>
      </c>
      <c r="M86" s="331">
        <v>0</v>
      </c>
      <c r="N86" s="331">
        <v>0</v>
      </c>
      <c r="O86" s="331">
        <v>0</v>
      </c>
      <c r="P86" s="331">
        <v>0</v>
      </c>
      <c r="Q86" s="331">
        <v>0</v>
      </c>
      <c r="R86" s="331">
        <v>0</v>
      </c>
      <c r="S86" s="331">
        <v>0</v>
      </c>
      <c r="T86" s="331">
        <v>0</v>
      </c>
      <c r="U86" s="331">
        <v>0</v>
      </c>
      <c r="V86" s="331">
        <v>0</v>
      </c>
      <c r="W86" s="331">
        <v>0</v>
      </c>
      <c r="X86" s="331">
        <v>0</v>
      </c>
      <c r="Y86" s="331">
        <v>0</v>
      </c>
      <c r="Z86" s="331">
        <v>0</v>
      </c>
      <c r="AA86" s="331">
        <v>0</v>
      </c>
      <c r="AB86" s="331">
        <v>0</v>
      </c>
      <c r="AC86" s="331">
        <v>0</v>
      </c>
      <c r="AD86" s="331">
        <v>0</v>
      </c>
      <c r="AE86" s="331">
        <v>0</v>
      </c>
      <c r="AF86" s="331">
        <v>0</v>
      </c>
      <c r="AG86" s="331">
        <v>0</v>
      </c>
      <c r="AH86" s="331">
        <v>0</v>
      </c>
      <c r="AI86" s="888">
        <f t="shared" si="23"/>
        <v>391.37010658089923</v>
      </c>
    </row>
    <row r="87" spans="2:35" s="893" customFormat="1" x14ac:dyDescent="0.25">
      <c r="B87" s="891" t="s">
        <v>410</v>
      </c>
      <c r="C87" s="331">
        <v>0</v>
      </c>
      <c r="D87" s="331">
        <v>0.69485381999999996</v>
      </c>
      <c r="E87" s="331">
        <v>0.46323587999999999</v>
      </c>
      <c r="F87" s="331">
        <v>0.46323587999999999</v>
      </c>
      <c r="G87" s="331">
        <v>0</v>
      </c>
      <c r="H87" s="331">
        <v>0</v>
      </c>
      <c r="I87" s="888">
        <v>0</v>
      </c>
      <c r="J87" s="331">
        <v>0</v>
      </c>
      <c r="K87" s="331">
        <v>0</v>
      </c>
      <c r="L87" s="331">
        <v>0</v>
      </c>
      <c r="M87" s="331">
        <v>0</v>
      </c>
      <c r="N87" s="331">
        <v>0</v>
      </c>
      <c r="O87" s="331">
        <v>0</v>
      </c>
      <c r="P87" s="331">
        <v>0</v>
      </c>
      <c r="Q87" s="331">
        <v>0</v>
      </c>
      <c r="R87" s="331">
        <v>0</v>
      </c>
      <c r="S87" s="331">
        <v>0</v>
      </c>
      <c r="T87" s="331">
        <v>0</v>
      </c>
      <c r="U87" s="331">
        <v>0</v>
      </c>
      <c r="V87" s="331">
        <v>0</v>
      </c>
      <c r="W87" s="331">
        <v>0</v>
      </c>
      <c r="X87" s="331">
        <v>0</v>
      </c>
      <c r="Y87" s="331">
        <v>0</v>
      </c>
      <c r="Z87" s="331">
        <v>0</v>
      </c>
      <c r="AA87" s="331">
        <v>0</v>
      </c>
      <c r="AB87" s="331">
        <v>0</v>
      </c>
      <c r="AC87" s="331">
        <v>0</v>
      </c>
      <c r="AD87" s="331">
        <v>0</v>
      </c>
      <c r="AE87" s="331">
        <v>0</v>
      </c>
      <c r="AF87" s="331">
        <v>0</v>
      </c>
      <c r="AG87" s="331">
        <v>0</v>
      </c>
      <c r="AH87" s="331">
        <v>0</v>
      </c>
      <c r="AI87" s="888">
        <f t="shared" si="23"/>
        <v>1.6213255799999999</v>
      </c>
    </row>
    <row r="88" spans="2:35" s="893" customFormat="1" x14ac:dyDescent="0.25">
      <c r="B88" s="891" t="s">
        <v>578</v>
      </c>
      <c r="C88" s="89">
        <v>0</v>
      </c>
      <c r="D88" s="89">
        <v>7.9006164000000005</v>
      </c>
      <c r="E88" s="89">
        <v>2.4698312699999998</v>
      </c>
      <c r="F88" s="89">
        <v>1.4828466499999999</v>
      </c>
      <c r="G88" s="89">
        <v>0.49467717</v>
      </c>
      <c r="H88" s="89">
        <v>0</v>
      </c>
      <c r="I88" s="888">
        <v>0</v>
      </c>
      <c r="J88" s="89">
        <v>0</v>
      </c>
      <c r="K88" s="89">
        <v>0</v>
      </c>
      <c r="L88" s="89">
        <v>0</v>
      </c>
      <c r="M88" s="89">
        <v>0</v>
      </c>
      <c r="N88" s="89">
        <v>0</v>
      </c>
      <c r="O88" s="89">
        <v>0</v>
      </c>
      <c r="P88" s="89">
        <v>0</v>
      </c>
      <c r="Q88" s="89">
        <v>0</v>
      </c>
      <c r="R88" s="89">
        <v>0</v>
      </c>
      <c r="S88" s="89">
        <v>0</v>
      </c>
      <c r="T88" s="89">
        <v>0</v>
      </c>
      <c r="U88" s="89">
        <v>0</v>
      </c>
      <c r="V88" s="89">
        <v>0</v>
      </c>
      <c r="W88" s="89">
        <v>0</v>
      </c>
      <c r="X88" s="89">
        <v>0</v>
      </c>
      <c r="Y88" s="89">
        <v>0</v>
      </c>
      <c r="Z88" s="89">
        <v>0</v>
      </c>
      <c r="AA88" s="89">
        <v>0</v>
      </c>
      <c r="AB88" s="89">
        <v>0</v>
      </c>
      <c r="AC88" s="89">
        <v>0</v>
      </c>
      <c r="AD88" s="89">
        <v>0</v>
      </c>
      <c r="AE88" s="89">
        <v>0</v>
      </c>
      <c r="AF88" s="89">
        <v>0</v>
      </c>
      <c r="AG88" s="89">
        <v>0</v>
      </c>
      <c r="AH88" s="89">
        <v>0</v>
      </c>
      <c r="AI88" s="888">
        <f t="shared" si="23"/>
        <v>12.347971489999999</v>
      </c>
    </row>
    <row r="89" spans="2:35" s="893" customFormat="1" x14ac:dyDescent="0.25">
      <c r="B89" s="889" t="s">
        <v>510</v>
      </c>
      <c r="C89" s="89">
        <v>0</v>
      </c>
      <c r="D89" s="888">
        <v>0.56970631999999999</v>
      </c>
      <c r="E89" s="888">
        <v>0.28485315999999999</v>
      </c>
      <c r="F89" s="888">
        <v>0.23785239</v>
      </c>
      <c r="G89" s="888">
        <v>0.14385085</v>
      </c>
      <c r="H89" s="888">
        <v>4.8425040000000003E-2</v>
      </c>
      <c r="I89" s="888">
        <v>0</v>
      </c>
      <c r="J89" s="89">
        <v>0</v>
      </c>
      <c r="K89" s="89">
        <v>0</v>
      </c>
      <c r="L89" s="89">
        <v>0</v>
      </c>
      <c r="M89" s="89">
        <v>0</v>
      </c>
      <c r="N89" s="89">
        <v>0</v>
      </c>
      <c r="O89" s="89">
        <v>0</v>
      </c>
      <c r="P89" s="89">
        <v>0</v>
      </c>
      <c r="Q89" s="89">
        <v>0</v>
      </c>
      <c r="R89" s="89">
        <v>0</v>
      </c>
      <c r="S89" s="89">
        <v>0</v>
      </c>
      <c r="T89" s="89">
        <v>0</v>
      </c>
      <c r="U89" s="89">
        <v>0</v>
      </c>
      <c r="V89" s="89">
        <v>0</v>
      </c>
      <c r="W89" s="89">
        <v>0</v>
      </c>
      <c r="X89" s="89">
        <v>0</v>
      </c>
      <c r="Y89" s="89">
        <v>0</v>
      </c>
      <c r="Z89" s="89">
        <v>0</v>
      </c>
      <c r="AA89" s="89">
        <v>0</v>
      </c>
      <c r="AB89" s="89">
        <v>0</v>
      </c>
      <c r="AC89" s="89">
        <v>0</v>
      </c>
      <c r="AD89" s="89">
        <v>0</v>
      </c>
      <c r="AE89" s="89">
        <v>0</v>
      </c>
      <c r="AF89" s="89">
        <v>0</v>
      </c>
      <c r="AG89" s="89">
        <v>0</v>
      </c>
      <c r="AH89" s="89">
        <v>0</v>
      </c>
      <c r="AI89" s="888">
        <f t="shared" si="23"/>
        <v>1.28468776</v>
      </c>
    </row>
    <row r="90" spans="2:35" s="893" customFormat="1" x14ac:dyDescent="0.25">
      <c r="B90" s="889" t="s">
        <v>597</v>
      </c>
      <c r="C90" s="89">
        <v>8.6840672467344948</v>
      </c>
      <c r="D90" s="888">
        <v>32.684971952215292</v>
      </c>
      <c r="E90" s="888">
        <v>29.236504321759114</v>
      </c>
      <c r="F90" s="888">
        <v>25.549432672136525</v>
      </c>
      <c r="G90" s="888">
        <v>21.610942640498852</v>
      </c>
      <c r="H90" s="888">
        <v>17.397012450016412</v>
      </c>
      <c r="I90" s="888">
        <v>12.89075075641615</v>
      </c>
      <c r="J90" s="888">
        <v>8.0726948783721699</v>
      </c>
      <c r="K90" s="888">
        <v>2.9220554989169676</v>
      </c>
      <c r="L90" s="888">
        <v>0</v>
      </c>
      <c r="M90" s="888">
        <v>0</v>
      </c>
      <c r="N90" s="888">
        <v>0</v>
      </c>
      <c r="O90" s="888">
        <v>0</v>
      </c>
      <c r="P90" s="888">
        <v>0</v>
      </c>
      <c r="Q90" s="888">
        <v>0</v>
      </c>
      <c r="R90" s="888">
        <v>0</v>
      </c>
      <c r="S90" s="888">
        <v>0</v>
      </c>
      <c r="T90" s="888">
        <v>0</v>
      </c>
      <c r="U90" s="89">
        <v>0</v>
      </c>
      <c r="V90" s="89">
        <v>0</v>
      </c>
      <c r="W90" s="89">
        <v>0</v>
      </c>
      <c r="X90" s="89">
        <v>0</v>
      </c>
      <c r="Y90" s="89">
        <v>0</v>
      </c>
      <c r="Z90" s="89">
        <v>0</v>
      </c>
      <c r="AA90" s="89">
        <v>0</v>
      </c>
      <c r="AB90" s="89">
        <v>0</v>
      </c>
      <c r="AC90" s="89">
        <v>0</v>
      </c>
      <c r="AD90" s="89">
        <v>0</v>
      </c>
      <c r="AE90" s="89">
        <v>0</v>
      </c>
      <c r="AF90" s="89">
        <v>0</v>
      </c>
      <c r="AG90" s="89">
        <v>0</v>
      </c>
      <c r="AH90" s="89">
        <v>0</v>
      </c>
      <c r="AI90" s="888">
        <f t="shared" si="23"/>
        <v>159.04843241706595</v>
      </c>
    </row>
    <row r="91" spans="2:35" s="893" customFormat="1" x14ac:dyDescent="0.25">
      <c r="B91" s="889" t="s">
        <v>511</v>
      </c>
      <c r="C91" s="89">
        <v>0</v>
      </c>
      <c r="D91" s="89">
        <v>1.0716202399999999</v>
      </c>
      <c r="E91" s="89">
        <v>0.53581011999999995</v>
      </c>
      <c r="F91" s="89">
        <v>0.53581011999999995</v>
      </c>
      <c r="G91" s="89">
        <v>0.53581011999999995</v>
      </c>
      <c r="H91" s="89">
        <v>0.53581011999999995</v>
      </c>
      <c r="I91" s="888">
        <v>0.53581011999999995</v>
      </c>
      <c r="J91" s="89">
        <v>0.53581011999999995</v>
      </c>
      <c r="K91" s="89">
        <v>0.53581011999999995</v>
      </c>
      <c r="L91" s="89">
        <v>0.53581011999999995</v>
      </c>
      <c r="M91" s="89">
        <v>0.53581011999999995</v>
      </c>
      <c r="N91" s="89">
        <v>0.53581011999999995</v>
      </c>
      <c r="O91" s="89">
        <v>0.53581011999999995</v>
      </c>
      <c r="P91" s="89">
        <v>0.53581011999999995</v>
      </c>
      <c r="Q91" s="89">
        <v>0.53581011999999995</v>
      </c>
      <c r="R91" s="89">
        <v>0.44740145000000003</v>
      </c>
      <c r="S91" s="89">
        <v>0.27058410999999999</v>
      </c>
      <c r="T91" s="89">
        <v>9.1087719999999997E-2</v>
      </c>
      <c r="U91" s="89">
        <v>0</v>
      </c>
      <c r="V91" s="89">
        <v>0</v>
      </c>
      <c r="W91" s="89">
        <v>0</v>
      </c>
      <c r="X91" s="89">
        <v>0</v>
      </c>
      <c r="Y91" s="89">
        <v>0</v>
      </c>
      <c r="Z91" s="89">
        <v>0</v>
      </c>
      <c r="AA91" s="89">
        <v>0</v>
      </c>
      <c r="AB91" s="89">
        <v>0</v>
      </c>
      <c r="AC91" s="89">
        <v>0</v>
      </c>
      <c r="AD91" s="89">
        <v>0</v>
      </c>
      <c r="AE91" s="89">
        <v>0</v>
      </c>
      <c r="AF91" s="89">
        <v>0</v>
      </c>
      <c r="AG91" s="89">
        <v>0</v>
      </c>
      <c r="AH91" s="89">
        <v>0</v>
      </c>
      <c r="AI91" s="888">
        <f t="shared" si="23"/>
        <v>8.8462250799999982</v>
      </c>
    </row>
    <row r="92" spans="2:35" s="893" customFormat="1" x14ac:dyDescent="0.25">
      <c r="B92" s="891" t="s">
        <v>799</v>
      </c>
      <c r="C92" s="888">
        <v>14.31043342385264</v>
      </c>
      <c r="D92" s="888">
        <v>14.31043342385264</v>
      </c>
      <c r="E92" s="888">
        <v>0</v>
      </c>
      <c r="F92" s="888">
        <v>0</v>
      </c>
      <c r="G92" s="888">
        <v>0</v>
      </c>
      <c r="H92" s="888">
        <v>0</v>
      </c>
      <c r="I92" s="888">
        <v>0</v>
      </c>
      <c r="J92" s="888">
        <v>0</v>
      </c>
      <c r="K92" s="888">
        <v>0</v>
      </c>
      <c r="L92" s="888">
        <v>0</v>
      </c>
      <c r="M92" s="888">
        <v>0</v>
      </c>
      <c r="N92" s="888">
        <v>0</v>
      </c>
      <c r="O92" s="888">
        <v>0</v>
      </c>
      <c r="P92" s="888">
        <v>0</v>
      </c>
      <c r="Q92" s="888">
        <v>0</v>
      </c>
      <c r="R92" s="888">
        <v>0</v>
      </c>
      <c r="S92" s="888">
        <v>0</v>
      </c>
      <c r="T92" s="888">
        <v>0</v>
      </c>
      <c r="U92" s="888">
        <v>0</v>
      </c>
      <c r="V92" s="888">
        <v>0</v>
      </c>
      <c r="W92" s="888">
        <v>0</v>
      </c>
      <c r="X92" s="888">
        <v>0</v>
      </c>
      <c r="Y92" s="888">
        <v>0</v>
      </c>
      <c r="Z92" s="888">
        <v>0</v>
      </c>
      <c r="AA92" s="888">
        <v>0</v>
      </c>
      <c r="AB92" s="888">
        <v>0</v>
      </c>
      <c r="AC92" s="888">
        <v>0</v>
      </c>
      <c r="AD92" s="888">
        <v>0</v>
      </c>
      <c r="AE92" s="888">
        <v>0</v>
      </c>
      <c r="AF92" s="888">
        <v>0</v>
      </c>
      <c r="AG92" s="888">
        <v>0</v>
      </c>
      <c r="AH92" s="888">
        <v>0</v>
      </c>
      <c r="AI92" s="888">
        <f t="shared" si="23"/>
        <v>28.62086684770528</v>
      </c>
    </row>
    <row r="93" spans="2:35" s="893" customFormat="1" x14ac:dyDescent="0.25">
      <c r="B93" s="889" t="s">
        <v>411</v>
      </c>
      <c r="C93" s="888">
        <v>0</v>
      </c>
      <c r="D93" s="888">
        <v>69.746572170520594</v>
      </c>
      <c r="E93" s="888">
        <v>0</v>
      </c>
      <c r="F93" s="888">
        <v>0</v>
      </c>
      <c r="G93" s="888">
        <v>0</v>
      </c>
      <c r="H93" s="888">
        <v>0</v>
      </c>
      <c r="I93" s="888">
        <v>0</v>
      </c>
      <c r="J93" s="888">
        <v>0</v>
      </c>
      <c r="K93" s="888">
        <v>0</v>
      </c>
      <c r="L93" s="888">
        <v>0</v>
      </c>
      <c r="M93" s="888">
        <v>0</v>
      </c>
      <c r="N93" s="888">
        <v>0</v>
      </c>
      <c r="O93" s="888">
        <v>0</v>
      </c>
      <c r="P93" s="888">
        <v>0</v>
      </c>
      <c r="Q93" s="888">
        <v>0</v>
      </c>
      <c r="R93" s="888">
        <v>0</v>
      </c>
      <c r="S93" s="888">
        <v>0</v>
      </c>
      <c r="T93" s="888">
        <v>0</v>
      </c>
      <c r="U93" s="888">
        <v>0</v>
      </c>
      <c r="V93" s="888">
        <v>0</v>
      </c>
      <c r="W93" s="888">
        <v>0</v>
      </c>
      <c r="X93" s="888">
        <v>0</v>
      </c>
      <c r="Y93" s="888">
        <v>0</v>
      </c>
      <c r="Z93" s="888">
        <v>0</v>
      </c>
      <c r="AA93" s="888">
        <v>0</v>
      </c>
      <c r="AB93" s="888">
        <v>0</v>
      </c>
      <c r="AC93" s="888">
        <v>0</v>
      </c>
      <c r="AD93" s="888">
        <v>0</v>
      </c>
      <c r="AE93" s="888">
        <v>0</v>
      </c>
      <c r="AF93" s="888">
        <v>0</v>
      </c>
      <c r="AG93" s="888">
        <v>0</v>
      </c>
      <c r="AH93" s="888">
        <v>0</v>
      </c>
      <c r="AI93" s="888">
        <f t="shared" ref="AI93:AI126" si="24">SUM(C93:AH93)</f>
        <v>69.746572170520594</v>
      </c>
    </row>
    <row r="94" spans="2:35" s="893" customFormat="1" x14ac:dyDescent="0.25">
      <c r="B94" s="891" t="s">
        <v>751</v>
      </c>
      <c r="C94" s="888">
        <v>0</v>
      </c>
      <c r="D94" s="888">
        <v>28.572654184787279</v>
      </c>
      <c r="E94" s="888">
        <v>0</v>
      </c>
      <c r="F94" s="888">
        <v>0</v>
      </c>
      <c r="G94" s="888">
        <v>0</v>
      </c>
      <c r="H94" s="888">
        <v>0</v>
      </c>
      <c r="I94" s="888">
        <v>0</v>
      </c>
      <c r="J94" s="888">
        <v>0</v>
      </c>
      <c r="K94" s="888">
        <v>0</v>
      </c>
      <c r="L94" s="888">
        <v>0</v>
      </c>
      <c r="M94" s="888">
        <v>0</v>
      </c>
      <c r="N94" s="888">
        <v>0</v>
      </c>
      <c r="O94" s="888">
        <v>0</v>
      </c>
      <c r="P94" s="888">
        <v>0</v>
      </c>
      <c r="Q94" s="888">
        <v>0</v>
      </c>
      <c r="R94" s="888">
        <v>0</v>
      </c>
      <c r="S94" s="888">
        <v>0</v>
      </c>
      <c r="T94" s="888">
        <v>0</v>
      </c>
      <c r="U94" s="888">
        <v>0</v>
      </c>
      <c r="V94" s="888">
        <v>0</v>
      </c>
      <c r="W94" s="888">
        <v>0</v>
      </c>
      <c r="X94" s="888">
        <v>0</v>
      </c>
      <c r="Y94" s="888">
        <v>0</v>
      </c>
      <c r="Z94" s="888">
        <v>0</v>
      </c>
      <c r="AA94" s="888">
        <v>0</v>
      </c>
      <c r="AB94" s="888">
        <v>0</v>
      </c>
      <c r="AC94" s="888">
        <v>0</v>
      </c>
      <c r="AD94" s="888">
        <v>0</v>
      </c>
      <c r="AE94" s="888">
        <v>0</v>
      </c>
      <c r="AF94" s="888">
        <v>0</v>
      </c>
      <c r="AG94" s="888">
        <v>0</v>
      </c>
      <c r="AH94" s="888">
        <v>0</v>
      </c>
      <c r="AI94" s="888">
        <f t="shared" si="24"/>
        <v>28.572654184787279</v>
      </c>
    </row>
    <row r="95" spans="2:35" s="893" customFormat="1" x14ac:dyDescent="0.25">
      <c r="B95" s="891" t="s">
        <v>748</v>
      </c>
      <c r="C95" s="888">
        <v>0</v>
      </c>
      <c r="D95" s="888">
        <v>43.864572075514907</v>
      </c>
      <c r="E95" s="888">
        <v>21.932286037757454</v>
      </c>
      <c r="F95" s="888">
        <v>0</v>
      </c>
      <c r="G95" s="888">
        <v>0</v>
      </c>
      <c r="H95" s="888">
        <v>0</v>
      </c>
      <c r="I95" s="888">
        <v>0</v>
      </c>
      <c r="J95" s="888">
        <v>0</v>
      </c>
      <c r="K95" s="888">
        <v>0</v>
      </c>
      <c r="L95" s="888">
        <v>0</v>
      </c>
      <c r="M95" s="888">
        <v>0</v>
      </c>
      <c r="N95" s="888">
        <v>0</v>
      </c>
      <c r="O95" s="888">
        <v>0</v>
      </c>
      <c r="P95" s="888">
        <v>0</v>
      </c>
      <c r="Q95" s="888">
        <v>0</v>
      </c>
      <c r="R95" s="888">
        <v>0</v>
      </c>
      <c r="S95" s="888">
        <v>0</v>
      </c>
      <c r="T95" s="888">
        <v>0</v>
      </c>
      <c r="U95" s="888">
        <v>0</v>
      </c>
      <c r="V95" s="888">
        <v>0</v>
      </c>
      <c r="W95" s="888">
        <v>0</v>
      </c>
      <c r="X95" s="888">
        <v>0</v>
      </c>
      <c r="Y95" s="888">
        <v>0</v>
      </c>
      <c r="Z95" s="888">
        <v>0</v>
      </c>
      <c r="AA95" s="888">
        <v>0</v>
      </c>
      <c r="AB95" s="888">
        <v>0</v>
      </c>
      <c r="AC95" s="888">
        <v>0</v>
      </c>
      <c r="AD95" s="888">
        <v>0</v>
      </c>
      <c r="AE95" s="888">
        <v>0</v>
      </c>
      <c r="AF95" s="888">
        <v>0</v>
      </c>
      <c r="AG95" s="888">
        <v>0</v>
      </c>
      <c r="AH95" s="888">
        <v>0</v>
      </c>
      <c r="AI95" s="888">
        <f t="shared" si="24"/>
        <v>65.796858113272364</v>
      </c>
    </row>
    <row r="96" spans="2:35" s="893" customFormat="1" x14ac:dyDescent="0.25">
      <c r="B96" s="891" t="s">
        <v>800</v>
      </c>
      <c r="C96" s="888">
        <v>0</v>
      </c>
      <c r="D96" s="888">
        <v>8.7860106503809057</v>
      </c>
      <c r="E96" s="888">
        <v>8.7860106503809057</v>
      </c>
      <c r="F96" s="888">
        <v>0</v>
      </c>
      <c r="G96" s="888">
        <v>0</v>
      </c>
      <c r="H96" s="888">
        <v>0</v>
      </c>
      <c r="I96" s="888">
        <v>0</v>
      </c>
      <c r="J96" s="888">
        <v>0</v>
      </c>
      <c r="K96" s="888">
        <v>0</v>
      </c>
      <c r="L96" s="888">
        <v>0</v>
      </c>
      <c r="M96" s="888">
        <v>0</v>
      </c>
      <c r="N96" s="888">
        <v>0</v>
      </c>
      <c r="O96" s="888">
        <v>0</v>
      </c>
      <c r="P96" s="888">
        <v>0</v>
      </c>
      <c r="Q96" s="888">
        <v>0</v>
      </c>
      <c r="R96" s="888">
        <v>0</v>
      </c>
      <c r="S96" s="888">
        <v>0</v>
      </c>
      <c r="T96" s="888">
        <v>0</v>
      </c>
      <c r="U96" s="888">
        <v>0</v>
      </c>
      <c r="V96" s="888">
        <v>0</v>
      </c>
      <c r="W96" s="888">
        <v>0</v>
      </c>
      <c r="X96" s="888">
        <v>0</v>
      </c>
      <c r="Y96" s="888">
        <v>0</v>
      </c>
      <c r="Z96" s="888">
        <v>0</v>
      </c>
      <c r="AA96" s="888">
        <v>0</v>
      </c>
      <c r="AB96" s="888">
        <v>0</v>
      </c>
      <c r="AC96" s="888">
        <v>0</v>
      </c>
      <c r="AD96" s="888">
        <v>0</v>
      </c>
      <c r="AE96" s="888">
        <v>0</v>
      </c>
      <c r="AF96" s="888">
        <v>0</v>
      </c>
      <c r="AG96" s="888">
        <v>0</v>
      </c>
      <c r="AH96" s="888">
        <v>0</v>
      </c>
      <c r="AI96" s="888">
        <f t="shared" si="24"/>
        <v>17.572021300761811</v>
      </c>
    </row>
    <row r="97" spans="2:35" s="893" customFormat="1" x14ac:dyDescent="0.25">
      <c r="B97" s="889" t="s">
        <v>623</v>
      </c>
      <c r="C97" s="888">
        <v>37.237199801827884</v>
      </c>
      <c r="D97" s="888">
        <v>74.474399603655769</v>
      </c>
      <c r="E97" s="888">
        <v>74.474399603655769</v>
      </c>
      <c r="F97" s="888">
        <v>0</v>
      </c>
      <c r="G97" s="888">
        <v>0</v>
      </c>
      <c r="H97" s="888">
        <v>0</v>
      </c>
      <c r="I97" s="888">
        <v>0</v>
      </c>
      <c r="J97" s="888">
        <v>0</v>
      </c>
      <c r="K97" s="888">
        <v>0</v>
      </c>
      <c r="L97" s="888">
        <v>0</v>
      </c>
      <c r="M97" s="888">
        <v>0</v>
      </c>
      <c r="N97" s="888">
        <v>0</v>
      </c>
      <c r="O97" s="888">
        <v>0</v>
      </c>
      <c r="P97" s="888">
        <v>0</v>
      </c>
      <c r="Q97" s="888">
        <v>0</v>
      </c>
      <c r="R97" s="888">
        <v>0</v>
      </c>
      <c r="S97" s="888">
        <v>0</v>
      </c>
      <c r="T97" s="888">
        <v>0</v>
      </c>
      <c r="U97" s="888">
        <v>0</v>
      </c>
      <c r="V97" s="888">
        <v>0</v>
      </c>
      <c r="W97" s="888">
        <v>0</v>
      </c>
      <c r="X97" s="888">
        <v>0</v>
      </c>
      <c r="Y97" s="888">
        <v>0</v>
      </c>
      <c r="Z97" s="888">
        <v>0</v>
      </c>
      <c r="AA97" s="888">
        <v>0</v>
      </c>
      <c r="AB97" s="888">
        <v>0</v>
      </c>
      <c r="AC97" s="888">
        <v>0</v>
      </c>
      <c r="AD97" s="888">
        <v>0</v>
      </c>
      <c r="AE97" s="888">
        <v>0</v>
      </c>
      <c r="AF97" s="888">
        <v>0</v>
      </c>
      <c r="AG97" s="888">
        <v>0</v>
      </c>
      <c r="AH97" s="888">
        <v>0</v>
      </c>
      <c r="AI97" s="888">
        <f t="shared" si="24"/>
        <v>186.18599900913944</v>
      </c>
    </row>
    <row r="98" spans="2:35" s="893" customFormat="1" x14ac:dyDescent="0.25">
      <c r="B98" s="889" t="s">
        <v>572</v>
      </c>
      <c r="C98" s="892">
        <v>0</v>
      </c>
      <c r="D98" s="892">
        <v>39.107629480264087</v>
      </c>
      <c r="E98" s="892">
        <v>39.107629480264087</v>
      </c>
      <c r="F98" s="892">
        <v>19.553814740132044</v>
      </c>
      <c r="G98" s="892">
        <v>0</v>
      </c>
      <c r="H98" s="892">
        <v>0</v>
      </c>
      <c r="I98" s="888">
        <v>0</v>
      </c>
      <c r="J98" s="892">
        <v>0</v>
      </c>
      <c r="K98" s="892">
        <v>0</v>
      </c>
      <c r="L98" s="892">
        <v>0</v>
      </c>
      <c r="M98" s="892">
        <v>0</v>
      </c>
      <c r="N98" s="892">
        <v>0</v>
      </c>
      <c r="O98" s="892">
        <v>0</v>
      </c>
      <c r="P98" s="892">
        <v>0</v>
      </c>
      <c r="Q98" s="892">
        <v>0</v>
      </c>
      <c r="R98" s="892">
        <v>0</v>
      </c>
      <c r="S98" s="892">
        <v>0</v>
      </c>
      <c r="T98" s="892">
        <v>0</v>
      </c>
      <c r="U98" s="892">
        <v>0</v>
      </c>
      <c r="V98" s="892">
        <v>0</v>
      </c>
      <c r="W98" s="892">
        <v>0</v>
      </c>
      <c r="X98" s="892">
        <v>0</v>
      </c>
      <c r="Y98" s="892">
        <v>0</v>
      </c>
      <c r="Z98" s="892">
        <v>0</v>
      </c>
      <c r="AA98" s="892">
        <v>0</v>
      </c>
      <c r="AB98" s="892">
        <v>0</v>
      </c>
      <c r="AC98" s="892">
        <v>0</v>
      </c>
      <c r="AD98" s="892">
        <v>0</v>
      </c>
      <c r="AE98" s="892">
        <v>0</v>
      </c>
      <c r="AF98" s="892">
        <v>0</v>
      </c>
      <c r="AG98" s="892">
        <v>0</v>
      </c>
      <c r="AH98" s="892">
        <v>0</v>
      </c>
      <c r="AI98" s="888">
        <f t="shared" si="24"/>
        <v>97.769073700660215</v>
      </c>
    </row>
    <row r="99" spans="2:35" s="893" customFormat="1" x14ac:dyDescent="0.25">
      <c r="B99" s="889" t="s">
        <v>749</v>
      </c>
      <c r="C99" s="892">
        <v>0</v>
      </c>
      <c r="D99" s="892">
        <v>36.277770076497845</v>
      </c>
      <c r="E99" s="892">
        <v>36.277770076497845</v>
      </c>
      <c r="F99" s="892">
        <v>18.138885038248922</v>
      </c>
      <c r="G99" s="892">
        <v>0</v>
      </c>
      <c r="H99" s="892">
        <v>0</v>
      </c>
      <c r="I99" s="888">
        <v>0</v>
      </c>
      <c r="J99" s="892">
        <v>0</v>
      </c>
      <c r="K99" s="892">
        <v>0</v>
      </c>
      <c r="L99" s="892">
        <v>0</v>
      </c>
      <c r="M99" s="892">
        <v>0</v>
      </c>
      <c r="N99" s="892">
        <v>0</v>
      </c>
      <c r="O99" s="892">
        <v>0</v>
      </c>
      <c r="P99" s="892">
        <v>0</v>
      </c>
      <c r="Q99" s="892">
        <v>0</v>
      </c>
      <c r="R99" s="892">
        <v>0</v>
      </c>
      <c r="S99" s="892">
        <v>0</v>
      </c>
      <c r="T99" s="892">
        <v>0</v>
      </c>
      <c r="U99" s="892">
        <v>0</v>
      </c>
      <c r="V99" s="892">
        <v>0</v>
      </c>
      <c r="W99" s="892">
        <v>0</v>
      </c>
      <c r="X99" s="892">
        <v>0</v>
      </c>
      <c r="Y99" s="892">
        <v>0</v>
      </c>
      <c r="Z99" s="892">
        <v>0</v>
      </c>
      <c r="AA99" s="892">
        <v>0</v>
      </c>
      <c r="AB99" s="892">
        <v>0</v>
      </c>
      <c r="AC99" s="892">
        <v>0</v>
      </c>
      <c r="AD99" s="892">
        <v>0</v>
      </c>
      <c r="AE99" s="892">
        <v>0</v>
      </c>
      <c r="AF99" s="892">
        <v>0</v>
      </c>
      <c r="AG99" s="892">
        <v>0</v>
      </c>
      <c r="AH99" s="892">
        <v>0</v>
      </c>
      <c r="AI99" s="888">
        <f t="shared" si="24"/>
        <v>90.694425191244619</v>
      </c>
    </row>
    <row r="100" spans="2:35" s="893" customFormat="1" x14ac:dyDescent="0.25">
      <c r="B100" s="889" t="s">
        <v>750</v>
      </c>
      <c r="C100" s="892">
        <v>0</v>
      </c>
      <c r="D100" s="892">
        <v>74.700581465243445</v>
      </c>
      <c r="E100" s="892">
        <v>74.700581465243445</v>
      </c>
      <c r="F100" s="892">
        <v>74.700581465243445</v>
      </c>
      <c r="G100" s="892">
        <v>37.350290732621723</v>
      </c>
      <c r="H100" s="892">
        <v>0</v>
      </c>
      <c r="I100" s="888">
        <v>0</v>
      </c>
      <c r="J100" s="892">
        <v>0</v>
      </c>
      <c r="K100" s="892">
        <v>0</v>
      </c>
      <c r="L100" s="892">
        <v>0</v>
      </c>
      <c r="M100" s="892">
        <v>0</v>
      </c>
      <c r="N100" s="892">
        <v>0</v>
      </c>
      <c r="O100" s="892">
        <v>0</v>
      </c>
      <c r="P100" s="892">
        <v>0</v>
      </c>
      <c r="Q100" s="892">
        <v>0</v>
      </c>
      <c r="R100" s="892">
        <v>0</v>
      </c>
      <c r="S100" s="892">
        <v>0</v>
      </c>
      <c r="T100" s="892">
        <v>0</v>
      </c>
      <c r="U100" s="892">
        <v>0</v>
      </c>
      <c r="V100" s="892">
        <v>0</v>
      </c>
      <c r="W100" s="892">
        <v>0</v>
      </c>
      <c r="X100" s="892">
        <v>0</v>
      </c>
      <c r="Y100" s="892">
        <v>0</v>
      </c>
      <c r="Z100" s="892">
        <v>0</v>
      </c>
      <c r="AA100" s="892">
        <v>0</v>
      </c>
      <c r="AB100" s="892">
        <v>0</v>
      </c>
      <c r="AC100" s="892">
        <v>0</v>
      </c>
      <c r="AD100" s="892">
        <v>0</v>
      </c>
      <c r="AE100" s="892">
        <v>0</v>
      </c>
      <c r="AF100" s="892">
        <v>0</v>
      </c>
      <c r="AG100" s="892">
        <v>0</v>
      </c>
      <c r="AH100" s="892">
        <v>0</v>
      </c>
      <c r="AI100" s="888">
        <f t="shared" si="24"/>
        <v>261.45203512835207</v>
      </c>
    </row>
    <row r="101" spans="2:35" s="893" customFormat="1" x14ac:dyDescent="0.25">
      <c r="B101" s="891" t="s">
        <v>602</v>
      </c>
      <c r="C101" s="892">
        <v>19.348254916087448</v>
      </c>
      <c r="D101" s="892">
        <v>38.696509832174897</v>
      </c>
      <c r="E101" s="892">
        <v>38.696509832174897</v>
      </c>
      <c r="F101" s="892">
        <v>38.696509832174897</v>
      </c>
      <c r="G101" s="892">
        <v>38.696509832174897</v>
      </c>
      <c r="H101" s="892">
        <v>19.348254916087448</v>
      </c>
      <c r="I101" s="888">
        <v>0</v>
      </c>
      <c r="J101" s="892">
        <v>0</v>
      </c>
      <c r="K101" s="892">
        <v>0</v>
      </c>
      <c r="L101" s="892">
        <v>0</v>
      </c>
      <c r="M101" s="892">
        <v>0</v>
      </c>
      <c r="N101" s="892">
        <v>0</v>
      </c>
      <c r="O101" s="892">
        <v>0</v>
      </c>
      <c r="P101" s="892">
        <v>0</v>
      </c>
      <c r="Q101" s="892">
        <v>0</v>
      </c>
      <c r="R101" s="892">
        <v>0</v>
      </c>
      <c r="S101" s="892">
        <v>0</v>
      </c>
      <c r="T101" s="892">
        <v>0</v>
      </c>
      <c r="U101" s="892">
        <v>0</v>
      </c>
      <c r="V101" s="892">
        <v>0</v>
      </c>
      <c r="W101" s="892">
        <v>0</v>
      </c>
      <c r="X101" s="892">
        <v>0</v>
      </c>
      <c r="Y101" s="892">
        <v>0</v>
      </c>
      <c r="Z101" s="892">
        <v>0</v>
      </c>
      <c r="AA101" s="892">
        <v>0</v>
      </c>
      <c r="AB101" s="892">
        <v>0</v>
      </c>
      <c r="AC101" s="892">
        <v>0</v>
      </c>
      <c r="AD101" s="892">
        <v>0</v>
      </c>
      <c r="AE101" s="892">
        <v>0</v>
      </c>
      <c r="AF101" s="892">
        <v>0</v>
      </c>
      <c r="AG101" s="892">
        <v>0</v>
      </c>
      <c r="AH101" s="892">
        <v>0</v>
      </c>
      <c r="AI101" s="888">
        <f t="shared" si="24"/>
        <v>193.4825491608745</v>
      </c>
    </row>
    <row r="102" spans="2:35" s="893" customFormat="1" x14ac:dyDescent="0.25">
      <c r="B102" s="889" t="s">
        <v>899</v>
      </c>
      <c r="C102" s="892">
        <v>0</v>
      </c>
      <c r="D102" s="892">
        <v>17.872808270610296</v>
      </c>
      <c r="E102" s="892">
        <v>15.139319948087918</v>
      </c>
      <c r="F102" s="892">
        <v>15.139319948087918</v>
      </c>
      <c r="G102" s="892">
        <v>15.139319948087918</v>
      </c>
      <c r="H102" s="892">
        <v>10.597523963052534</v>
      </c>
      <c r="I102" s="888">
        <v>4.5417959850353871</v>
      </c>
      <c r="J102" s="892">
        <v>0</v>
      </c>
      <c r="K102" s="892">
        <v>0</v>
      </c>
      <c r="L102" s="892">
        <v>0</v>
      </c>
      <c r="M102" s="892">
        <v>0</v>
      </c>
      <c r="N102" s="892">
        <v>0</v>
      </c>
      <c r="O102" s="892">
        <v>0</v>
      </c>
      <c r="P102" s="892">
        <v>0</v>
      </c>
      <c r="Q102" s="892">
        <v>0</v>
      </c>
      <c r="R102" s="892">
        <v>0</v>
      </c>
      <c r="S102" s="892">
        <v>0</v>
      </c>
      <c r="T102" s="892">
        <v>0</v>
      </c>
      <c r="U102" s="892">
        <v>0</v>
      </c>
      <c r="V102" s="892">
        <v>0</v>
      </c>
      <c r="W102" s="892">
        <v>0</v>
      </c>
      <c r="X102" s="892">
        <v>0</v>
      </c>
      <c r="Y102" s="892">
        <v>0</v>
      </c>
      <c r="Z102" s="892">
        <v>0</v>
      </c>
      <c r="AA102" s="892">
        <v>0</v>
      </c>
      <c r="AB102" s="892">
        <v>0</v>
      </c>
      <c r="AC102" s="892">
        <v>0</v>
      </c>
      <c r="AD102" s="892">
        <v>0</v>
      </c>
      <c r="AE102" s="892">
        <v>0</v>
      </c>
      <c r="AF102" s="892">
        <v>0</v>
      </c>
      <c r="AG102" s="892">
        <v>0</v>
      </c>
      <c r="AH102" s="892">
        <v>0</v>
      </c>
      <c r="AI102" s="888">
        <f t="shared" si="24"/>
        <v>78.430088062961971</v>
      </c>
    </row>
    <row r="103" spans="2:35" s="893" customFormat="1" x14ac:dyDescent="0.25">
      <c r="B103" s="891" t="s">
        <v>900</v>
      </c>
      <c r="C103" s="888">
        <v>0</v>
      </c>
      <c r="D103" s="888">
        <v>0.67508285591961537</v>
      </c>
      <c r="E103" s="888">
        <v>0.57183487646520381</v>
      </c>
      <c r="F103" s="888">
        <v>0.57183487646520381</v>
      </c>
      <c r="G103" s="888">
        <v>0.54324313172842753</v>
      </c>
      <c r="H103" s="888">
        <v>0.42887615582637595</v>
      </c>
      <c r="I103" s="888">
        <v>0.31450917992432431</v>
      </c>
      <c r="J103" s="888">
        <v>0.20014220706732677</v>
      </c>
      <c r="K103" s="888">
        <v>8.5775231165275176E-2</v>
      </c>
      <c r="L103" s="888">
        <v>0</v>
      </c>
      <c r="M103" s="888">
        <v>0</v>
      </c>
      <c r="N103" s="888">
        <v>0</v>
      </c>
      <c r="O103" s="888">
        <v>0</v>
      </c>
      <c r="P103" s="888">
        <v>0</v>
      </c>
      <c r="Q103" s="888">
        <v>0</v>
      </c>
      <c r="R103" s="888">
        <v>0</v>
      </c>
      <c r="S103" s="888">
        <v>0</v>
      </c>
      <c r="T103" s="888">
        <v>0</v>
      </c>
      <c r="U103" s="888">
        <v>0</v>
      </c>
      <c r="V103" s="888">
        <v>0</v>
      </c>
      <c r="W103" s="888">
        <v>0</v>
      </c>
      <c r="X103" s="888">
        <v>0</v>
      </c>
      <c r="Y103" s="888">
        <v>0</v>
      </c>
      <c r="Z103" s="888">
        <v>0</v>
      </c>
      <c r="AA103" s="888">
        <v>0</v>
      </c>
      <c r="AB103" s="888">
        <v>0</v>
      </c>
      <c r="AC103" s="888">
        <v>0</v>
      </c>
      <c r="AD103" s="888">
        <v>0</v>
      </c>
      <c r="AE103" s="888">
        <v>0</v>
      </c>
      <c r="AF103" s="888">
        <v>0</v>
      </c>
      <c r="AG103" s="888">
        <v>0</v>
      </c>
      <c r="AH103" s="888">
        <v>0</v>
      </c>
      <c r="AI103" s="888">
        <f t="shared" si="24"/>
        <v>3.3912985145617536</v>
      </c>
    </row>
    <row r="104" spans="2:35" s="893" customFormat="1" x14ac:dyDescent="0.25">
      <c r="B104" s="891" t="s">
        <v>898</v>
      </c>
      <c r="C104" s="892">
        <v>0</v>
      </c>
      <c r="D104" s="892">
        <v>2.5612870042575948</v>
      </c>
      <c r="E104" s="892">
        <v>2.5612870042575948</v>
      </c>
      <c r="F104" s="892">
        <v>2.5612870042575948</v>
      </c>
      <c r="G104" s="892">
        <v>0</v>
      </c>
      <c r="H104" s="892">
        <v>0</v>
      </c>
      <c r="I104" s="888">
        <v>0</v>
      </c>
      <c r="J104" s="892">
        <v>0</v>
      </c>
      <c r="K104" s="892">
        <v>0</v>
      </c>
      <c r="L104" s="892">
        <v>0</v>
      </c>
      <c r="M104" s="892">
        <v>0</v>
      </c>
      <c r="N104" s="892">
        <v>0</v>
      </c>
      <c r="O104" s="892">
        <v>0</v>
      </c>
      <c r="P104" s="892">
        <v>0</v>
      </c>
      <c r="Q104" s="892">
        <v>0</v>
      </c>
      <c r="R104" s="892">
        <v>0</v>
      </c>
      <c r="S104" s="892">
        <v>0</v>
      </c>
      <c r="T104" s="892">
        <v>0</v>
      </c>
      <c r="U104" s="892">
        <v>0</v>
      </c>
      <c r="V104" s="892">
        <v>0</v>
      </c>
      <c r="W104" s="892">
        <v>0</v>
      </c>
      <c r="X104" s="892">
        <v>0</v>
      </c>
      <c r="Y104" s="892">
        <v>0</v>
      </c>
      <c r="Z104" s="892">
        <v>0</v>
      </c>
      <c r="AA104" s="892">
        <v>0</v>
      </c>
      <c r="AB104" s="892">
        <v>0</v>
      </c>
      <c r="AC104" s="892">
        <v>0</v>
      </c>
      <c r="AD104" s="892">
        <v>0</v>
      </c>
      <c r="AE104" s="892">
        <v>0</v>
      </c>
      <c r="AF104" s="892">
        <v>0</v>
      </c>
      <c r="AG104" s="892">
        <v>0</v>
      </c>
      <c r="AH104" s="892">
        <v>0</v>
      </c>
      <c r="AI104" s="888">
        <f t="shared" si="24"/>
        <v>7.683861012772784</v>
      </c>
    </row>
    <row r="105" spans="2:35" s="893" customFormat="1" x14ac:dyDescent="0.25">
      <c r="B105" s="889" t="s">
        <v>615</v>
      </c>
      <c r="C105" s="892">
        <v>252.44673224181162</v>
      </c>
      <c r="D105" s="892">
        <v>0</v>
      </c>
      <c r="E105" s="892">
        <v>0</v>
      </c>
      <c r="F105" s="892">
        <v>0</v>
      </c>
      <c r="G105" s="892">
        <v>0</v>
      </c>
      <c r="H105" s="892">
        <v>0</v>
      </c>
      <c r="I105" s="888">
        <v>0</v>
      </c>
      <c r="J105" s="892">
        <v>0</v>
      </c>
      <c r="K105" s="892">
        <v>0</v>
      </c>
      <c r="L105" s="892">
        <v>0</v>
      </c>
      <c r="M105" s="892">
        <v>0</v>
      </c>
      <c r="N105" s="892">
        <v>0</v>
      </c>
      <c r="O105" s="892">
        <v>0</v>
      </c>
      <c r="P105" s="892">
        <v>0</v>
      </c>
      <c r="Q105" s="892">
        <v>0</v>
      </c>
      <c r="R105" s="892">
        <v>0</v>
      </c>
      <c r="S105" s="892">
        <v>0</v>
      </c>
      <c r="T105" s="892">
        <v>0</v>
      </c>
      <c r="U105" s="892">
        <v>0</v>
      </c>
      <c r="V105" s="892">
        <v>0</v>
      </c>
      <c r="W105" s="892">
        <v>0</v>
      </c>
      <c r="X105" s="892">
        <v>0</v>
      </c>
      <c r="Y105" s="892">
        <v>0</v>
      </c>
      <c r="Z105" s="892">
        <v>0</v>
      </c>
      <c r="AA105" s="892">
        <v>0</v>
      </c>
      <c r="AB105" s="892">
        <v>0</v>
      </c>
      <c r="AC105" s="892">
        <v>0</v>
      </c>
      <c r="AD105" s="892">
        <v>0</v>
      </c>
      <c r="AE105" s="892">
        <v>0</v>
      </c>
      <c r="AF105" s="892">
        <v>0</v>
      </c>
      <c r="AG105" s="892">
        <v>0</v>
      </c>
      <c r="AH105" s="892">
        <v>0</v>
      </c>
      <c r="AI105" s="888">
        <f t="shared" si="24"/>
        <v>252.44673224181162</v>
      </c>
    </row>
    <row r="106" spans="2:35" s="893" customFormat="1" x14ac:dyDescent="0.25">
      <c r="B106" s="889" t="s">
        <v>756</v>
      </c>
      <c r="C106" s="892">
        <v>0</v>
      </c>
      <c r="D106" s="892">
        <v>0.52652079527404005</v>
      </c>
      <c r="E106" s="892">
        <v>0</v>
      </c>
      <c r="F106" s="892">
        <v>0</v>
      </c>
      <c r="G106" s="892">
        <v>0</v>
      </c>
      <c r="H106" s="892">
        <v>0</v>
      </c>
      <c r="I106" s="888">
        <v>0</v>
      </c>
      <c r="J106" s="892">
        <v>0</v>
      </c>
      <c r="K106" s="892">
        <v>0</v>
      </c>
      <c r="L106" s="892">
        <v>0</v>
      </c>
      <c r="M106" s="892">
        <v>0</v>
      </c>
      <c r="N106" s="892">
        <v>0</v>
      </c>
      <c r="O106" s="892">
        <v>0</v>
      </c>
      <c r="P106" s="892">
        <v>0</v>
      </c>
      <c r="Q106" s="892">
        <v>0</v>
      </c>
      <c r="R106" s="892">
        <v>0</v>
      </c>
      <c r="S106" s="892">
        <v>0</v>
      </c>
      <c r="T106" s="892">
        <v>0</v>
      </c>
      <c r="U106" s="892">
        <v>0</v>
      </c>
      <c r="V106" s="892">
        <v>0</v>
      </c>
      <c r="W106" s="892">
        <v>0</v>
      </c>
      <c r="X106" s="892">
        <v>0</v>
      </c>
      <c r="Y106" s="892">
        <v>0</v>
      </c>
      <c r="Z106" s="892">
        <v>0</v>
      </c>
      <c r="AA106" s="892">
        <v>0</v>
      </c>
      <c r="AB106" s="892">
        <v>0</v>
      </c>
      <c r="AC106" s="892">
        <v>0</v>
      </c>
      <c r="AD106" s="892">
        <v>0</v>
      </c>
      <c r="AE106" s="892">
        <v>0</v>
      </c>
      <c r="AF106" s="892">
        <v>0</v>
      </c>
      <c r="AG106" s="892">
        <v>0</v>
      </c>
      <c r="AH106" s="892">
        <v>0</v>
      </c>
      <c r="AI106" s="888">
        <f t="shared" si="24"/>
        <v>0.52652079527404005</v>
      </c>
    </row>
    <row r="107" spans="2:35" s="893" customFormat="1" x14ac:dyDescent="0.25">
      <c r="B107" s="891" t="s">
        <v>755</v>
      </c>
      <c r="C107" s="892">
        <v>55.887326989169679</v>
      </c>
      <c r="D107" s="892">
        <v>166.14080714762062</v>
      </c>
      <c r="E107" s="892">
        <v>0</v>
      </c>
      <c r="F107" s="892">
        <v>0</v>
      </c>
      <c r="G107" s="892">
        <v>0</v>
      </c>
      <c r="H107" s="892">
        <v>0</v>
      </c>
      <c r="I107" s="888">
        <v>0</v>
      </c>
      <c r="J107" s="892">
        <v>0</v>
      </c>
      <c r="K107" s="892">
        <v>0</v>
      </c>
      <c r="L107" s="892">
        <v>0</v>
      </c>
      <c r="M107" s="892">
        <v>0</v>
      </c>
      <c r="N107" s="892">
        <v>0</v>
      </c>
      <c r="O107" s="892">
        <v>0</v>
      </c>
      <c r="P107" s="892">
        <v>0</v>
      </c>
      <c r="Q107" s="892">
        <v>0</v>
      </c>
      <c r="R107" s="892">
        <v>0</v>
      </c>
      <c r="S107" s="892">
        <v>0</v>
      </c>
      <c r="T107" s="892">
        <v>0</v>
      </c>
      <c r="U107" s="892">
        <v>0</v>
      </c>
      <c r="V107" s="892">
        <v>0</v>
      </c>
      <c r="W107" s="892">
        <v>0</v>
      </c>
      <c r="X107" s="892">
        <v>0</v>
      </c>
      <c r="Y107" s="892">
        <v>0</v>
      </c>
      <c r="Z107" s="892">
        <v>0</v>
      </c>
      <c r="AA107" s="892">
        <v>0</v>
      </c>
      <c r="AB107" s="892">
        <v>0</v>
      </c>
      <c r="AC107" s="892">
        <v>0</v>
      </c>
      <c r="AD107" s="892">
        <v>0</v>
      </c>
      <c r="AE107" s="892">
        <v>0</v>
      </c>
      <c r="AF107" s="892">
        <v>0</v>
      </c>
      <c r="AG107" s="892">
        <v>0</v>
      </c>
      <c r="AH107" s="892">
        <v>0</v>
      </c>
      <c r="AI107" s="888">
        <f t="shared" si="24"/>
        <v>222.0281341367903</v>
      </c>
    </row>
    <row r="108" spans="2:35" s="893" customFormat="1" x14ac:dyDescent="0.25">
      <c r="B108" s="889" t="s">
        <v>571</v>
      </c>
      <c r="C108" s="888">
        <v>0</v>
      </c>
      <c r="D108" s="888">
        <v>0</v>
      </c>
      <c r="E108" s="888">
        <v>0</v>
      </c>
      <c r="F108" s="888">
        <v>0</v>
      </c>
      <c r="G108" s="888">
        <v>0</v>
      </c>
      <c r="H108" s="888">
        <v>0</v>
      </c>
      <c r="I108" s="888">
        <v>0</v>
      </c>
      <c r="J108" s="888">
        <v>0</v>
      </c>
      <c r="K108" s="888">
        <v>0</v>
      </c>
      <c r="L108" s="888">
        <v>0</v>
      </c>
      <c r="M108" s="888">
        <v>0</v>
      </c>
      <c r="N108" s="888">
        <v>0</v>
      </c>
      <c r="O108" s="888">
        <v>0</v>
      </c>
      <c r="P108" s="888">
        <v>0</v>
      </c>
      <c r="Q108" s="888">
        <v>0</v>
      </c>
      <c r="R108" s="888">
        <v>0</v>
      </c>
      <c r="S108" s="888">
        <v>0</v>
      </c>
      <c r="T108" s="888">
        <v>0</v>
      </c>
      <c r="U108" s="888">
        <v>0</v>
      </c>
      <c r="V108" s="888">
        <v>0</v>
      </c>
      <c r="W108" s="888">
        <v>0</v>
      </c>
      <c r="X108" s="888">
        <v>0</v>
      </c>
      <c r="Y108" s="888">
        <v>0</v>
      </c>
      <c r="Z108" s="888">
        <v>0</v>
      </c>
      <c r="AA108" s="888">
        <v>0</v>
      </c>
      <c r="AB108" s="888">
        <v>0</v>
      </c>
      <c r="AC108" s="888">
        <v>0</v>
      </c>
      <c r="AD108" s="888">
        <v>0</v>
      </c>
      <c r="AE108" s="888">
        <v>0</v>
      </c>
      <c r="AF108" s="888">
        <v>0</v>
      </c>
      <c r="AG108" s="888">
        <v>0</v>
      </c>
      <c r="AH108" s="888">
        <v>0</v>
      </c>
      <c r="AI108" s="888">
        <f t="shared" si="24"/>
        <v>0</v>
      </c>
    </row>
    <row r="109" spans="2:35" s="893" customFormat="1" x14ac:dyDescent="0.25">
      <c r="B109" s="889" t="s">
        <v>490</v>
      </c>
      <c r="C109" s="888">
        <v>74.663603533705299</v>
      </c>
      <c r="D109" s="888">
        <v>149.3272070674106</v>
      </c>
      <c r="E109" s="888">
        <v>0</v>
      </c>
      <c r="F109" s="888">
        <v>0</v>
      </c>
      <c r="G109" s="888">
        <v>0</v>
      </c>
      <c r="H109" s="888">
        <v>0</v>
      </c>
      <c r="I109" s="888">
        <v>0</v>
      </c>
      <c r="J109" s="888">
        <v>0</v>
      </c>
      <c r="K109" s="888">
        <v>0</v>
      </c>
      <c r="L109" s="888">
        <v>0</v>
      </c>
      <c r="M109" s="888">
        <v>0</v>
      </c>
      <c r="N109" s="888">
        <v>0</v>
      </c>
      <c r="O109" s="888">
        <v>0</v>
      </c>
      <c r="P109" s="888">
        <v>0</v>
      </c>
      <c r="Q109" s="888">
        <v>0</v>
      </c>
      <c r="R109" s="888">
        <v>0</v>
      </c>
      <c r="S109" s="888">
        <v>0</v>
      </c>
      <c r="T109" s="888">
        <v>0</v>
      </c>
      <c r="U109" s="888">
        <v>0</v>
      </c>
      <c r="V109" s="888">
        <v>0</v>
      </c>
      <c r="W109" s="888">
        <v>0</v>
      </c>
      <c r="X109" s="888">
        <v>0</v>
      </c>
      <c r="Y109" s="888">
        <v>0</v>
      </c>
      <c r="Z109" s="888">
        <v>0</v>
      </c>
      <c r="AA109" s="888">
        <v>0</v>
      </c>
      <c r="AB109" s="888">
        <v>0</v>
      </c>
      <c r="AC109" s="888">
        <v>0</v>
      </c>
      <c r="AD109" s="888">
        <v>0</v>
      </c>
      <c r="AE109" s="888">
        <v>0</v>
      </c>
      <c r="AF109" s="888">
        <v>0</v>
      </c>
      <c r="AG109" s="888">
        <v>0</v>
      </c>
      <c r="AH109" s="888">
        <v>0</v>
      </c>
      <c r="AI109" s="888">
        <f t="shared" si="24"/>
        <v>223.9908106011159</v>
      </c>
    </row>
    <row r="110" spans="2:35" s="893" customFormat="1" x14ac:dyDescent="0.25">
      <c r="B110" s="889" t="s">
        <v>806</v>
      </c>
      <c r="C110" s="888">
        <v>92.418772563176901</v>
      </c>
      <c r="D110" s="888">
        <v>184.8375451263538</v>
      </c>
      <c r="E110" s="888">
        <v>92.418772563176901</v>
      </c>
      <c r="F110" s="888">
        <v>0</v>
      </c>
      <c r="G110" s="888">
        <v>0</v>
      </c>
      <c r="H110" s="888">
        <v>0</v>
      </c>
      <c r="I110" s="888">
        <v>0</v>
      </c>
      <c r="J110" s="888">
        <v>0</v>
      </c>
      <c r="K110" s="888">
        <v>0</v>
      </c>
      <c r="L110" s="888">
        <v>0</v>
      </c>
      <c r="M110" s="888">
        <v>0</v>
      </c>
      <c r="N110" s="888">
        <v>0</v>
      </c>
      <c r="O110" s="888">
        <v>0</v>
      </c>
      <c r="P110" s="888">
        <v>0</v>
      </c>
      <c r="Q110" s="888">
        <v>0</v>
      </c>
      <c r="R110" s="888">
        <v>0</v>
      </c>
      <c r="S110" s="888">
        <v>0</v>
      </c>
      <c r="T110" s="888">
        <v>0</v>
      </c>
      <c r="U110" s="888">
        <v>0</v>
      </c>
      <c r="V110" s="888">
        <v>0</v>
      </c>
      <c r="W110" s="888">
        <v>0</v>
      </c>
      <c r="X110" s="888">
        <v>0</v>
      </c>
      <c r="Y110" s="888">
        <v>0</v>
      </c>
      <c r="Z110" s="888">
        <v>0</v>
      </c>
      <c r="AA110" s="888">
        <v>0</v>
      </c>
      <c r="AB110" s="888">
        <v>0</v>
      </c>
      <c r="AC110" s="888">
        <v>0</v>
      </c>
      <c r="AD110" s="888">
        <v>0</v>
      </c>
      <c r="AE110" s="888">
        <v>0</v>
      </c>
      <c r="AF110" s="888">
        <v>0</v>
      </c>
      <c r="AG110" s="888">
        <v>0</v>
      </c>
      <c r="AH110" s="888">
        <v>0</v>
      </c>
      <c r="AI110" s="888">
        <f t="shared" si="24"/>
        <v>369.67509025270761</v>
      </c>
    </row>
    <row r="111" spans="2:35" s="893" customFormat="1" x14ac:dyDescent="0.25">
      <c r="B111" s="889" t="s">
        <v>489</v>
      </c>
      <c r="C111" s="888">
        <v>67.371555556022315</v>
      </c>
      <c r="D111" s="888">
        <v>134.74311111204463</v>
      </c>
      <c r="E111" s="888">
        <v>134.74311111204463</v>
      </c>
      <c r="F111" s="888">
        <v>134.74311111204463</v>
      </c>
      <c r="G111" s="888">
        <v>0</v>
      </c>
      <c r="H111" s="888">
        <v>0</v>
      </c>
      <c r="I111" s="888">
        <v>0</v>
      </c>
      <c r="J111" s="888">
        <v>0</v>
      </c>
      <c r="K111" s="888">
        <v>0</v>
      </c>
      <c r="L111" s="888">
        <v>0</v>
      </c>
      <c r="M111" s="888">
        <v>0</v>
      </c>
      <c r="N111" s="888">
        <v>0</v>
      </c>
      <c r="O111" s="888">
        <v>0</v>
      </c>
      <c r="P111" s="888">
        <v>0</v>
      </c>
      <c r="Q111" s="888">
        <v>0</v>
      </c>
      <c r="R111" s="888">
        <v>0</v>
      </c>
      <c r="S111" s="888">
        <v>0</v>
      </c>
      <c r="T111" s="888">
        <v>0</v>
      </c>
      <c r="U111" s="888">
        <v>0</v>
      </c>
      <c r="V111" s="888">
        <v>0</v>
      </c>
      <c r="W111" s="888">
        <v>0</v>
      </c>
      <c r="X111" s="888">
        <v>0</v>
      </c>
      <c r="Y111" s="888">
        <v>0</v>
      </c>
      <c r="Z111" s="888">
        <v>0</v>
      </c>
      <c r="AA111" s="888">
        <v>0</v>
      </c>
      <c r="AB111" s="888">
        <v>0</v>
      </c>
      <c r="AC111" s="888">
        <v>0</v>
      </c>
      <c r="AD111" s="888">
        <v>0</v>
      </c>
      <c r="AE111" s="888">
        <v>0</v>
      </c>
      <c r="AF111" s="888">
        <v>0</v>
      </c>
      <c r="AG111" s="888">
        <v>0</v>
      </c>
      <c r="AH111" s="888">
        <v>0</v>
      </c>
      <c r="AI111" s="888">
        <f t="shared" si="24"/>
        <v>471.60088889215621</v>
      </c>
    </row>
    <row r="112" spans="2:35" s="893" customFormat="1" x14ac:dyDescent="0.25">
      <c r="B112" s="889" t="s">
        <v>488</v>
      </c>
      <c r="C112" s="888">
        <v>98.249462617000347</v>
      </c>
      <c r="D112" s="888">
        <v>196.49892523400069</v>
      </c>
      <c r="E112" s="888">
        <v>196.49892523400069</v>
      </c>
      <c r="F112" s="888">
        <v>196.49892523400069</v>
      </c>
      <c r="G112" s="888">
        <v>196.49892523400069</v>
      </c>
      <c r="H112" s="888">
        <v>196.49892523400069</v>
      </c>
      <c r="I112" s="888">
        <v>196.49892523400069</v>
      </c>
      <c r="J112" s="888">
        <v>0</v>
      </c>
      <c r="K112" s="888">
        <v>0</v>
      </c>
      <c r="L112" s="888">
        <v>0</v>
      </c>
      <c r="M112" s="888">
        <v>0</v>
      </c>
      <c r="N112" s="888">
        <v>0</v>
      </c>
      <c r="O112" s="888">
        <v>0</v>
      </c>
      <c r="P112" s="888">
        <v>0</v>
      </c>
      <c r="Q112" s="888">
        <v>0</v>
      </c>
      <c r="R112" s="888">
        <v>0</v>
      </c>
      <c r="S112" s="888">
        <v>0</v>
      </c>
      <c r="T112" s="888">
        <v>0</v>
      </c>
      <c r="U112" s="888">
        <v>0</v>
      </c>
      <c r="V112" s="888">
        <v>0</v>
      </c>
      <c r="W112" s="888">
        <v>0</v>
      </c>
      <c r="X112" s="888">
        <v>0</v>
      </c>
      <c r="Y112" s="888">
        <v>0</v>
      </c>
      <c r="Z112" s="888">
        <v>0</v>
      </c>
      <c r="AA112" s="888">
        <v>0</v>
      </c>
      <c r="AB112" s="888">
        <v>0</v>
      </c>
      <c r="AC112" s="888">
        <v>0</v>
      </c>
      <c r="AD112" s="888">
        <v>0</v>
      </c>
      <c r="AE112" s="888">
        <v>0</v>
      </c>
      <c r="AF112" s="888">
        <v>0</v>
      </c>
      <c r="AG112" s="888">
        <v>0</v>
      </c>
      <c r="AH112" s="888">
        <v>0</v>
      </c>
      <c r="AI112" s="888">
        <f t="shared" si="24"/>
        <v>1277.2430140210045</v>
      </c>
    </row>
    <row r="113" spans="2:35" s="893" customFormat="1" x14ac:dyDescent="0.25">
      <c r="B113" s="889" t="s">
        <v>714</v>
      </c>
      <c r="C113" s="888">
        <v>0</v>
      </c>
      <c r="D113" s="888">
        <v>0</v>
      </c>
      <c r="E113" s="888">
        <v>0</v>
      </c>
      <c r="F113" s="888">
        <v>0</v>
      </c>
      <c r="G113" s="888">
        <v>0</v>
      </c>
      <c r="H113" s="888">
        <v>0</v>
      </c>
      <c r="I113" s="888">
        <v>0</v>
      </c>
      <c r="J113" s="888">
        <v>0</v>
      </c>
      <c r="K113" s="888">
        <v>0</v>
      </c>
      <c r="L113" s="888">
        <v>0</v>
      </c>
      <c r="M113" s="888">
        <v>0</v>
      </c>
      <c r="N113" s="888">
        <v>0</v>
      </c>
      <c r="O113" s="888">
        <v>0</v>
      </c>
      <c r="P113" s="888">
        <v>0</v>
      </c>
      <c r="Q113" s="888">
        <v>0</v>
      </c>
      <c r="R113" s="888">
        <v>0</v>
      </c>
      <c r="S113" s="888">
        <v>0</v>
      </c>
      <c r="T113" s="888">
        <v>0</v>
      </c>
      <c r="U113" s="888">
        <v>0</v>
      </c>
      <c r="V113" s="888">
        <v>0</v>
      </c>
      <c r="W113" s="888">
        <v>0</v>
      </c>
      <c r="X113" s="888">
        <v>0</v>
      </c>
      <c r="Y113" s="888">
        <v>0</v>
      </c>
      <c r="Z113" s="888">
        <v>0</v>
      </c>
      <c r="AA113" s="888">
        <v>0</v>
      </c>
      <c r="AB113" s="888">
        <v>0</v>
      </c>
      <c r="AC113" s="888">
        <v>0</v>
      </c>
      <c r="AD113" s="888">
        <v>0</v>
      </c>
      <c r="AE113" s="888">
        <v>0</v>
      </c>
      <c r="AF113" s="888">
        <v>0</v>
      </c>
      <c r="AG113" s="888">
        <v>0</v>
      </c>
      <c r="AH113" s="888">
        <v>0</v>
      </c>
      <c r="AI113" s="888">
        <f t="shared" si="24"/>
        <v>0</v>
      </c>
    </row>
    <row r="114" spans="2:35" s="893" customFormat="1" x14ac:dyDescent="0.25">
      <c r="B114" s="889" t="s">
        <v>754</v>
      </c>
      <c r="C114" s="888">
        <v>0</v>
      </c>
      <c r="D114" s="888">
        <v>8.6155199999999998E-3</v>
      </c>
      <c r="E114" s="888">
        <v>0</v>
      </c>
      <c r="F114" s="888">
        <v>0</v>
      </c>
      <c r="G114" s="888">
        <v>0</v>
      </c>
      <c r="H114" s="888">
        <v>0</v>
      </c>
      <c r="I114" s="888">
        <v>0</v>
      </c>
      <c r="J114" s="888">
        <v>0</v>
      </c>
      <c r="K114" s="888">
        <v>0</v>
      </c>
      <c r="L114" s="888">
        <v>0</v>
      </c>
      <c r="M114" s="888">
        <v>0</v>
      </c>
      <c r="N114" s="888">
        <v>0</v>
      </c>
      <c r="O114" s="888">
        <v>0</v>
      </c>
      <c r="P114" s="888">
        <v>0</v>
      </c>
      <c r="Q114" s="888">
        <v>0</v>
      </c>
      <c r="R114" s="888">
        <v>0</v>
      </c>
      <c r="S114" s="888">
        <v>0</v>
      </c>
      <c r="T114" s="888">
        <v>0</v>
      </c>
      <c r="U114" s="888">
        <v>0</v>
      </c>
      <c r="V114" s="888">
        <v>0</v>
      </c>
      <c r="W114" s="888">
        <v>0</v>
      </c>
      <c r="X114" s="888">
        <v>0</v>
      </c>
      <c r="Y114" s="888">
        <v>0</v>
      </c>
      <c r="Z114" s="888">
        <v>0</v>
      </c>
      <c r="AA114" s="888">
        <v>0</v>
      </c>
      <c r="AB114" s="888">
        <v>0</v>
      </c>
      <c r="AC114" s="888">
        <v>0</v>
      </c>
      <c r="AD114" s="888">
        <v>0</v>
      </c>
      <c r="AE114" s="888">
        <v>0</v>
      </c>
      <c r="AF114" s="888">
        <v>0</v>
      </c>
      <c r="AG114" s="888">
        <v>0</v>
      </c>
      <c r="AH114" s="888">
        <v>0</v>
      </c>
      <c r="AI114" s="888">
        <f t="shared" si="24"/>
        <v>8.6155199999999998E-3</v>
      </c>
    </row>
    <row r="115" spans="2:35" s="893" customFormat="1" x14ac:dyDescent="0.25">
      <c r="B115" s="889" t="s">
        <v>78</v>
      </c>
      <c r="C115" s="888">
        <v>0</v>
      </c>
      <c r="D115" s="888">
        <v>127.06556666</v>
      </c>
      <c r="E115" s="888">
        <v>0</v>
      </c>
      <c r="F115" s="888">
        <v>0</v>
      </c>
      <c r="G115" s="888">
        <v>0</v>
      </c>
      <c r="H115" s="888">
        <v>0</v>
      </c>
      <c r="I115" s="888">
        <v>0</v>
      </c>
      <c r="J115" s="888">
        <v>0</v>
      </c>
      <c r="K115" s="888">
        <v>0</v>
      </c>
      <c r="L115" s="888">
        <v>0</v>
      </c>
      <c r="M115" s="888">
        <v>0</v>
      </c>
      <c r="N115" s="888">
        <v>0</v>
      </c>
      <c r="O115" s="888">
        <v>0</v>
      </c>
      <c r="P115" s="888">
        <v>0</v>
      </c>
      <c r="Q115" s="888">
        <v>0</v>
      </c>
      <c r="R115" s="888">
        <v>0</v>
      </c>
      <c r="S115" s="888">
        <v>0</v>
      </c>
      <c r="T115" s="888">
        <v>0</v>
      </c>
      <c r="U115" s="888">
        <v>0</v>
      </c>
      <c r="V115" s="888">
        <v>0</v>
      </c>
      <c r="W115" s="888">
        <v>0</v>
      </c>
      <c r="X115" s="888">
        <v>0</v>
      </c>
      <c r="Y115" s="888">
        <v>0</v>
      </c>
      <c r="Z115" s="888">
        <v>0</v>
      </c>
      <c r="AA115" s="888">
        <v>0</v>
      </c>
      <c r="AB115" s="888">
        <v>0</v>
      </c>
      <c r="AC115" s="888">
        <v>0</v>
      </c>
      <c r="AD115" s="888">
        <v>0</v>
      </c>
      <c r="AE115" s="888">
        <v>0</v>
      </c>
      <c r="AF115" s="888">
        <v>0</v>
      </c>
      <c r="AG115" s="888">
        <v>0</v>
      </c>
      <c r="AH115" s="888">
        <v>0</v>
      </c>
      <c r="AI115" s="888">
        <f t="shared" si="24"/>
        <v>127.06556666</v>
      </c>
    </row>
    <row r="116" spans="2:35" s="893" customFormat="1" x14ac:dyDescent="0.25">
      <c r="B116" s="889" t="s">
        <v>217</v>
      </c>
      <c r="C116" s="892">
        <f t="shared" ref="C116:AH116" si="25">+C117+C118</f>
        <v>255.9400201474237</v>
      </c>
      <c r="D116" s="892">
        <f t="shared" si="25"/>
        <v>7.9296943319264868</v>
      </c>
      <c r="E116" s="892">
        <f t="shared" si="25"/>
        <v>0</v>
      </c>
      <c r="F116" s="892">
        <f t="shared" si="25"/>
        <v>0</v>
      </c>
      <c r="G116" s="892">
        <f t="shared" si="25"/>
        <v>0</v>
      </c>
      <c r="H116" s="892">
        <f t="shared" si="25"/>
        <v>0</v>
      </c>
      <c r="I116" s="892">
        <f t="shared" si="25"/>
        <v>0</v>
      </c>
      <c r="J116" s="892">
        <f t="shared" si="25"/>
        <v>0</v>
      </c>
      <c r="K116" s="892">
        <f t="shared" si="25"/>
        <v>0</v>
      </c>
      <c r="L116" s="892">
        <f t="shared" si="25"/>
        <v>0</v>
      </c>
      <c r="M116" s="892">
        <f t="shared" si="25"/>
        <v>0</v>
      </c>
      <c r="N116" s="892">
        <f t="shared" si="25"/>
        <v>0</v>
      </c>
      <c r="O116" s="892">
        <f t="shared" si="25"/>
        <v>0</v>
      </c>
      <c r="P116" s="892">
        <f t="shared" si="25"/>
        <v>0</v>
      </c>
      <c r="Q116" s="892">
        <f t="shared" si="25"/>
        <v>0</v>
      </c>
      <c r="R116" s="892">
        <f t="shared" si="25"/>
        <v>0</v>
      </c>
      <c r="S116" s="892">
        <f t="shared" si="25"/>
        <v>0</v>
      </c>
      <c r="T116" s="892">
        <f t="shared" si="25"/>
        <v>0</v>
      </c>
      <c r="U116" s="892">
        <f t="shared" si="25"/>
        <v>0</v>
      </c>
      <c r="V116" s="892">
        <f t="shared" si="25"/>
        <v>0</v>
      </c>
      <c r="W116" s="892">
        <f t="shared" si="25"/>
        <v>0</v>
      </c>
      <c r="X116" s="892">
        <f t="shared" si="25"/>
        <v>0</v>
      </c>
      <c r="Y116" s="892">
        <f t="shared" si="25"/>
        <v>0</v>
      </c>
      <c r="Z116" s="892">
        <f t="shared" si="25"/>
        <v>0</v>
      </c>
      <c r="AA116" s="892">
        <f t="shared" si="25"/>
        <v>0</v>
      </c>
      <c r="AB116" s="892">
        <f t="shared" si="25"/>
        <v>0</v>
      </c>
      <c r="AC116" s="892">
        <f t="shared" si="25"/>
        <v>0</v>
      </c>
      <c r="AD116" s="892">
        <f t="shared" si="25"/>
        <v>0</v>
      </c>
      <c r="AE116" s="892">
        <f t="shared" si="25"/>
        <v>0</v>
      </c>
      <c r="AF116" s="892">
        <f t="shared" si="25"/>
        <v>0</v>
      </c>
      <c r="AG116" s="892">
        <f t="shared" si="25"/>
        <v>0</v>
      </c>
      <c r="AH116" s="892">
        <f t="shared" si="25"/>
        <v>0</v>
      </c>
      <c r="AI116" s="888">
        <f t="shared" si="24"/>
        <v>263.86971447935019</v>
      </c>
    </row>
    <row r="117" spans="2:35" s="893" customFormat="1" x14ac:dyDescent="0.25">
      <c r="B117" s="316" t="s">
        <v>71</v>
      </c>
      <c r="C117" s="884">
        <v>255.9400201474237</v>
      </c>
      <c r="D117" s="884">
        <v>7.9296943319264868</v>
      </c>
      <c r="E117" s="884">
        <v>0</v>
      </c>
      <c r="F117" s="884">
        <v>0</v>
      </c>
      <c r="G117" s="884">
        <v>0</v>
      </c>
      <c r="H117" s="884">
        <v>0</v>
      </c>
      <c r="I117" s="887">
        <v>0</v>
      </c>
      <c r="J117" s="884">
        <v>0</v>
      </c>
      <c r="K117" s="884">
        <v>0</v>
      </c>
      <c r="L117" s="884">
        <v>0</v>
      </c>
      <c r="M117" s="884">
        <v>0</v>
      </c>
      <c r="N117" s="884">
        <v>0</v>
      </c>
      <c r="O117" s="884">
        <v>0</v>
      </c>
      <c r="P117" s="884">
        <v>0</v>
      </c>
      <c r="Q117" s="884">
        <v>0</v>
      </c>
      <c r="R117" s="884">
        <v>0</v>
      </c>
      <c r="S117" s="884">
        <v>0</v>
      </c>
      <c r="T117" s="884">
        <v>0</v>
      </c>
      <c r="U117" s="884">
        <v>0</v>
      </c>
      <c r="V117" s="884">
        <v>0</v>
      </c>
      <c r="W117" s="884">
        <v>0</v>
      </c>
      <c r="X117" s="884">
        <v>0</v>
      </c>
      <c r="Y117" s="884">
        <v>0</v>
      </c>
      <c r="Z117" s="884">
        <v>0</v>
      </c>
      <c r="AA117" s="884">
        <v>0</v>
      </c>
      <c r="AB117" s="884">
        <v>0</v>
      </c>
      <c r="AC117" s="884">
        <v>0</v>
      </c>
      <c r="AD117" s="884">
        <v>0</v>
      </c>
      <c r="AE117" s="884">
        <v>0</v>
      </c>
      <c r="AF117" s="884">
        <v>0</v>
      </c>
      <c r="AG117" s="884">
        <v>0</v>
      </c>
      <c r="AH117" s="884">
        <v>0</v>
      </c>
      <c r="AI117" s="887">
        <f t="shared" si="24"/>
        <v>263.86971447935019</v>
      </c>
    </row>
    <row r="118" spans="2:35" s="893" customFormat="1" x14ac:dyDescent="0.25">
      <c r="B118" s="342" t="s">
        <v>69</v>
      </c>
      <c r="C118" s="877">
        <v>0</v>
      </c>
      <c r="D118" s="877">
        <v>0</v>
      </c>
      <c r="E118" s="877">
        <v>0</v>
      </c>
      <c r="F118" s="877">
        <v>0</v>
      </c>
      <c r="G118" s="877">
        <v>0</v>
      </c>
      <c r="H118" s="877">
        <v>0</v>
      </c>
      <c r="I118" s="79">
        <v>0</v>
      </c>
      <c r="J118" s="877">
        <v>0</v>
      </c>
      <c r="K118" s="877">
        <v>0</v>
      </c>
      <c r="L118" s="877">
        <v>0</v>
      </c>
      <c r="M118" s="877">
        <v>0</v>
      </c>
      <c r="N118" s="877">
        <v>0</v>
      </c>
      <c r="O118" s="877">
        <v>0</v>
      </c>
      <c r="P118" s="877">
        <v>0</v>
      </c>
      <c r="Q118" s="877">
        <v>0</v>
      </c>
      <c r="R118" s="877">
        <v>0</v>
      </c>
      <c r="S118" s="877">
        <v>0</v>
      </c>
      <c r="T118" s="877">
        <v>0</v>
      </c>
      <c r="U118" s="877">
        <v>0</v>
      </c>
      <c r="V118" s="877">
        <v>0</v>
      </c>
      <c r="W118" s="877">
        <v>0</v>
      </c>
      <c r="X118" s="877">
        <v>0</v>
      </c>
      <c r="Y118" s="877">
        <v>0</v>
      </c>
      <c r="Z118" s="877">
        <v>0</v>
      </c>
      <c r="AA118" s="877">
        <v>0</v>
      </c>
      <c r="AB118" s="877">
        <v>0</v>
      </c>
      <c r="AC118" s="877">
        <v>0</v>
      </c>
      <c r="AD118" s="877">
        <v>0</v>
      </c>
      <c r="AE118" s="877">
        <v>0</v>
      </c>
      <c r="AF118" s="877">
        <v>0</v>
      </c>
      <c r="AG118" s="877">
        <v>0</v>
      </c>
      <c r="AH118" s="877">
        <v>0</v>
      </c>
      <c r="AI118" s="79">
        <f t="shared" si="24"/>
        <v>0</v>
      </c>
    </row>
    <row r="119" spans="2:35" s="893" customFormat="1" x14ac:dyDescent="0.25">
      <c r="B119" s="889" t="s">
        <v>336</v>
      </c>
      <c r="C119" s="892">
        <f t="shared" ref="C119:AH119" si="26">+C120+C125</f>
        <v>7.9762994093839215</v>
      </c>
      <c r="D119" s="1162">
        <f t="shared" si="26"/>
        <v>24.454223455197198</v>
      </c>
      <c r="E119" s="892">
        <f t="shared" si="26"/>
        <v>11.719722988169982</v>
      </c>
      <c r="F119" s="892">
        <f t="shared" si="26"/>
        <v>0.86395077232922868</v>
      </c>
      <c r="G119" s="892">
        <f t="shared" si="26"/>
        <v>0.10269077465565007</v>
      </c>
      <c r="H119" s="892">
        <f t="shared" si="26"/>
        <v>5.2260000000000001E-2</v>
      </c>
      <c r="I119" s="892">
        <f t="shared" si="26"/>
        <v>5.2260000000000001E-2</v>
      </c>
      <c r="J119" s="892">
        <f t="shared" si="26"/>
        <v>5.2260000000000001E-2</v>
      </c>
      <c r="K119" s="892">
        <f t="shared" si="26"/>
        <v>0</v>
      </c>
      <c r="L119" s="892">
        <f t="shared" si="26"/>
        <v>0</v>
      </c>
      <c r="M119" s="892">
        <f t="shared" si="26"/>
        <v>0</v>
      </c>
      <c r="N119" s="892">
        <f t="shared" si="26"/>
        <v>0</v>
      </c>
      <c r="O119" s="892">
        <f t="shared" si="26"/>
        <v>0</v>
      </c>
      <c r="P119" s="892">
        <f t="shared" si="26"/>
        <v>0</v>
      </c>
      <c r="Q119" s="892">
        <f t="shared" si="26"/>
        <v>0</v>
      </c>
      <c r="R119" s="892">
        <f t="shared" si="26"/>
        <v>0</v>
      </c>
      <c r="S119" s="892">
        <f t="shared" si="26"/>
        <v>0</v>
      </c>
      <c r="T119" s="892">
        <f t="shared" si="26"/>
        <v>0</v>
      </c>
      <c r="U119" s="892">
        <f t="shared" si="26"/>
        <v>0</v>
      </c>
      <c r="V119" s="892">
        <f t="shared" si="26"/>
        <v>0</v>
      </c>
      <c r="W119" s="892">
        <f t="shared" si="26"/>
        <v>0</v>
      </c>
      <c r="X119" s="892">
        <f t="shared" si="26"/>
        <v>0</v>
      </c>
      <c r="Y119" s="892">
        <f t="shared" si="26"/>
        <v>0</v>
      </c>
      <c r="Z119" s="892">
        <f t="shared" si="26"/>
        <v>0</v>
      </c>
      <c r="AA119" s="892">
        <f t="shared" si="26"/>
        <v>0</v>
      </c>
      <c r="AB119" s="892">
        <f t="shared" si="26"/>
        <v>0</v>
      </c>
      <c r="AC119" s="892">
        <f t="shared" si="26"/>
        <v>0</v>
      </c>
      <c r="AD119" s="892">
        <f t="shared" si="26"/>
        <v>0</v>
      </c>
      <c r="AE119" s="892">
        <f t="shared" si="26"/>
        <v>0</v>
      </c>
      <c r="AF119" s="892">
        <f t="shared" si="26"/>
        <v>0</v>
      </c>
      <c r="AG119" s="892">
        <f t="shared" si="26"/>
        <v>0</v>
      </c>
      <c r="AH119" s="892">
        <f t="shared" si="26"/>
        <v>0</v>
      </c>
      <c r="AI119" s="888">
        <f t="shared" si="24"/>
        <v>45.27366739973597</v>
      </c>
    </row>
    <row r="120" spans="2:35" s="893" customFormat="1" x14ac:dyDescent="0.25">
      <c r="B120" s="315" t="s">
        <v>71</v>
      </c>
      <c r="C120" s="333">
        <f t="shared" ref="C120:AH120" si="27">+C121+C123</f>
        <v>7.9762994093839215</v>
      </c>
      <c r="D120" s="1161">
        <f t="shared" si="27"/>
        <v>24.401963455197198</v>
      </c>
      <c r="E120" s="333">
        <f t="shared" si="27"/>
        <v>11.667462988169982</v>
      </c>
      <c r="F120" s="333">
        <f t="shared" si="27"/>
        <v>0.8116907723292287</v>
      </c>
      <c r="G120" s="333">
        <f t="shared" si="27"/>
        <v>5.0430774655650067E-2</v>
      </c>
      <c r="H120" s="333">
        <f t="shared" si="27"/>
        <v>0</v>
      </c>
      <c r="I120" s="333">
        <f t="shared" si="27"/>
        <v>0</v>
      </c>
      <c r="J120" s="333">
        <f t="shared" si="27"/>
        <v>0</v>
      </c>
      <c r="K120" s="333">
        <f t="shared" si="27"/>
        <v>0</v>
      </c>
      <c r="L120" s="333">
        <f t="shared" si="27"/>
        <v>0</v>
      </c>
      <c r="M120" s="333">
        <f t="shared" si="27"/>
        <v>0</v>
      </c>
      <c r="N120" s="333">
        <f t="shared" si="27"/>
        <v>0</v>
      </c>
      <c r="O120" s="333">
        <f t="shared" si="27"/>
        <v>0</v>
      </c>
      <c r="P120" s="333">
        <f t="shared" si="27"/>
        <v>0</v>
      </c>
      <c r="Q120" s="333">
        <f t="shared" si="27"/>
        <v>0</v>
      </c>
      <c r="R120" s="333">
        <f t="shared" si="27"/>
        <v>0</v>
      </c>
      <c r="S120" s="333">
        <f t="shared" si="27"/>
        <v>0</v>
      </c>
      <c r="T120" s="333">
        <f t="shared" si="27"/>
        <v>0</v>
      </c>
      <c r="U120" s="333">
        <f t="shared" si="27"/>
        <v>0</v>
      </c>
      <c r="V120" s="333">
        <f t="shared" si="27"/>
        <v>0</v>
      </c>
      <c r="W120" s="333">
        <f t="shared" si="27"/>
        <v>0</v>
      </c>
      <c r="X120" s="333">
        <f t="shared" si="27"/>
        <v>0</v>
      </c>
      <c r="Y120" s="333">
        <f t="shared" si="27"/>
        <v>0</v>
      </c>
      <c r="Z120" s="333">
        <f t="shared" si="27"/>
        <v>0</v>
      </c>
      <c r="AA120" s="333">
        <f t="shared" si="27"/>
        <v>0</v>
      </c>
      <c r="AB120" s="333">
        <f t="shared" si="27"/>
        <v>0</v>
      </c>
      <c r="AC120" s="333">
        <f t="shared" si="27"/>
        <v>0</v>
      </c>
      <c r="AD120" s="333">
        <f t="shared" si="27"/>
        <v>0</v>
      </c>
      <c r="AE120" s="333">
        <f t="shared" si="27"/>
        <v>0</v>
      </c>
      <c r="AF120" s="333">
        <f t="shared" si="27"/>
        <v>0</v>
      </c>
      <c r="AG120" s="333">
        <f t="shared" si="27"/>
        <v>0</v>
      </c>
      <c r="AH120" s="333">
        <f t="shared" si="27"/>
        <v>0</v>
      </c>
      <c r="AI120" s="886">
        <f t="shared" si="24"/>
        <v>44.907847399735978</v>
      </c>
    </row>
    <row r="121" spans="2:35" s="893" customFormat="1" x14ac:dyDescent="0.25">
      <c r="B121" s="319" t="s">
        <v>81</v>
      </c>
      <c r="C121" s="885">
        <f t="shared" ref="C121:AH121" si="28">+C122</f>
        <v>0.84340013166813532</v>
      </c>
      <c r="D121" s="885">
        <f t="shared" si="28"/>
        <v>2.7635873324535152</v>
      </c>
      <c r="E121" s="885">
        <f t="shared" si="28"/>
        <v>1.7876390569589531</v>
      </c>
      <c r="F121" s="885">
        <f t="shared" si="28"/>
        <v>0.8116907723292287</v>
      </c>
      <c r="G121" s="885">
        <f t="shared" si="28"/>
        <v>5.0430774655650067E-2</v>
      </c>
      <c r="H121" s="885">
        <f t="shared" si="28"/>
        <v>0</v>
      </c>
      <c r="I121" s="885">
        <f t="shared" si="28"/>
        <v>0</v>
      </c>
      <c r="J121" s="885">
        <f t="shared" si="28"/>
        <v>0</v>
      </c>
      <c r="K121" s="885">
        <f t="shared" si="28"/>
        <v>0</v>
      </c>
      <c r="L121" s="885">
        <f t="shared" si="28"/>
        <v>0</v>
      </c>
      <c r="M121" s="885">
        <f t="shared" si="28"/>
        <v>0</v>
      </c>
      <c r="N121" s="885">
        <f t="shared" si="28"/>
        <v>0</v>
      </c>
      <c r="O121" s="885">
        <f t="shared" si="28"/>
        <v>0</v>
      </c>
      <c r="P121" s="885">
        <f t="shared" si="28"/>
        <v>0</v>
      </c>
      <c r="Q121" s="885">
        <f t="shared" si="28"/>
        <v>0</v>
      </c>
      <c r="R121" s="885">
        <f t="shared" si="28"/>
        <v>0</v>
      </c>
      <c r="S121" s="885">
        <f t="shared" si="28"/>
        <v>0</v>
      </c>
      <c r="T121" s="885">
        <f t="shared" si="28"/>
        <v>0</v>
      </c>
      <c r="U121" s="885">
        <f t="shared" si="28"/>
        <v>0</v>
      </c>
      <c r="V121" s="885">
        <f t="shared" si="28"/>
        <v>0</v>
      </c>
      <c r="W121" s="885">
        <f t="shared" si="28"/>
        <v>0</v>
      </c>
      <c r="X121" s="885">
        <f t="shared" si="28"/>
        <v>0</v>
      </c>
      <c r="Y121" s="885">
        <f t="shared" si="28"/>
        <v>0</v>
      </c>
      <c r="Z121" s="885">
        <f t="shared" si="28"/>
        <v>0</v>
      </c>
      <c r="AA121" s="885">
        <f t="shared" si="28"/>
        <v>0</v>
      </c>
      <c r="AB121" s="885">
        <f t="shared" si="28"/>
        <v>0</v>
      </c>
      <c r="AC121" s="885">
        <f t="shared" si="28"/>
        <v>0</v>
      </c>
      <c r="AD121" s="885">
        <f t="shared" si="28"/>
        <v>0</v>
      </c>
      <c r="AE121" s="885">
        <f t="shared" si="28"/>
        <v>0</v>
      </c>
      <c r="AF121" s="885">
        <f t="shared" si="28"/>
        <v>0</v>
      </c>
      <c r="AG121" s="885">
        <f t="shared" si="28"/>
        <v>0</v>
      </c>
      <c r="AH121" s="885">
        <f t="shared" si="28"/>
        <v>0</v>
      </c>
      <c r="AI121" s="890">
        <f t="shared" si="24"/>
        <v>6.2567480680654821</v>
      </c>
    </row>
    <row r="122" spans="2:35" s="893" customFormat="1" x14ac:dyDescent="0.25">
      <c r="B122" s="319" t="s">
        <v>702</v>
      </c>
      <c r="C122" s="885">
        <v>0.84340013166813532</v>
      </c>
      <c r="D122" s="885">
        <v>2.7635873324535152</v>
      </c>
      <c r="E122" s="885">
        <v>1.7876390569589531</v>
      </c>
      <c r="F122" s="885">
        <v>0.8116907723292287</v>
      </c>
      <c r="G122" s="885">
        <v>5.0430774655650067E-2</v>
      </c>
      <c r="H122" s="885">
        <v>0</v>
      </c>
      <c r="I122" s="890">
        <v>0</v>
      </c>
      <c r="J122" s="885">
        <v>0</v>
      </c>
      <c r="K122" s="885">
        <v>0</v>
      </c>
      <c r="L122" s="885">
        <v>0</v>
      </c>
      <c r="M122" s="885">
        <v>0</v>
      </c>
      <c r="N122" s="885">
        <v>0</v>
      </c>
      <c r="O122" s="885">
        <v>0</v>
      </c>
      <c r="P122" s="885">
        <v>0</v>
      </c>
      <c r="Q122" s="885">
        <v>0</v>
      </c>
      <c r="R122" s="885">
        <v>0</v>
      </c>
      <c r="S122" s="885">
        <v>0</v>
      </c>
      <c r="T122" s="885">
        <v>0</v>
      </c>
      <c r="U122" s="885">
        <v>0</v>
      </c>
      <c r="V122" s="885">
        <v>0</v>
      </c>
      <c r="W122" s="885">
        <v>0</v>
      </c>
      <c r="X122" s="885">
        <v>0</v>
      </c>
      <c r="Y122" s="885">
        <v>0</v>
      </c>
      <c r="Z122" s="885">
        <v>0</v>
      </c>
      <c r="AA122" s="885">
        <v>0</v>
      </c>
      <c r="AB122" s="885">
        <v>0</v>
      </c>
      <c r="AC122" s="885">
        <v>0</v>
      </c>
      <c r="AD122" s="885">
        <v>0</v>
      </c>
      <c r="AE122" s="885">
        <v>0</v>
      </c>
      <c r="AF122" s="885">
        <v>0</v>
      </c>
      <c r="AG122" s="885">
        <v>0</v>
      </c>
      <c r="AH122" s="885">
        <v>0</v>
      </c>
      <c r="AI122" s="890">
        <f t="shared" si="24"/>
        <v>6.2567480680654821</v>
      </c>
    </row>
    <row r="123" spans="2:35" s="893" customFormat="1" x14ac:dyDescent="0.25">
      <c r="B123" s="334" t="s">
        <v>85</v>
      </c>
      <c r="C123" s="885">
        <f t="shared" ref="C123:AH123" si="29">+C124</f>
        <v>7.1328992777157865</v>
      </c>
      <c r="D123" s="885">
        <f t="shared" si="29"/>
        <v>21.638376122743683</v>
      </c>
      <c r="E123" s="885">
        <f t="shared" si="29"/>
        <v>9.8798239312110283</v>
      </c>
      <c r="F123" s="885">
        <f t="shared" si="29"/>
        <v>0</v>
      </c>
      <c r="G123" s="885">
        <f t="shared" si="29"/>
        <v>0</v>
      </c>
      <c r="H123" s="885">
        <f t="shared" si="29"/>
        <v>0</v>
      </c>
      <c r="I123" s="885">
        <f t="shared" si="29"/>
        <v>0</v>
      </c>
      <c r="J123" s="885">
        <f t="shared" si="29"/>
        <v>0</v>
      </c>
      <c r="K123" s="885">
        <f t="shared" si="29"/>
        <v>0</v>
      </c>
      <c r="L123" s="885">
        <f t="shared" si="29"/>
        <v>0</v>
      </c>
      <c r="M123" s="885">
        <f t="shared" si="29"/>
        <v>0</v>
      </c>
      <c r="N123" s="885">
        <f t="shared" si="29"/>
        <v>0</v>
      </c>
      <c r="O123" s="885">
        <f t="shared" si="29"/>
        <v>0</v>
      </c>
      <c r="P123" s="885">
        <f t="shared" si="29"/>
        <v>0</v>
      </c>
      <c r="Q123" s="885">
        <f t="shared" si="29"/>
        <v>0</v>
      </c>
      <c r="R123" s="885">
        <f t="shared" si="29"/>
        <v>0</v>
      </c>
      <c r="S123" s="885">
        <f t="shared" si="29"/>
        <v>0</v>
      </c>
      <c r="T123" s="885">
        <f t="shared" si="29"/>
        <v>0</v>
      </c>
      <c r="U123" s="885">
        <f t="shared" si="29"/>
        <v>0</v>
      </c>
      <c r="V123" s="885">
        <f t="shared" si="29"/>
        <v>0</v>
      </c>
      <c r="W123" s="885">
        <f t="shared" si="29"/>
        <v>0</v>
      </c>
      <c r="X123" s="885">
        <f t="shared" si="29"/>
        <v>0</v>
      </c>
      <c r="Y123" s="885">
        <f t="shared" si="29"/>
        <v>0</v>
      </c>
      <c r="Z123" s="885">
        <f t="shared" si="29"/>
        <v>0</v>
      </c>
      <c r="AA123" s="885">
        <f t="shared" si="29"/>
        <v>0</v>
      </c>
      <c r="AB123" s="885">
        <f t="shared" si="29"/>
        <v>0</v>
      </c>
      <c r="AC123" s="885">
        <f t="shared" si="29"/>
        <v>0</v>
      </c>
      <c r="AD123" s="885">
        <f t="shared" si="29"/>
        <v>0</v>
      </c>
      <c r="AE123" s="885">
        <f t="shared" si="29"/>
        <v>0</v>
      </c>
      <c r="AF123" s="885">
        <f t="shared" si="29"/>
        <v>0</v>
      </c>
      <c r="AG123" s="885">
        <f t="shared" si="29"/>
        <v>0</v>
      </c>
      <c r="AH123" s="885">
        <f t="shared" si="29"/>
        <v>0</v>
      </c>
      <c r="AI123" s="890">
        <f t="shared" si="24"/>
        <v>38.651099331670494</v>
      </c>
    </row>
    <row r="124" spans="2:35" s="893" customFormat="1" x14ac:dyDescent="0.25">
      <c r="B124" s="319" t="s">
        <v>702</v>
      </c>
      <c r="C124" s="885">
        <v>7.1328992777157865</v>
      </c>
      <c r="D124" s="885">
        <v>21.638376122743683</v>
      </c>
      <c r="E124" s="885">
        <v>9.8798239312110283</v>
      </c>
      <c r="F124" s="885">
        <v>0</v>
      </c>
      <c r="G124" s="885">
        <v>0</v>
      </c>
      <c r="H124" s="885">
        <v>0</v>
      </c>
      <c r="I124" s="890">
        <v>0</v>
      </c>
      <c r="J124" s="885">
        <v>0</v>
      </c>
      <c r="K124" s="885">
        <v>0</v>
      </c>
      <c r="L124" s="885">
        <v>0</v>
      </c>
      <c r="M124" s="885">
        <v>0</v>
      </c>
      <c r="N124" s="885">
        <v>0</v>
      </c>
      <c r="O124" s="885">
        <v>0</v>
      </c>
      <c r="P124" s="885">
        <v>0</v>
      </c>
      <c r="Q124" s="885">
        <v>0</v>
      </c>
      <c r="R124" s="885">
        <v>0</v>
      </c>
      <c r="S124" s="885">
        <v>0</v>
      </c>
      <c r="T124" s="885">
        <v>0</v>
      </c>
      <c r="U124" s="885">
        <v>0</v>
      </c>
      <c r="V124" s="885">
        <v>0</v>
      </c>
      <c r="W124" s="885">
        <v>0</v>
      </c>
      <c r="X124" s="885">
        <v>0</v>
      </c>
      <c r="Y124" s="885">
        <v>0</v>
      </c>
      <c r="Z124" s="885">
        <v>0</v>
      </c>
      <c r="AA124" s="885">
        <v>0</v>
      </c>
      <c r="AB124" s="885">
        <v>0</v>
      </c>
      <c r="AC124" s="885">
        <v>0</v>
      </c>
      <c r="AD124" s="885">
        <v>0</v>
      </c>
      <c r="AE124" s="885">
        <v>0</v>
      </c>
      <c r="AF124" s="885">
        <v>0</v>
      </c>
      <c r="AG124" s="885">
        <v>0</v>
      </c>
      <c r="AH124" s="885">
        <v>0</v>
      </c>
      <c r="AI124" s="890">
        <f t="shared" si="24"/>
        <v>38.651099331670494</v>
      </c>
    </row>
    <row r="125" spans="2:35" s="893" customFormat="1" ht="12" customHeight="1" x14ac:dyDescent="0.25">
      <c r="B125" s="316" t="s">
        <v>69</v>
      </c>
      <c r="C125" s="337">
        <f>+C126</f>
        <v>0</v>
      </c>
      <c r="D125" s="1163">
        <f>+D126</f>
        <v>5.2260000000000001E-2</v>
      </c>
      <c r="E125" s="337">
        <f>+E126</f>
        <v>5.2260000000000001E-2</v>
      </c>
      <c r="F125" s="337">
        <f t="shared" ref="F125:AH125" si="30">+F126</f>
        <v>5.2260000000000001E-2</v>
      </c>
      <c r="G125" s="337">
        <f t="shared" si="30"/>
        <v>5.2260000000000001E-2</v>
      </c>
      <c r="H125" s="337">
        <f t="shared" si="30"/>
        <v>5.2260000000000001E-2</v>
      </c>
      <c r="I125" s="337">
        <f t="shared" si="30"/>
        <v>5.2260000000000001E-2</v>
      </c>
      <c r="J125" s="337">
        <f t="shared" si="30"/>
        <v>5.2260000000000001E-2</v>
      </c>
      <c r="K125" s="337">
        <f t="shared" si="30"/>
        <v>0</v>
      </c>
      <c r="L125" s="337">
        <f t="shared" si="30"/>
        <v>0</v>
      </c>
      <c r="M125" s="337">
        <f t="shared" si="30"/>
        <v>0</v>
      </c>
      <c r="N125" s="337">
        <f t="shared" si="30"/>
        <v>0</v>
      </c>
      <c r="O125" s="337">
        <f t="shared" si="30"/>
        <v>0</v>
      </c>
      <c r="P125" s="337">
        <f t="shared" si="30"/>
        <v>0</v>
      </c>
      <c r="Q125" s="337">
        <f t="shared" si="30"/>
        <v>0</v>
      </c>
      <c r="R125" s="337">
        <f t="shared" si="30"/>
        <v>0</v>
      </c>
      <c r="S125" s="337">
        <f t="shared" si="30"/>
        <v>0</v>
      </c>
      <c r="T125" s="337">
        <f t="shared" si="30"/>
        <v>0</v>
      </c>
      <c r="U125" s="337">
        <f t="shared" si="30"/>
        <v>0</v>
      </c>
      <c r="V125" s="337">
        <f t="shared" si="30"/>
        <v>0</v>
      </c>
      <c r="W125" s="337">
        <f t="shared" si="30"/>
        <v>0</v>
      </c>
      <c r="X125" s="337">
        <f t="shared" si="30"/>
        <v>0</v>
      </c>
      <c r="Y125" s="337">
        <f t="shared" si="30"/>
        <v>0</v>
      </c>
      <c r="Z125" s="337">
        <f t="shared" si="30"/>
        <v>0</v>
      </c>
      <c r="AA125" s="337">
        <f t="shared" si="30"/>
        <v>0</v>
      </c>
      <c r="AB125" s="337">
        <f t="shared" si="30"/>
        <v>0</v>
      </c>
      <c r="AC125" s="337">
        <f t="shared" si="30"/>
        <v>0</v>
      </c>
      <c r="AD125" s="337">
        <f t="shared" si="30"/>
        <v>0</v>
      </c>
      <c r="AE125" s="337">
        <f t="shared" si="30"/>
        <v>0</v>
      </c>
      <c r="AF125" s="337">
        <f t="shared" si="30"/>
        <v>0</v>
      </c>
      <c r="AG125" s="337">
        <f t="shared" si="30"/>
        <v>0</v>
      </c>
      <c r="AH125" s="337">
        <f t="shared" si="30"/>
        <v>0</v>
      </c>
      <c r="AI125" s="887">
        <f t="shared" si="24"/>
        <v>0.36581999999999992</v>
      </c>
    </row>
    <row r="126" spans="2:35" s="893" customFormat="1" ht="12" customHeight="1" x14ac:dyDescent="0.25">
      <c r="B126" s="319" t="s">
        <v>84</v>
      </c>
      <c r="C126" s="885">
        <v>0</v>
      </c>
      <c r="D126" s="1164">
        <v>5.2260000000000001E-2</v>
      </c>
      <c r="E126" s="885">
        <v>5.2260000000000001E-2</v>
      </c>
      <c r="F126" s="885">
        <v>5.2260000000000001E-2</v>
      </c>
      <c r="G126" s="885">
        <v>5.2260000000000001E-2</v>
      </c>
      <c r="H126" s="885">
        <v>5.2260000000000001E-2</v>
      </c>
      <c r="I126" s="890">
        <v>5.2260000000000001E-2</v>
      </c>
      <c r="J126" s="885">
        <v>5.2260000000000001E-2</v>
      </c>
      <c r="K126" s="885">
        <v>0</v>
      </c>
      <c r="L126" s="885">
        <v>0</v>
      </c>
      <c r="M126" s="885">
        <v>0</v>
      </c>
      <c r="N126" s="885">
        <v>0</v>
      </c>
      <c r="O126" s="885">
        <v>0</v>
      </c>
      <c r="P126" s="885">
        <v>0</v>
      </c>
      <c r="Q126" s="885">
        <v>0</v>
      </c>
      <c r="R126" s="885">
        <v>0</v>
      </c>
      <c r="S126" s="885">
        <v>0</v>
      </c>
      <c r="T126" s="885">
        <v>0</v>
      </c>
      <c r="U126" s="885">
        <v>0</v>
      </c>
      <c r="V126" s="885">
        <v>0</v>
      </c>
      <c r="W126" s="885">
        <v>0</v>
      </c>
      <c r="X126" s="885">
        <v>0</v>
      </c>
      <c r="Y126" s="885">
        <v>0</v>
      </c>
      <c r="Z126" s="885">
        <v>0</v>
      </c>
      <c r="AA126" s="885">
        <v>0</v>
      </c>
      <c r="AB126" s="885">
        <v>0</v>
      </c>
      <c r="AC126" s="885">
        <v>0</v>
      </c>
      <c r="AD126" s="885">
        <v>0</v>
      </c>
      <c r="AE126" s="885">
        <v>0</v>
      </c>
      <c r="AF126" s="885">
        <v>0</v>
      </c>
      <c r="AG126" s="885">
        <v>0</v>
      </c>
      <c r="AH126" s="885">
        <v>0</v>
      </c>
      <c r="AI126" s="890">
        <f t="shared" si="24"/>
        <v>0.36581999999999992</v>
      </c>
    </row>
    <row r="127" spans="2:35" s="893" customFormat="1" x14ac:dyDescent="0.25">
      <c r="B127" s="338"/>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row>
    <row r="128" spans="2:35" s="893" customFormat="1" x14ac:dyDescent="0.25">
      <c r="B128" s="311" t="s">
        <v>104</v>
      </c>
      <c r="C128" s="116">
        <f t="shared" ref="C128:AH128" si="31">+C129+C130</f>
        <v>1356.2668462086538</v>
      </c>
      <c r="D128" s="116">
        <f t="shared" si="31"/>
        <v>2050.7758400690482</v>
      </c>
      <c r="E128" s="116">
        <f t="shared" si="31"/>
        <v>1325.5892014827252</v>
      </c>
      <c r="F128" s="116">
        <f t="shared" si="31"/>
        <v>962.60695242151792</v>
      </c>
      <c r="G128" s="116">
        <f t="shared" si="31"/>
        <v>741.17130211625363</v>
      </c>
      <c r="H128" s="116">
        <f t="shared" si="31"/>
        <v>659.13716441447559</v>
      </c>
      <c r="I128" s="116">
        <f t="shared" si="31"/>
        <v>612.76007234682697</v>
      </c>
      <c r="J128" s="116">
        <f t="shared" si="31"/>
        <v>388.89501532523997</v>
      </c>
      <c r="K128" s="116">
        <f t="shared" si="31"/>
        <v>362.72181873987756</v>
      </c>
      <c r="L128" s="116">
        <f t="shared" si="31"/>
        <v>346.49371355603233</v>
      </c>
      <c r="M128" s="116">
        <f t="shared" si="31"/>
        <v>330.96626900494334</v>
      </c>
      <c r="N128" s="116">
        <f t="shared" si="31"/>
        <v>299.9128447138167</v>
      </c>
      <c r="O128" s="116">
        <f t="shared" si="31"/>
        <v>269.93380319633229</v>
      </c>
      <c r="P128" s="116">
        <f t="shared" si="31"/>
        <v>251.34946683235822</v>
      </c>
      <c r="Q128" s="116">
        <f t="shared" si="31"/>
        <v>236.85325058602064</v>
      </c>
      <c r="R128" s="116">
        <f t="shared" si="31"/>
        <v>234.62139472304321</v>
      </c>
      <c r="S128" s="116">
        <f t="shared" si="31"/>
        <v>226.76113867358663</v>
      </c>
      <c r="T128" s="116">
        <f t="shared" si="31"/>
        <v>202.01568207991804</v>
      </c>
      <c r="U128" s="116">
        <f t="shared" si="31"/>
        <v>177.54920746988287</v>
      </c>
      <c r="V128" s="116">
        <f t="shared" si="31"/>
        <v>151.96680492531394</v>
      </c>
      <c r="W128" s="116">
        <f t="shared" si="31"/>
        <v>129.4532041946228</v>
      </c>
      <c r="X128" s="116">
        <f t="shared" si="31"/>
        <v>106.93960346697669</v>
      </c>
      <c r="Y128" s="116">
        <f t="shared" si="31"/>
        <v>84.42600273628554</v>
      </c>
      <c r="Z128" s="116">
        <f t="shared" si="31"/>
        <v>61.912402005594373</v>
      </c>
      <c r="AA128" s="116">
        <f t="shared" si="31"/>
        <v>39.398801277948259</v>
      </c>
      <c r="AB128" s="116">
        <f t="shared" si="31"/>
        <v>16.885200547257107</v>
      </c>
      <c r="AC128" s="116">
        <f t="shared" si="31"/>
        <v>0</v>
      </c>
      <c r="AD128" s="116">
        <f t="shared" si="31"/>
        <v>0</v>
      </c>
      <c r="AE128" s="116">
        <f t="shared" si="31"/>
        <v>0</v>
      </c>
      <c r="AF128" s="116">
        <f t="shared" si="31"/>
        <v>0</v>
      </c>
      <c r="AG128" s="116">
        <f t="shared" si="31"/>
        <v>0</v>
      </c>
      <c r="AH128" s="116">
        <f t="shared" si="31"/>
        <v>0</v>
      </c>
      <c r="AI128" s="116">
        <f>SUM(C128:AH128)</f>
        <v>11627.363003114549</v>
      </c>
    </row>
    <row r="129" spans="1:35" s="893" customFormat="1" x14ac:dyDescent="0.25">
      <c r="B129" s="339" t="s">
        <v>105</v>
      </c>
      <c r="C129" s="89">
        <v>273.73339472365222</v>
      </c>
      <c r="D129" s="89">
        <v>887.71707075548409</v>
      </c>
      <c r="E129" s="89">
        <v>749.34244036109226</v>
      </c>
      <c r="F129" s="89">
        <v>605.4810960062897</v>
      </c>
      <c r="G129" s="89">
        <v>523.06143424175411</v>
      </c>
      <c r="H129" s="89">
        <v>445.24122673045849</v>
      </c>
      <c r="I129" s="89">
        <v>403.37039635641014</v>
      </c>
      <c r="J129" s="89">
        <v>380.82232044686782</v>
      </c>
      <c r="K129" s="89">
        <v>359.7997632409606</v>
      </c>
      <c r="L129" s="89">
        <v>346.49371355603233</v>
      </c>
      <c r="M129" s="89">
        <v>330.96626900494334</v>
      </c>
      <c r="N129" s="89">
        <v>299.9128447138167</v>
      </c>
      <c r="O129" s="89">
        <v>269.93380319633229</v>
      </c>
      <c r="P129" s="89">
        <v>251.34946683235822</v>
      </c>
      <c r="Q129" s="89">
        <v>236.85325058602064</v>
      </c>
      <c r="R129" s="89">
        <v>234.62139472304321</v>
      </c>
      <c r="S129" s="89">
        <v>226.76113867358663</v>
      </c>
      <c r="T129" s="89">
        <v>202.01568207991804</v>
      </c>
      <c r="U129" s="89">
        <v>177.54920746988287</v>
      </c>
      <c r="V129" s="89">
        <v>151.96680492531394</v>
      </c>
      <c r="W129" s="89">
        <v>129.4532041946228</v>
      </c>
      <c r="X129" s="89">
        <v>106.93960346697669</v>
      </c>
      <c r="Y129" s="89">
        <v>84.42600273628554</v>
      </c>
      <c r="Z129" s="89">
        <v>61.912402005594373</v>
      </c>
      <c r="AA129" s="89">
        <v>39.398801277948259</v>
      </c>
      <c r="AB129" s="89">
        <v>16.885200547257107</v>
      </c>
      <c r="AC129" s="89">
        <v>0</v>
      </c>
      <c r="AD129" s="89">
        <v>0</v>
      </c>
      <c r="AE129" s="89">
        <v>0</v>
      </c>
      <c r="AF129" s="89">
        <v>0</v>
      </c>
      <c r="AG129" s="89">
        <v>0</v>
      </c>
      <c r="AH129" s="89">
        <v>0</v>
      </c>
      <c r="AI129" s="89">
        <f>SUM(C129:AH129)</f>
        <v>7796.0079328529037</v>
      </c>
    </row>
    <row r="130" spans="1:35" s="893" customFormat="1" x14ac:dyDescent="0.25">
      <c r="B130" s="340" t="s">
        <v>512</v>
      </c>
      <c r="C130" s="81">
        <v>1082.5334514850015</v>
      </c>
      <c r="D130" s="81">
        <v>1163.058769313564</v>
      </c>
      <c r="E130" s="81">
        <v>576.24676112163297</v>
      </c>
      <c r="F130" s="81">
        <v>357.12585641522816</v>
      </c>
      <c r="G130" s="81">
        <v>218.10986787449954</v>
      </c>
      <c r="H130" s="81">
        <v>213.8959376840171</v>
      </c>
      <c r="I130" s="81">
        <v>209.38967599041683</v>
      </c>
      <c r="J130" s="81">
        <v>8.0726948783721699</v>
      </c>
      <c r="K130" s="81">
        <v>2.922055498916968</v>
      </c>
      <c r="L130" s="81">
        <v>0</v>
      </c>
      <c r="M130" s="81">
        <v>0</v>
      </c>
      <c r="N130" s="81">
        <v>0</v>
      </c>
      <c r="O130" s="81">
        <v>0</v>
      </c>
      <c r="P130" s="81">
        <v>0</v>
      </c>
      <c r="Q130" s="81">
        <v>0</v>
      </c>
      <c r="R130" s="81">
        <v>0</v>
      </c>
      <c r="S130" s="81">
        <v>0</v>
      </c>
      <c r="T130" s="81">
        <v>0</v>
      </c>
      <c r="U130" s="81">
        <v>0</v>
      </c>
      <c r="V130" s="81">
        <v>0</v>
      </c>
      <c r="W130" s="81">
        <v>0</v>
      </c>
      <c r="X130" s="81">
        <v>0</v>
      </c>
      <c r="Y130" s="81">
        <v>0</v>
      </c>
      <c r="Z130" s="81">
        <v>0</v>
      </c>
      <c r="AA130" s="81">
        <v>0</v>
      </c>
      <c r="AB130" s="81">
        <v>0</v>
      </c>
      <c r="AC130" s="81">
        <v>0</v>
      </c>
      <c r="AD130" s="81">
        <v>0</v>
      </c>
      <c r="AE130" s="81">
        <v>0</v>
      </c>
      <c r="AF130" s="81">
        <v>0</v>
      </c>
      <c r="AG130" s="81">
        <v>0</v>
      </c>
      <c r="AH130" s="81">
        <v>0</v>
      </c>
      <c r="AI130" s="81">
        <f>SUM(C130:AH130)</f>
        <v>3831.3550702616494</v>
      </c>
    </row>
    <row r="131" spans="1:35" s="893" customFormat="1" x14ac:dyDescent="0.25">
      <c r="A131" s="421"/>
      <c r="B131" s="311" t="s">
        <v>106</v>
      </c>
      <c r="C131" s="116">
        <v>494.12831124855177</v>
      </c>
      <c r="D131" s="116">
        <v>2580.2558120083577</v>
      </c>
      <c r="E131" s="116">
        <v>3272.7810362735754</v>
      </c>
      <c r="F131" s="116">
        <v>3045.3180039230169</v>
      </c>
      <c r="G131" s="116">
        <v>3624.9095062022761</v>
      </c>
      <c r="H131" s="116">
        <v>3880.7217695087297</v>
      </c>
      <c r="I131" s="116">
        <v>3776.5375711325973</v>
      </c>
      <c r="J131" s="116">
        <v>3676.024996949945</v>
      </c>
      <c r="K131" s="116">
        <v>3877.4264882069842</v>
      </c>
      <c r="L131" s="116">
        <v>3724.414356010715</v>
      </c>
      <c r="M131" s="116">
        <v>3631.6120199733718</v>
      </c>
      <c r="N131" s="116">
        <v>3295.4968788568876</v>
      </c>
      <c r="O131" s="116">
        <v>2730.5827850090063</v>
      </c>
      <c r="P131" s="116">
        <v>2170.8957129942883</v>
      </c>
      <c r="Q131" s="116">
        <v>1615.2025388668051</v>
      </c>
      <c r="R131" s="116">
        <v>1061.1175514550805</v>
      </c>
      <c r="S131" s="116">
        <v>606.77152388952379</v>
      </c>
      <c r="T131" s="116">
        <v>447.90974245414787</v>
      </c>
      <c r="U131" s="116">
        <v>291.78959233433648</v>
      </c>
      <c r="V131" s="116">
        <v>203.57579877100824</v>
      </c>
      <c r="W131" s="116">
        <v>145.7136348877421</v>
      </c>
      <c r="X131" s="116">
        <v>88.462150515867833</v>
      </c>
      <c r="Y131" s="116">
        <v>43.398999255204075</v>
      </c>
      <c r="Z131" s="116">
        <v>34.221999367480208</v>
      </c>
      <c r="AA131" s="116">
        <v>25.635632362195921</v>
      </c>
      <c r="AB131" s="116">
        <v>17.9730778462831</v>
      </c>
      <c r="AC131" s="116">
        <v>10.578483546934615</v>
      </c>
      <c r="AD131" s="116">
        <v>4.7067407700000015</v>
      </c>
      <c r="AE131" s="116">
        <v>3.11924526</v>
      </c>
      <c r="AF131" s="116">
        <v>1.77747594</v>
      </c>
      <c r="AG131" s="116">
        <v>0.81490082999999991</v>
      </c>
      <c r="AH131" s="116">
        <v>0.12625852000000001</v>
      </c>
      <c r="AI131" s="116">
        <f>SUM(C131:AH131)</f>
        <v>48384.00059517091</v>
      </c>
    </row>
    <row r="132" spans="1:35" x14ac:dyDescent="0.3">
      <c r="A132" s="1"/>
      <c r="B132" s="344"/>
      <c r="C132" s="890"/>
      <c r="D132" s="890"/>
      <c r="E132" s="890"/>
      <c r="F132" s="890"/>
      <c r="G132" s="890"/>
      <c r="H132" s="890"/>
      <c r="I132" s="890"/>
      <c r="J132" s="890"/>
      <c r="K132" s="890"/>
      <c r="L132" s="890"/>
      <c r="M132" s="890"/>
      <c r="N132" s="890"/>
      <c r="O132" s="890"/>
      <c r="P132" s="890"/>
      <c r="Q132" s="890"/>
      <c r="R132" s="890"/>
      <c r="S132" s="890"/>
      <c r="T132" s="890"/>
      <c r="U132" s="890"/>
      <c r="V132" s="890"/>
      <c r="W132" s="890"/>
      <c r="X132" s="890"/>
      <c r="Y132" s="890"/>
      <c r="Z132" s="890"/>
      <c r="AA132" s="890"/>
      <c r="AB132" s="890"/>
      <c r="AC132" s="890"/>
      <c r="AD132" s="890"/>
      <c r="AE132" s="890"/>
      <c r="AF132" s="890"/>
      <c r="AG132" s="890"/>
      <c r="AH132" s="1072"/>
      <c r="AI132" s="345"/>
    </row>
    <row r="133" spans="1:35" x14ac:dyDescent="0.3">
      <c r="A133" s="85"/>
      <c r="B133" s="91" t="s">
        <v>337</v>
      </c>
    </row>
    <row r="134" spans="1:35" x14ac:dyDescent="0.3">
      <c r="A134" s="85"/>
      <c r="B134" s="91"/>
    </row>
    <row r="135" spans="1:35" x14ac:dyDescent="0.3">
      <c r="A135" s="85"/>
      <c r="B135" s="773"/>
      <c r="C135" s="75"/>
      <c r="D135" s="1066"/>
      <c r="E135" s="1066"/>
      <c r="F135" s="75"/>
      <c r="G135" s="75"/>
      <c r="H135" s="75"/>
      <c r="I135" s="75"/>
      <c r="J135" s="75"/>
      <c r="K135" s="75"/>
      <c r="L135" s="75"/>
      <c r="M135" s="75"/>
      <c r="N135" s="75"/>
      <c r="O135" s="75"/>
      <c r="P135" s="75"/>
      <c r="Q135" s="75"/>
      <c r="R135" s="75"/>
      <c r="S135" s="75"/>
      <c r="T135" s="75"/>
      <c r="U135" s="75"/>
      <c r="V135" s="75"/>
      <c r="W135" s="75"/>
      <c r="X135" s="75"/>
      <c r="Y135" s="1066"/>
      <c r="Z135" s="1066"/>
      <c r="AA135" s="1066"/>
      <c r="AB135" s="1066"/>
      <c r="AC135" s="1066"/>
      <c r="AD135" s="1066"/>
      <c r="AE135" s="1066"/>
      <c r="AF135" s="1066"/>
      <c r="AG135" s="1066"/>
      <c r="AH135" s="1066"/>
      <c r="AI135" s="1066"/>
    </row>
    <row r="136" spans="1:35" x14ac:dyDescent="0.3">
      <c r="C136" s="75"/>
      <c r="D136" s="75"/>
      <c r="E136" s="75"/>
      <c r="F136" s="75"/>
      <c r="G136" s="75"/>
      <c r="H136" s="75"/>
      <c r="I136" s="75"/>
      <c r="J136" s="75"/>
      <c r="K136" s="75"/>
      <c r="L136" s="75"/>
      <c r="M136" s="75"/>
      <c r="N136" s="75"/>
      <c r="O136" s="75"/>
      <c r="P136" s="75"/>
      <c r="Q136" s="75"/>
      <c r="R136" s="75"/>
      <c r="S136" s="75"/>
      <c r="T136" s="75"/>
      <c r="U136" s="75"/>
      <c r="V136" s="1066"/>
      <c r="W136" s="1066"/>
      <c r="X136" s="1066"/>
      <c r="Y136" s="1066"/>
      <c r="Z136" s="1066"/>
      <c r="AA136" s="1066"/>
      <c r="AB136" s="1066"/>
      <c r="AC136" s="1066"/>
      <c r="AD136" s="1066"/>
      <c r="AE136" s="1066"/>
      <c r="AF136" s="1066"/>
      <c r="AG136" s="1066"/>
      <c r="AH136" s="1073"/>
      <c r="AI136" s="1066"/>
    </row>
    <row r="137" spans="1:35" x14ac:dyDescent="0.3">
      <c r="A137" s="85"/>
      <c r="C137" s="1066"/>
      <c r="D137" s="75"/>
      <c r="E137" s="75"/>
      <c r="F137" s="1066"/>
      <c r="G137" s="1066"/>
      <c r="H137" s="1066"/>
      <c r="I137" s="1066"/>
      <c r="J137" s="1066"/>
      <c r="K137" s="1066"/>
      <c r="L137" s="1066"/>
      <c r="M137" s="1066"/>
      <c r="N137" s="1066"/>
      <c r="O137" s="1066"/>
      <c r="P137" s="1066"/>
      <c r="Q137" s="1066"/>
      <c r="R137" s="1066"/>
      <c r="S137" s="1066"/>
      <c r="T137" s="1066"/>
      <c r="U137" s="1066"/>
      <c r="V137" s="1066"/>
      <c r="W137" s="1066"/>
      <c r="X137" s="1066"/>
      <c r="Y137" s="1066"/>
      <c r="Z137" s="1066"/>
      <c r="AA137" s="1066"/>
      <c r="AB137" s="1066"/>
      <c r="AC137" s="1066"/>
      <c r="AD137" s="1066"/>
      <c r="AE137" s="1066"/>
      <c r="AF137" s="1066"/>
      <c r="AG137" s="1066"/>
      <c r="AH137" s="1073"/>
      <c r="AI137" s="1066"/>
    </row>
    <row r="138" spans="1:35" x14ac:dyDescent="0.3">
      <c r="C138" s="1064"/>
      <c r="D138" s="1064"/>
      <c r="E138" s="1064"/>
      <c r="F138" s="1064"/>
      <c r="G138" s="1064"/>
      <c r="H138" s="1064"/>
      <c r="I138" s="1064"/>
      <c r="J138" s="1064"/>
      <c r="K138" s="1064"/>
      <c r="L138" s="1064"/>
      <c r="M138" s="1064"/>
      <c r="N138" s="1064"/>
      <c r="O138" s="1064"/>
      <c r="P138" s="1064"/>
      <c r="Q138" s="1064"/>
      <c r="R138" s="1064"/>
      <c r="S138" s="1064"/>
      <c r="T138" s="1064"/>
      <c r="U138" s="1064"/>
      <c r="V138" s="1064"/>
      <c r="W138" s="1064"/>
      <c r="X138" s="1064"/>
      <c r="Y138" s="1064"/>
      <c r="Z138" s="1064"/>
      <c r="AA138" s="1064"/>
      <c r="AB138" s="1064"/>
      <c r="AC138" s="1064"/>
      <c r="AD138" s="1064"/>
      <c r="AE138" s="1064"/>
      <c r="AF138" s="1064"/>
      <c r="AG138" s="1064"/>
      <c r="AH138" s="1074"/>
      <c r="AI138" s="1064"/>
    </row>
    <row r="139" spans="1:35" x14ac:dyDescent="0.3">
      <c r="C139" s="1064"/>
      <c r="D139" s="1064"/>
      <c r="E139" s="1064"/>
      <c r="F139" s="1064"/>
      <c r="G139" s="1064"/>
      <c r="H139" s="1064"/>
      <c r="I139" s="1064"/>
      <c r="J139" s="1064"/>
      <c r="K139" s="1064"/>
      <c r="L139" s="1064"/>
      <c r="M139" s="1064"/>
      <c r="N139" s="1064"/>
      <c r="O139" s="1064"/>
      <c r="P139" s="1064"/>
      <c r="Q139" s="1064"/>
      <c r="R139" s="1064"/>
      <c r="S139" s="1064"/>
      <c r="T139" s="1064"/>
      <c r="U139" s="1064"/>
      <c r="V139" s="1064"/>
      <c r="W139" s="1064"/>
      <c r="X139" s="1064"/>
      <c r="Y139" s="1064"/>
      <c r="Z139" s="1064"/>
      <c r="AA139" s="1064"/>
      <c r="AB139" s="1064"/>
      <c r="AC139" s="1064"/>
      <c r="AD139" s="1064"/>
      <c r="AE139" s="1064"/>
      <c r="AF139" s="1064"/>
      <c r="AG139" s="1064"/>
      <c r="AH139" s="1074"/>
      <c r="AI139" s="1064"/>
    </row>
    <row r="140" spans="1:35" x14ac:dyDescent="0.3">
      <c r="C140" s="1064"/>
      <c r="D140" s="1064"/>
      <c r="E140" s="1064"/>
      <c r="F140" s="1064"/>
      <c r="G140" s="1064"/>
      <c r="H140" s="1064"/>
      <c r="I140" s="1064"/>
      <c r="J140" s="1064"/>
      <c r="K140" s="1064"/>
      <c r="L140" s="1064"/>
      <c r="M140" s="1064"/>
      <c r="N140" s="1064"/>
      <c r="O140" s="1064"/>
      <c r="P140" s="1064"/>
      <c r="Q140" s="1064"/>
      <c r="R140" s="1064"/>
      <c r="S140" s="1064"/>
      <c r="T140" s="1064"/>
      <c r="U140" s="1064"/>
      <c r="V140" s="1064"/>
      <c r="W140" s="1064"/>
      <c r="X140" s="1064"/>
      <c r="Y140" s="1064"/>
      <c r="Z140" s="1064"/>
      <c r="AA140" s="1064"/>
      <c r="AB140" s="1064"/>
      <c r="AC140" s="1064"/>
      <c r="AD140" s="1064"/>
      <c r="AE140" s="1064"/>
      <c r="AF140" s="1064"/>
      <c r="AG140" s="1064"/>
      <c r="AH140" s="1074"/>
      <c r="AI140" s="1064"/>
    </row>
    <row r="141" spans="1:35" x14ac:dyDescent="0.3">
      <c r="C141" s="1064"/>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1074"/>
      <c r="AI141" s="85"/>
    </row>
    <row r="142" spans="1:35" x14ac:dyDescent="0.3">
      <c r="C142" s="1064"/>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1074"/>
      <c r="AI142" s="85"/>
    </row>
    <row r="143" spans="1:35" x14ac:dyDescent="0.3">
      <c r="C143" s="1066"/>
    </row>
  </sheetData>
  <mergeCells count="2">
    <mergeCell ref="B6:AI6"/>
    <mergeCell ref="B11:AI11"/>
  </mergeCells>
  <hyperlinks>
    <hyperlink ref="A1" location="INDICE!A1" display="Indice"/>
  </hyperlinks>
  <printOptions horizontalCentered="1"/>
  <pageMargins left="0" right="0.39370078740157483" top="0.19685039370078741" bottom="0.19685039370078741" header="0.15748031496062992" footer="0"/>
  <pageSetup paperSize="9" scale="28" orientation="landscape" r:id="rId1"/>
  <headerFooter scaleWithDoc="0">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4.9989318521683403E-2"/>
    <pageSetUpPr fitToPage="1"/>
  </sheetPr>
  <dimension ref="A1:J32"/>
  <sheetViews>
    <sheetView showGridLines="0" zoomScale="85" zoomScaleNormal="85" zoomScaleSheetLayoutView="85" workbookViewId="0"/>
  </sheetViews>
  <sheetFormatPr baseColWidth="10" defaultColWidth="11.453125" defaultRowHeight="13" x14ac:dyDescent="0.3"/>
  <cols>
    <col min="1" max="1" width="6.81640625" style="29" customWidth="1"/>
    <col min="2" max="2" width="39.7265625" style="29" customWidth="1"/>
    <col min="3" max="3" width="20.7265625" style="29" customWidth="1"/>
    <col min="4" max="4" width="25.453125" style="29" customWidth="1"/>
    <col min="5" max="5" width="24.453125" style="29" customWidth="1"/>
    <col min="6" max="6" width="22.81640625" style="29" customWidth="1"/>
    <col min="7" max="7" width="26.54296875" style="29" bestFit="1" customWidth="1"/>
    <col min="8" max="8" width="26.1796875" style="29" bestFit="1" customWidth="1"/>
    <col min="9" max="9" width="30.26953125" style="29" bestFit="1" customWidth="1"/>
    <col min="10" max="10" width="26.54296875" style="29" bestFit="1" customWidth="1"/>
    <col min="11" max="16384" width="11.453125" style="29"/>
  </cols>
  <sheetData>
    <row r="1" spans="1:7" ht="14.5" x14ac:dyDescent="0.35">
      <c r="A1" s="667" t="s">
        <v>216</v>
      </c>
      <c r="B1" s="377"/>
    </row>
    <row r="2" spans="1:7" ht="15" customHeight="1" x14ac:dyDescent="0.35">
      <c r="A2" s="377"/>
      <c r="B2" s="351" t="str">
        <f>+INDICE!B2</f>
        <v>MINISTERIO DE ECONOMÍA</v>
      </c>
    </row>
    <row r="3" spans="1:7" ht="15" customHeight="1" x14ac:dyDescent="0.35">
      <c r="A3" s="377"/>
      <c r="B3" s="351" t="str">
        <f>+INDICE!B3</f>
        <v>SECRETARÍA DE FINANZAS</v>
      </c>
    </row>
    <row r="4" spans="1:7" x14ac:dyDescent="0.3">
      <c r="B4" s="5"/>
      <c r="C4" s="5"/>
      <c r="D4" s="5"/>
      <c r="E4" s="5"/>
      <c r="F4" s="5"/>
    </row>
    <row r="5" spans="1:7" x14ac:dyDescent="0.3">
      <c r="B5" s="5"/>
      <c r="C5" s="5"/>
      <c r="D5" s="5"/>
      <c r="E5" s="5"/>
      <c r="F5" s="5"/>
    </row>
    <row r="6" spans="1:7" ht="15.75" customHeight="1" x14ac:dyDescent="0.4">
      <c r="B6" s="1390" t="s">
        <v>108</v>
      </c>
      <c r="C6" s="1390"/>
      <c r="D6" s="1390"/>
      <c r="E6" s="1390"/>
      <c r="F6" s="1390"/>
    </row>
    <row r="7" spans="1:7" ht="12.75" customHeight="1" x14ac:dyDescent="0.3">
      <c r="B7" s="5"/>
      <c r="C7" s="5"/>
      <c r="D7" s="5"/>
      <c r="E7" s="5"/>
      <c r="F7" s="5"/>
    </row>
    <row r="8" spans="1:7" ht="15" thickBot="1" x14ac:dyDescent="0.4">
      <c r="C8" s="42"/>
      <c r="D8" s="42"/>
      <c r="E8" s="42"/>
      <c r="F8" s="63"/>
    </row>
    <row r="9" spans="1:7" ht="15.5" thickTop="1" thickBot="1" x14ac:dyDescent="0.35">
      <c r="A9" s="47"/>
      <c r="B9" s="5" t="s">
        <v>866</v>
      </c>
      <c r="C9" s="1357" t="s">
        <v>381</v>
      </c>
      <c r="D9" s="1359"/>
      <c r="E9" s="64"/>
      <c r="F9" s="64"/>
    </row>
    <row r="10" spans="1:7" ht="15.5" thickTop="1" thickBot="1" x14ac:dyDescent="0.35">
      <c r="A10" s="47"/>
      <c r="B10" s="1391" t="s">
        <v>382</v>
      </c>
      <c r="C10" s="1391" t="s">
        <v>524</v>
      </c>
      <c r="D10" s="1393" t="s">
        <v>525</v>
      </c>
      <c r="E10" s="1357" t="s">
        <v>383</v>
      </c>
      <c r="F10" s="1359"/>
    </row>
    <row r="11" spans="1:7" ht="30" thickTop="1" thickBot="1" x14ac:dyDescent="0.35">
      <c r="B11" s="1392"/>
      <c r="C11" s="1392"/>
      <c r="D11" s="1394"/>
      <c r="E11" s="470" t="s">
        <v>526</v>
      </c>
      <c r="F11" s="470" t="s">
        <v>384</v>
      </c>
    </row>
    <row r="12" spans="1:7" ht="16" thickTop="1" x14ac:dyDescent="0.35">
      <c r="B12" s="65"/>
      <c r="C12" s="66"/>
      <c r="D12" s="66"/>
      <c r="E12" s="66"/>
      <c r="F12" s="66"/>
    </row>
    <row r="13" spans="1:7" ht="14.5" x14ac:dyDescent="0.3">
      <c r="B13" s="448" t="s">
        <v>27</v>
      </c>
      <c r="C13" s="471">
        <v>17192865.484000001</v>
      </c>
      <c r="D13" s="472">
        <v>29.960260000000002</v>
      </c>
      <c r="E13" s="471">
        <v>5151027.2004566593</v>
      </c>
      <c r="F13" s="471">
        <v>5151027.2004566593</v>
      </c>
      <c r="G13" s="708"/>
    </row>
    <row r="14" spans="1:7" ht="14.5" x14ac:dyDescent="0.3">
      <c r="B14" s="448" t="s">
        <v>254</v>
      </c>
      <c r="C14" s="471">
        <v>3103379.4509999999</v>
      </c>
      <c r="D14" s="472">
        <v>29.960260000000002</v>
      </c>
      <c r="E14" s="471">
        <v>929780.55230617255</v>
      </c>
      <c r="F14" s="471">
        <v>929780.55230617255</v>
      </c>
      <c r="G14" s="708"/>
    </row>
    <row r="15" spans="1:7" ht="14.5" x14ac:dyDescent="0.3">
      <c r="B15" s="448" t="s">
        <v>256</v>
      </c>
      <c r="C15" s="471">
        <v>18947454.208999999</v>
      </c>
      <c r="D15" s="472">
        <v>31.005080000000007</v>
      </c>
      <c r="E15" s="471">
        <v>5874673.3354638182</v>
      </c>
      <c r="F15" s="471">
        <v>6883845.0146048954</v>
      </c>
      <c r="G15" s="708"/>
    </row>
    <row r="16" spans="1:7" ht="14.5" x14ac:dyDescent="0.3">
      <c r="B16" s="448" t="s">
        <v>255</v>
      </c>
      <c r="C16" s="471">
        <v>38151927.678999998</v>
      </c>
      <c r="D16" s="472">
        <v>24.593589999999995</v>
      </c>
      <c r="E16" s="471">
        <v>9382928.6704697739</v>
      </c>
      <c r="F16" s="471">
        <v>123175.95891657073</v>
      </c>
      <c r="G16" s="708"/>
    </row>
    <row r="17" spans="2:10" ht="14.5" x14ac:dyDescent="0.3">
      <c r="B17" s="448" t="s">
        <v>223</v>
      </c>
      <c r="C17" s="471">
        <v>46303523</v>
      </c>
      <c r="D17" s="472">
        <v>32.850110000000001</v>
      </c>
      <c r="E17" s="471">
        <v>15210758.239375299</v>
      </c>
      <c r="F17" s="471">
        <v>144246.16632883166</v>
      </c>
      <c r="G17" s="708"/>
    </row>
    <row r="18" spans="2:10" ht="15" thickBot="1" x14ac:dyDescent="0.4">
      <c r="B18" s="67"/>
      <c r="C18" s="68"/>
      <c r="D18" s="68"/>
      <c r="E18" s="935"/>
      <c r="F18" s="935"/>
    </row>
    <row r="19" spans="2:10" ht="16.5" thickTop="1" thickBot="1" x14ac:dyDescent="0.35">
      <c r="C19" s="69"/>
      <c r="D19" s="69"/>
      <c r="E19" s="937" t="s">
        <v>276</v>
      </c>
      <c r="F19" s="936">
        <f>SUM(F13:F18)</f>
        <v>13232074.892613132</v>
      </c>
      <c r="G19" s="940"/>
    </row>
    <row r="20" spans="2:10" ht="13.5" thickTop="1" x14ac:dyDescent="0.3">
      <c r="C20" s="721"/>
      <c r="D20" s="721"/>
      <c r="E20" s="721"/>
      <c r="F20" s="721"/>
    </row>
    <row r="21" spans="2:10" x14ac:dyDescent="0.3">
      <c r="B21" s="1395" t="s">
        <v>385</v>
      </c>
      <c r="C21" s="1395"/>
      <c r="D21" s="1395"/>
      <c r="E21" s="1395"/>
      <c r="F21" s="1395"/>
    </row>
    <row r="22" spans="2:10" x14ac:dyDescent="0.3">
      <c r="B22" s="1395" t="s">
        <v>386</v>
      </c>
      <c r="C22" s="1395"/>
      <c r="D22" s="1395"/>
      <c r="E22" s="1395"/>
      <c r="F22" s="1395"/>
    </row>
    <row r="23" spans="2:10" x14ac:dyDescent="0.3">
      <c r="B23" s="1395" t="s">
        <v>387</v>
      </c>
      <c r="C23" s="1395"/>
      <c r="D23" s="1395"/>
      <c r="E23" s="1395"/>
      <c r="F23" s="1395"/>
    </row>
    <row r="24" spans="2:10" x14ac:dyDescent="0.3">
      <c r="B24" s="1395" t="s">
        <v>388</v>
      </c>
      <c r="C24" s="1395"/>
      <c r="D24" s="1395"/>
      <c r="E24" s="1395"/>
      <c r="F24" s="1395"/>
    </row>
    <row r="25" spans="2:10" x14ac:dyDescent="0.3">
      <c r="B25" s="437"/>
      <c r="C25" s="437"/>
      <c r="D25" s="437"/>
      <c r="E25" s="437"/>
      <c r="F25" s="437"/>
    </row>
    <row r="26" spans="2:10" x14ac:dyDescent="0.3">
      <c r="B26" s="1395" t="s">
        <v>389</v>
      </c>
      <c r="C26" s="1395"/>
      <c r="D26" s="1395"/>
      <c r="E26" s="1395"/>
      <c r="F26" s="1395"/>
    </row>
    <row r="27" spans="2:10" x14ac:dyDescent="0.3">
      <c r="B27" s="437"/>
      <c r="C27" s="437"/>
      <c r="D27" s="437"/>
      <c r="E27" s="437"/>
      <c r="F27" s="437"/>
    </row>
    <row r="28" spans="2:10" ht="54" customHeight="1" x14ac:dyDescent="0.3">
      <c r="B28" s="1396" t="s">
        <v>390</v>
      </c>
      <c r="C28" s="1396"/>
      <c r="D28" s="1396"/>
      <c r="E28" s="1396"/>
      <c r="F28" s="1396"/>
    </row>
    <row r="29" spans="2:10" x14ac:dyDescent="0.3">
      <c r="B29" s="438"/>
      <c r="C29" s="438"/>
      <c r="D29" s="438"/>
      <c r="E29" s="438"/>
      <c r="F29" s="438"/>
    </row>
    <row r="30" spans="2:10" ht="27" customHeight="1" x14ac:dyDescent="0.3">
      <c r="B30" s="1396" t="s">
        <v>391</v>
      </c>
      <c r="C30" s="1396"/>
      <c r="D30" s="1396"/>
      <c r="E30" s="1396"/>
      <c r="F30" s="1396"/>
      <c r="J30" s="1008"/>
    </row>
    <row r="31" spans="2:10" x14ac:dyDescent="0.3">
      <c r="B31" s="349"/>
      <c r="C31" s="349"/>
      <c r="D31" s="349"/>
      <c r="E31" s="349"/>
      <c r="F31" s="349"/>
      <c r="J31" s="1008"/>
    </row>
    <row r="32" spans="2:10" x14ac:dyDescent="0.3">
      <c r="B32" s="1368"/>
      <c r="C32" s="1368"/>
      <c r="D32" s="1368"/>
      <c r="E32" s="1368"/>
      <c r="F32" s="1368"/>
      <c r="J32" s="1008"/>
    </row>
  </sheetData>
  <mergeCells count="14">
    <mergeCell ref="B6:F6"/>
    <mergeCell ref="B32:F32"/>
    <mergeCell ref="C9:D9"/>
    <mergeCell ref="B10:B11"/>
    <mergeCell ref="C10:C11"/>
    <mergeCell ref="D10:D11"/>
    <mergeCell ref="E10:F10"/>
    <mergeCell ref="B26:F26"/>
    <mergeCell ref="B28:F28"/>
    <mergeCell ref="B30:F30"/>
    <mergeCell ref="B21:F21"/>
    <mergeCell ref="B22:F22"/>
    <mergeCell ref="B23:F23"/>
    <mergeCell ref="B24:F24"/>
  </mergeCells>
  <phoneticPr fontId="19"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3" orientation="portrait" r:id="rId1"/>
  <headerFooter scaleWithDoc="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IG63"/>
  <sheetViews>
    <sheetView showGridLines="0" zoomScale="85" zoomScaleNormal="85" zoomScaleSheetLayoutView="85" workbookViewId="0"/>
  </sheetViews>
  <sheetFormatPr baseColWidth="10" defaultColWidth="11.453125" defaultRowHeight="13" x14ac:dyDescent="0.3"/>
  <cols>
    <col min="1" max="1" width="6.81640625" style="15" customWidth="1"/>
    <col min="2" max="2" width="73.7265625" style="15" customWidth="1"/>
    <col min="3" max="3" width="22.1796875" style="15" customWidth="1"/>
    <col min="4" max="4" width="16.1796875" style="15" bestFit="1" customWidth="1"/>
    <col min="5" max="16384" width="11.453125" style="15"/>
  </cols>
  <sheetData>
    <row r="1" spans="1:4" ht="14.5" x14ac:dyDescent="0.35">
      <c r="A1" s="667" t="s">
        <v>216</v>
      </c>
      <c r="B1" s="669"/>
    </row>
    <row r="2" spans="1:4" ht="15" customHeight="1" x14ac:dyDescent="0.35">
      <c r="A2" s="399"/>
      <c r="B2" s="351" t="str">
        <f>+INDICE!B2</f>
        <v>MINISTERIO DE ECONOMÍA</v>
      </c>
      <c r="C2" s="44"/>
    </row>
    <row r="3" spans="1:4" ht="15" customHeight="1" x14ac:dyDescent="0.35">
      <c r="A3" s="399"/>
      <c r="B3" s="351" t="str">
        <f>+INDICE!B3</f>
        <v>SECRETARÍA DE FINANZAS</v>
      </c>
      <c r="C3" s="44"/>
    </row>
    <row r="4" spans="1:4" x14ac:dyDescent="0.3">
      <c r="B4" s="45"/>
      <c r="C4" s="44"/>
    </row>
    <row r="5" spans="1:4" x14ac:dyDescent="0.3">
      <c r="B5" s="45"/>
      <c r="C5" s="44"/>
    </row>
    <row r="6" spans="1:4" ht="15.5" x14ac:dyDescent="0.3">
      <c r="B6" s="1257" t="s">
        <v>690</v>
      </c>
      <c r="C6" s="1257"/>
    </row>
    <row r="7" spans="1:4" x14ac:dyDescent="0.3">
      <c r="B7" s="1397" t="s">
        <v>930</v>
      </c>
      <c r="C7" s="1397"/>
    </row>
    <row r="9" spans="1:4" x14ac:dyDescent="0.3">
      <c r="B9" s="46"/>
      <c r="C9" s="46"/>
    </row>
    <row r="10" spans="1:4" ht="13.5" thickBot="1" x14ac:dyDescent="0.35">
      <c r="B10" s="5"/>
      <c r="C10" s="5" t="s">
        <v>279</v>
      </c>
    </row>
    <row r="11" spans="1:4" s="385" customFormat="1" ht="12.5" thickTop="1" x14ac:dyDescent="0.3">
      <c r="A11" s="528"/>
      <c r="B11" s="529"/>
      <c r="C11" s="529"/>
    </row>
    <row r="12" spans="1:4" ht="14.5" x14ac:dyDescent="0.3">
      <c r="B12" s="533" t="s">
        <v>280</v>
      </c>
      <c r="C12" s="533" t="s">
        <v>282</v>
      </c>
    </row>
    <row r="13" spans="1:4" s="385" customFormat="1" ht="12.5" thickBot="1" x14ac:dyDescent="0.35">
      <c r="B13" s="527"/>
      <c r="C13" s="527"/>
    </row>
    <row r="14" spans="1:4" ht="13.5" thickTop="1" x14ac:dyDescent="0.3">
      <c r="B14" s="48"/>
      <c r="C14" s="151"/>
    </row>
    <row r="15" spans="1:4" s="248" customFormat="1" ht="14.5" x14ac:dyDescent="0.25">
      <c r="B15" s="525" t="s">
        <v>304</v>
      </c>
      <c r="C15" s="310">
        <f>+C17+C22+C28</f>
        <v>136716.72491345066</v>
      </c>
    </row>
    <row r="16" spans="1:4" x14ac:dyDescent="0.3">
      <c r="B16" s="49"/>
      <c r="C16" s="152"/>
      <c r="D16" s="248"/>
    </row>
    <row r="17" spans="2:4" s="248" customFormat="1" x14ac:dyDescent="0.25">
      <c r="B17" s="524" t="s">
        <v>521</v>
      </c>
      <c r="C17" s="653">
        <f>SUM(C19:C20)</f>
        <v>3301.7097808093113</v>
      </c>
    </row>
    <row r="18" spans="2:4" x14ac:dyDescent="0.3">
      <c r="B18" s="49"/>
      <c r="C18" s="654"/>
      <c r="D18" s="248"/>
    </row>
    <row r="19" spans="2:4" x14ac:dyDescent="0.3">
      <c r="B19" s="49" t="s">
        <v>378</v>
      </c>
      <c r="C19" s="654">
        <v>817.06725589745781</v>
      </c>
      <c r="D19" s="248"/>
    </row>
    <row r="20" spans="2:4" s="248" customFormat="1" x14ac:dyDescent="0.25">
      <c r="B20" s="261" t="s">
        <v>377</v>
      </c>
      <c r="C20" s="653">
        <v>2484.6425249118533</v>
      </c>
    </row>
    <row r="21" spans="2:4" ht="14.5" x14ac:dyDescent="0.35">
      <c r="B21" s="49"/>
      <c r="C21" s="655"/>
      <c r="D21" s="248"/>
    </row>
    <row r="22" spans="2:4" s="248" customFormat="1" x14ac:dyDescent="0.25">
      <c r="B22" s="524" t="s">
        <v>522</v>
      </c>
      <c r="C22" s="264">
        <f>SUM(C24:C26)</f>
        <v>133396.00650243045</v>
      </c>
    </row>
    <row r="23" spans="2:4" x14ac:dyDescent="0.3">
      <c r="B23" s="50"/>
      <c r="C23" s="152"/>
      <c r="D23" s="248"/>
    </row>
    <row r="24" spans="2:4" s="248" customFormat="1" x14ac:dyDescent="0.25">
      <c r="B24" s="526" t="s">
        <v>378</v>
      </c>
      <c r="C24" s="360">
        <v>29890.840854552996</v>
      </c>
    </row>
    <row r="25" spans="2:4" s="248" customFormat="1" x14ac:dyDescent="0.25">
      <c r="B25" s="526" t="s">
        <v>377</v>
      </c>
      <c r="C25" s="360">
        <v>34599.704622681798</v>
      </c>
    </row>
    <row r="26" spans="2:4" s="248" customFormat="1" x14ac:dyDescent="0.25">
      <c r="B26" s="526" t="s">
        <v>491</v>
      </c>
      <c r="C26" s="360">
        <v>68905.461025195647</v>
      </c>
    </row>
    <row r="27" spans="2:4" x14ac:dyDescent="0.3">
      <c r="B27" s="49"/>
      <c r="C27" s="152"/>
      <c r="D27" s="248"/>
    </row>
    <row r="28" spans="2:4" s="248" customFormat="1" x14ac:dyDescent="0.25">
      <c r="B28" s="524" t="s">
        <v>379</v>
      </c>
      <c r="C28" s="264">
        <f>SUM(C30:C31)</f>
        <v>19.008630210892704</v>
      </c>
    </row>
    <row r="29" spans="2:4" x14ac:dyDescent="0.3">
      <c r="B29" s="50"/>
      <c r="C29" s="152"/>
      <c r="D29" s="248"/>
    </row>
    <row r="30" spans="2:4" s="248" customFormat="1" x14ac:dyDescent="0.3">
      <c r="B30" s="49" t="s">
        <v>378</v>
      </c>
      <c r="C30" s="264">
        <v>11.063995832253349</v>
      </c>
    </row>
    <row r="31" spans="2:4" s="248" customFormat="1" x14ac:dyDescent="0.25">
      <c r="B31" s="261" t="s">
        <v>377</v>
      </c>
      <c r="C31" s="264">
        <v>7.9446343786393543</v>
      </c>
    </row>
    <row r="32" spans="2:4" x14ac:dyDescent="0.3">
      <c r="B32" s="49"/>
      <c r="C32" s="152"/>
      <c r="D32" s="248"/>
    </row>
    <row r="33" spans="1:241" s="248" customFormat="1" ht="29" x14ac:dyDescent="0.25">
      <c r="B33" s="302" t="s">
        <v>170</v>
      </c>
      <c r="C33" s="656">
        <v>579228.87566999998</v>
      </c>
      <c r="D33" s="1007"/>
    </row>
    <row r="34" spans="1:241" ht="15.5" x14ac:dyDescent="0.35">
      <c r="B34" s="52"/>
      <c r="C34" s="222"/>
      <c r="D34" s="248"/>
    </row>
    <row r="35" spans="1:241" s="248" customFormat="1" ht="14.5" x14ac:dyDescent="0.25">
      <c r="B35" s="525" t="s">
        <v>719</v>
      </c>
      <c r="C35" s="310">
        <v>777058.3</v>
      </c>
      <c r="D35" s="769"/>
    </row>
    <row r="36" spans="1:241" ht="15.5" x14ac:dyDescent="0.35">
      <c r="B36" s="52"/>
      <c r="C36" s="222"/>
      <c r="D36" s="248"/>
    </row>
    <row r="37" spans="1:241" ht="14.5" x14ac:dyDescent="0.3">
      <c r="B37" s="523" t="s">
        <v>144</v>
      </c>
      <c r="C37" s="310">
        <f>+C35+C33+C15</f>
        <v>1493003.9005834507</v>
      </c>
      <c r="D37" s="769"/>
      <c r="E37" s="709"/>
    </row>
    <row r="38" spans="1:241" ht="13.5" thickBot="1" x14ac:dyDescent="0.35">
      <c r="B38" s="53"/>
      <c r="C38" s="657"/>
      <c r="D38" s="769"/>
    </row>
    <row r="39" spans="1:241" s="54" customFormat="1" ht="16" thickTop="1" x14ac:dyDescent="0.35">
      <c r="A39" s="5"/>
      <c r="B39" s="5"/>
      <c r="C39" s="150"/>
      <c r="D39" s="248"/>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row>
    <row r="40" spans="1:241" x14ac:dyDescent="0.3">
      <c r="B40" s="1398" t="s">
        <v>705</v>
      </c>
      <c r="C40" s="1398"/>
      <c r="D40" s="248"/>
    </row>
    <row r="41" spans="1:241" x14ac:dyDescent="0.3">
      <c r="B41" s="1398"/>
      <c r="C41" s="1398"/>
      <c r="D41" s="248"/>
    </row>
    <row r="42" spans="1:241" x14ac:dyDescent="0.3">
      <c r="B42" s="1398"/>
      <c r="C42" s="1398"/>
      <c r="D42" s="248"/>
    </row>
    <row r="43" spans="1:241" x14ac:dyDescent="0.3">
      <c r="B43" s="1398"/>
      <c r="C43" s="1398"/>
      <c r="D43" s="248"/>
    </row>
    <row r="44" spans="1:241" ht="12.75" customHeight="1" x14ac:dyDescent="0.3">
      <c r="B44" s="56"/>
      <c r="C44" s="56"/>
      <c r="D44" s="248"/>
    </row>
    <row r="45" spans="1:241" ht="12.75" customHeight="1" x14ac:dyDescent="0.3">
      <c r="B45" s="56"/>
      <c r="C45" s="56"/>
      <c r="D45" s="248"/>
    </row>
    <row r="46" spans="1:241" ht="15.5" x14ac:dyDescent="0.3">
      <c r="B46" s="1257" t="s">
        <v>569</v>
      </c>
      <c r="C46" s="1257"/>
      <c r="D46" s="248"/>
    </row>
    <row r="47" spans="1:241" ht="13.5" thickBot="1" x14ac:dyDescent="0.35">
      <c r="B47" s="5"/>
      <c r="C47" s="5" t="s">
        <v>279</v>
      </c>
      <c r="D47" s="248"/>
    </row>
    <row r="48" spans="1:241" s="385" customFormat="1" ht="13.5" thickTop="1" x14ac:dyDescent="0.3">
      <c r="B48" s="529"/>
      <c r="C48" s="529"/>
      <c r="D48" s="248"/>
    </row>
    <row r="49" spans="2:4" s="248" customFormat="1" ht="15" customHeight="1" x14ac:dyDescent="0.25">
      <c r="B49" s="532" t="s">
        <v>280</v>
      </c>
      <c r="C49" s="533" t="s">
        <v>282</v>
      </c>
    </row>
    <row r="50" spans="2:4" s="385" customFormat="1" ht="13.5" thickBot="1" x14ac:dyDescent="0.35">
      <c r="B50" s="527"/>
      <c r="C50" s="527"/>
      <c r="D50" s="248"/>
    </row>
    <row r="51" spans="2:4" ht="13.5" thickTop="1" x14ac:dyDescent="0.3">
      <c r="B51" s="57"/>
      <c r="C51" s="58"/>
      <c r="D51" s="248"/>
    </row>
    <row r="52" spans="2:4" s="248" customFormat="1" ht="14.5" x14ac:dyDescent="0.25">
      <c r="B52" s="530" t="s">
        <v>697</v>
      </c>
      <c r="C52" s="310">
        <f>+C54+C55+C57+C58</f>
        <v>279606.97313947801</v>
      </c>
      <c r="D52" s="769"/>
    </row>
    <row r="53" spans="2:4" x14ac:dyDescent="0.3">
      <c r="B53" s="60"/>
      <c r="C53" s="152"/>
      <c r="D53" s="248"/>
    </row>
    <row r="54" spans="2:4" s="248" customFormat="1" ht="17.25" customHeight="1" x14ac:dyDescent="0.25">
      <c r="B54" s="531" t="s">
        <v>16</v>
      </c>
      <c r="C54" s="1005">
        <v>220003.02728000001</v>
      </c>
    </row>
    <row r="55" spans="2:4" s="248" customFormat="1" x14ac:dyDescent="0.25">
      <c r="B55" s="531" t="s">
        <v>17</v>
      </c>
      <c r="C55" s="1005">
        <v>6055.9886799999995</v>
      </c>
    </row>
    <row r="56" spans="2:4" ht="14.5" x14ac:dyDescent="0.35">
      <c r="B56" s="61"/>
      <c r="C56" s="1006"/>
      <c r="D56" s="248"/>
    </row>
    <row r="57" spans="2:4" s="248" customFormat="1" x14ac:dyDescent="0.25">
      <c r="B57" s="531" t="s">
        <v>18</v>
      </c>
      <c r="C57" s="1005">
        <v>53489.464830008998</v>
      </c>
    </row>
    <row r="58" spans="2:4" s="248" customFormat="1" x14ac:dyDescent="0.25">
      <c r="B58" s="531" t="s">
        <v>17</v>
      </c>
      <c r="C58" s="1005">
        <v>58.49234946899999</v>
      </c>
    </row>
    <row r="59" spans="2:4" ht="13.5" thickBot="1" x14ac:dyDescent="0.35">
      <c r="B59" s="13"/>
      <c r="C59" s="62"/>
      <c r="D59" s="248"/>
    </row>
    <row r="60" spans="2:4" ht="13.5" thickTop="1" x14ac:dyDescent="0.3">
      <c r="D60" s="248"/>
    </row>
    <row r="61" spans="2:4" x14ac:dyDescent="0.3">
      <c r="B61" s="5" t="s">
        <v>698</v>
      </c>
    </row>
    <row r="62" spans="2:4" x14ac:dyDescent="0.3">
      <c r="C62" s="709"/>
    </row>
    <row r="63" spans="2:4" x14ac:dyDescent="0.3">
      <c r="C63" s="709"/>
    </row>
  </sheetData>
  <mergeCells count="4">
    <mergeCell ref="B6:C6"/>
    <mergeCell ref="B7:C7"/>
    <mergeCell ref="B40:C43"/>
    <mergeCell ref="B46:C46"/>
  </mergeCells>
  <hyperlinks>
    <hyperlink ref="A1" location="INDICE!A1" display="Indice"/>
  </hyperlinks>
  <printOptions horizontalCentered="1"/>
  <pageMargins left="0.39370078740157483" right="0.39370078740157483" top="0.19685039370078741" bottom="0.35433070866141736" header="0.15748031496062992" footer="0.23622047244094491"/>
  <pageSetup scale="90" orientation="portrait" r:id="rId1"/>
  <headerFooter scaleWithDoc="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D44"/>
  <sheetViews>
    <sheetView showGridLines="0" showRuler="0" zoomScale="85" zoomScaleNormal="85" zoomScaleSheetLayoutView="85" workbookViewId="0"/>
  </sheetViews>
  <sheetFormatPr baseColWidth="10" defaultColWidth="11.453125" defaultRowHeight="13" x14ac:dyDescent="0.3"/>
  <cols>
    <col min="1" max="1" width="6.81640625" style="15" customWidth="1"/>
    <col min="2" max="2" width="41.453125" style="15" customWidth="1"/>
    <col min="3" max="3" width="30.81640625" style="15" customWidth="1"/>
    <col min="4" max="4" width="19.26953125" style="15" customWidth="1"/>
    <col min="5" max="7" width="11.453125" style="15"/>
    <col min="8" max="8" width="12.7265625" style="15" bestFit="1" customWidth="1"/>
    <col min="9" max="16384" width="11.453125" style="15"/>
  </cols>
  <sheetData>
    <row r="1" spans="1:4" ht="14.5" x14ac:dyDescent="0.35">
      <c r="A1" s="667" t="s">
        <v>216</v>
      </c>
      <c r="B1" s="669"/>
      <c r="C1" s="229"/>
      <c r="D1" s="229"/>
    </row>
    <row r="2" spans="1:4" ht="15" customHeight="1" x14ac:dyDescent="0.35">
      <c r="A2" s="399"/>
      <c r="B2" s="351" t="str">
        <f>+INDICE!B2</f>
        <v>MINISTERIO DE ECONOMÍA</v>
      </c>
      <c r="C2" s="19"/>
      <c r="D2" s="30"/>
    </row>
    <row r="3" spans="1:4" ht="15" customHeight="1" x14ac:dyDescent="0.35">
      <c r="A3" s="399"/>
      <c r="B3" s="351" t="str">
        <f>+INDICE!B3</f>
        <v>SECRETARÍA DE FINANZAS</v>
      </c>
      <c r="C3" s="19"/>
      <c r="D3" s="30"/>
    </row>
    <row r="4" spans="1:4" ht="14.5" x14ac:dyDescent="0.35">
      <c r="B4" s="21"/>
      <c r="C4" s="19"/>
      <c r="D4" s="31"/>
    </row>
    <row r="5" spans="1:4" x14ac:dyDescent="0.3">
      <c r="B5" s="19"/>
      <c r="C5" s="19"/>
      <c r="D5" s="31"/>
    </row>
    <row r="6" spans="1:4" ht="17" x14ac:dyDescent="0.4">
      <c r="B6" s="1316" t="s">
        <v>313</v>
      </c>
      <c r="C6" s="1316"/>
      <c r="D6" s="32"/>
    </row>
    <row r="7" spans="1:4" ht="14.5" x14ac:dyDescent="0.35">
      <c r="B7" s="1399" t="s">
        <v>926</v>
      </c>
      <c r="C7" s="1399"/>
      <c r="D7" s="33"/>
    </row>
    <row r="8" spans="1:4" ht="14.5" x14ac:dyDescent="0.35">
      <c r="B8" s="34"/>
      <c r="C8" s="34"/>
      <c r="D8" s="34"/>
    </row>
    <row r="9" spans="1:4" ht="13.5" thickBot="1" x14ac:dyDescent="0.35">
      <c r="B9" s="35"/>
      <c r="C9" s="5"/>
      <c r="D9" s="31"/>
    </row>
    <row r="10" spans="1:4" ht="13.5" customHeight="1" thickTop="1" x14ac:dyDescent="0.3">
      <c r="B10" s="1400" t="s">
        <v>314</v>
      </c>
      <c r="C10" s="1403" t="s">
        <v>338</v>
      </c>
    </row>
    <row r="11" spans="1:4" x14ac:dyDescent="0.3">
      <c r="B11" s="1401"/>
      <c r="C11" s="1404"/>
    </row>
    <row r="12" spans="1:4" ht="13.5" customHeight="1" x14ac:dyDescent="0.3">
      <c r="B12" s="1401"/>
      <c r="C12" s="1404"/>
    </row>
    <row r="13" spans="1:4" x14ac:dyDescent="0.3">
      <c r="B13" s="1402"/>
      <c r="C13" s="1405"/>
    </row>
    <row r="14" spans="1:4" x14ac:dyDescent="0.3">
      <c r="B14" s="36"/>
      <c r="C14" s="37"/>
    </row>
    <row r="15" spans="1:4" ht="15.5" x14ac:dyDescent="0.3">
      <c r="B15" s="534" t="s">
        <v>276</v>
      </c>
      <c r="C15" s="535">
        <f>SUM(C17:C40)</f>
        <v>777058.3</v>
      </c>
      <c r="D15" s="876"/>
    </row>
    <row r="16" spans="1:4" ht="14.5" x14ac:dyDescent="0.35">
      <c r="B16" s="38"/>
      <c r="C16" s="39"/>
    </row>
    <row r="17" spans="2:3" ht="14.5" x14ac:dyDescent="0.3">
      <c r="B17" s="537" t="s">
        <v>315</v>
      </c>
      <c r="C17" s="538">
        <v>37692.22</v>
      </c>
    </row>
    <row r="18" spans="2:3" ht="14.5" x14ac:dyDescent="0.3">
      <c r="B18" s="536" t="s">
        <v>316</v>
      </c>
      <c r="C18" s="538">
        <v>8582.5</v>
      </c>
    </row>
    <row r="19" spans="2:3" ht="14.5" x14ac:dyDescent="0.3">
      <c r="B19" s="537" t="s">
        <v>317</v>
      </c>
      <c r="C19" s="538">
        <v>18199.009999999998</v>
      </c>
    </row>
    <row r="20" spans="2:3" ht="14.5" x14ac:dyDescent="0.3">
      <c r="B20" s="537" t="s">
        <v>318</v>
      </c>
      <c r="C20" s="538">
        <v>35518.35</v>
      </c>
    </row>
    <row r="21" spans="2:3" ht="14.5" x14ac:dyDescent="0.3">
      <c r="B21" s="537" t="s">
        <v>319</v>
      </c>
      <c r="C21" s="538">
        <v>43223.18</v>
      </c>
    </row>
    <row r="22" spans="2:3" ht="14.5" x14ac:dyDescent="0.3">
      <c r="B22" s="537" t="s">
        <v>320</v>
      </c>
      <c r="C22" s="538">
        <v>24142.799999999999</v>
      </c>
    </row>
    <row r="23" spans="2:3" ht="14.5" x14ac:dyDescent="0.3">
      <c r="B23" s="537" t="s">
        <v>321</v>
      </c>
      <c r="C23" s="538">
        <v>143586.41</v>
      </c>
    </row>
    <row r="24" spans="2:3" ht="14.5" x14ac:dyDescent="0.3">
      <c r="B24" s="537" t="s">
        <v>322</v>
      </c>
      <c r="C24" s="538">
        <v>5462.01</v>
      </c>
    </row>
    <row r="25" spans="2:3" ht="14.5" x14ac:dyDescent="0.3">
      <c r="B25" s="537" t="s">
        <v>0</v>
      </c>
      <c r="C25" s="538">
        <v>135903.04999999999</v>
      </c>
    </row>
    <row r="26" spans="2:3" ht="14.5" x14ac:dyDescent="0.3">
      <c r="B26" s="537" t="s">
        <v>1</v>
      </c>
      <c r="C26" s="538">
        <v>8299.01</v>
      </c>
    </row>
    <row r="27" spans="2:3" ht="14.5" x14ac:dyDescent="0.3">
      <c r="B27" s="537" t="s">
        <v>2</v>
      </c>
      <c r="C27" s="538">
        <v>608.02</v>
      </c>
    </row>
    <row r="28" spans="2:3" ht="14.5" x14ac:dyDescent="0.3">
      <c r="B28" s="536" t="s">
        <v>3</v>
      </c>
      <c r="C28" s="538">
        <v>4818.6899999999996</v>
      </c>
    </row>
    <row r="29" spans="2:3" ht="14.5" x14ac:dyDescent="0.3">
      <c r="B29" s="537" t="s">
        <v>4</v>
      </c>
      <c r="C29" s="538">
        <v>132980.91</v>
      </c>
    </row>
    <row r="30" spans="2:3" ht="14.5" x14ac:dyDescent="0.3">
      <c r="B30" s="537" t="s">
        <v>5</v>
      </c>
      <c r="C30" s="538">
        <v>9630.9</v>
      </c>
    </row>
    <row r="31" spans="2:3" ht="14.5" x14ac:dyDescent="0.3">
      <c r="B31" s="537" t="s">
        <v>6</v>
      </c>
      <c r="C31" s="538">
        <v>79155.719999999987</v>
      </c>
    </row>
    <row r="32" spans="2:3" ht="14.5" x14ac:dyDescent="0.3">
      <c r="B32" s="537" t="s">
        <v>7</v>
      </c>
      <c r="C32" s="538">
        <v>12770.79</v>
      </c>
    </row>
    <row r="33" spans="2:3" ht="14.5" x14ac:dyDescent="0.3">
      <c r="B33" s="536" t="s">
        <v>8</v>
      </c>
      <c r="C33" s="538">
        <v>11914.31</v>
      </c>
    </row>
    <row r="34" spans="2:3" ht="14.5" x14ac:dyDescent="0.3">
      <c r="B34" s="537" t="s">
        <v>9</v>
      </c>
      <c r="C34" s="538">
        <v>36612.93</v>
      </c>
    </row>
    <row r="35" spans="2:3" ht="14.5" x14ac:dyDescent="0.3">
      <c r="B35" s="537" t="s">
        <v>10</v>
      </c>
      <c r="C35" s="538">
        <v>0</v>
      </c>
    </row>
    <row r="36" spans="2:3" ht="14.5" x14ac:dyDescent="0.3">
      <c r="B36" s="537" t="s">
        <v>11</v>
      </c>
      <c r="C36" s="538">
        <v>0</v>
      </c>
    </row>
    <row r="37" spans="2:3" ht="14.5" x14ac:dyDescent="0.3">
      <c r="B37" s="537" t="s">
        <v>12</v>
      </c>
      <c r="C37" s="538">
        <v>23218.35</v>
      </c>
    </row>
    <row r="38" spans="2:3" ht="14.5" x14ac:dyDescent="0.3">
      <c r="B38" s="537" t="s">
        <v>13</v>
      </c>
      <c r="C38" s="538">
        <v>2434.83</v>
      </c>
    </row>
    <row r="39" spans="2:3" ht="14.5" x14ac:dyDescent="0.3">
      <c r="B39" s="537" t="s">
        <v>14</v>
      </c>
      <c r="C39" s="538">
        <v>436.96</v>
      </c>
    </row>
    <row r="40" spans="2:3" ht="14.5" x14ac:dyDescent="0.3">
      <c r="B40" s="537" t="s">
        <v>15</v>
      </c>
      <c r="C40" s="538">
        <v>1867.35</v>
      </c>
    </row>
    <row r="41" spans="2:3" ht="13.5" thickBot="1" x14ac:dyDescent="0.35">
      <c r="B41" s="40"/>
      <c r="C41" s="41"/>
    </row>
    <row r="42" spans="2:3" ht="12.75" customHeight="1" thickTop="1" x14ac:dyDescent="0.35">
      <c r="B42" s="5"/>
      <c r="C42" s="42"/>
    </row>
    <row r="43" spans="2:3" ht="29.25" customHeight="1" x14ac:dyDescent="0.3">
      <c r="B43" s="1406" t="s">
        <v>531</v>
      </c>
      <c r="C43" s="1406"/>
    </row>
    <row r="44" spans="2:3" x14ac:dyDescent="0.3">
      <c r="B44" s="43"/>
      <c r="C44" s="43"/>
    </row>
  </sheetData>
  <mergeCells count="5">
    <mergeCell ref="B6:C6"/>
    <mergeCell ref="B7:C7"/>
    <mergeCell ref="B10:B13"/>
    <mergeCell ref="C10:C13"/>
    <mergeCell ref="B43:C43"/>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AH51"/>
  <sheetViews>
    <sheetView showGridLines="0" showRuler="0" zoomScale="70" zoomScaleNormal="70" zoomScaleSheetLayoutView="85" workbookViewId="0"/>
  </sheetViews>
  <sheetFormatPr baseColWidth="10" defaultColWidth="11.453125" defaultRowHeight="13" x14ac:dyDescent="0.3"/>
  <cols>
    <col min="1" max="1" width="6.81640625" style="1" customWidth="1"/>
    <col min="2" max="2" width="32.7265625" style="1" customWidth="1"/>
    <col min="3" max="3" width="24" style="1" bestFit="1" customWidth="1"/>
    <col min="4" max="16" width="11.54296875" style="1" customWidth="1"/>
    <col min="17" max="17" width="12.26953125" style="1" customWidth="1"/>
    <col min="18" max="28" width="11.54296875" style="1" customWidth="1"/>
    <col min="29" max="29" width="13.7265625" style="1" customWidth="1"/>
    <col min="30" max="32" width="13.81640625" style="1" customWidth="1"/>
    <col min="33" max="16384" width="11.453125" style="1"/>
  </cols>
  <sheetData>
    <row r="1" spans="1:33" ht="14.5" x14ac:dyDescent="0.35">
      <c r="A1" s="667" t="s">
        <v>216</v>
      </c>
      <c r="B1" s="668"/>
      <c r="C1" s="19"/>
    </row>
    <row r="2" spans="1:33" ht="15" customHeight="1" x14ac:dyDescent="0.35">
      <c r="A2" s="172"/>
      <c r="B2" s="351" t="str">
        <f>+INDICE!B2</f>
        <v>MINISTERIO DE ECONOMÍA</v>
      </c>
      <c r="C2" s="19"/>
      <c r="D2" s="19"/>
      <c r="E2" s="19"/>
      <c r="F2" s="19"/>
      <c r="G2" s="19"/>
      <c r="H2" s="19"/>
      <c r="I2" s="19"/>
      <c r="J2" s="19"/>
      <c r="K2" s="19"/>
      <c r="L2" s="19"/>
      <c r="M2" s="19"/>
      <c r="N2" s="19"/>
      <c r="O2" s="19"/>
      <c r="P2" s="20"/>
      <c r="Q2" s="20"/>
      <c r="R2" s="20"/>
      <c r="S2" s="20"/>
      <c r="T2" s="20"/>
      <c r="U2" s="20"/>
      <c r="V2" s="20"/>
      <c r="W2" s="19"/>
      <c r="X2" s="19"/>
      <c r="Y2" s="19"/>
      <c r="Z2" s="19"/>
      <c r="AA2" s="19"/>
      <c r="AB2" s="19"/>
      <c r="AC2" s="19"/>
      <c r="AD2" s="19"/>
      <c r="AE2" s="19"/>
      <c r="AF2" s="19"/>
    </row>
    <row r="3" spans="1:33" ht="15" customHeight="1" x14ac:dyDescent="0.35">
      <c r="A3" s="172"/>
      <c r="B3" s="351" t="str">
        <f>+INDICE!B3</f>
        <v>SECRETARÍA DE FINANZAS</v>
      </c>
      <c r="C3" s="19"/>
      <c r="D3" s="19"/>
      <c r="E3" s="19"/>
      <c r="F3" s="19"/>
      <c r="G3" s="19"/>
      <c r="H3" s="19"/>
      <c r="I3" s="19"/>
      <c r="J3" s="19"/>
      <c r="K3" s="19"/>
      <c r="L3" s="19"/>
      <c r="M3" s="19"/>
      <c r="N3" s="19"/>
      <c r="O3" s="19"/>
      <c r="P3" s="20"/>
      <c r="Q3" s="20"/>
      <c r="R3" s="20"/>
      <c r="S3" s="20"/>
      <c r="T3" s="20"/>
      <c r="U3" s="20"/>
      <c r="V3" s="20"/>
      <c r="W3" s="19"/>
      <c r="X3" s="19"/>
      <c r="Y3" s="19"/>
      <c r="Z3" s="19"/>
      <c r="AA3" s="19"/>
      <c r="AB3" s="19"/>
      <c r="AC3" s="19"/>
      <c r="AD3" s="19"/>
      <c r="AE3" s="19"/>
      <c r="AF3" s="19"/>
    </row>
    <row r="4" spans="1:33" x14ac:dyDescent="0.3">
      <c r="C4" s="19"/>
      <c r="D4" s="19"/>
      <c r="E4" s="19"/>
      <c r="F4" s="19"/>
      <c r="G4" s="19"/>
      <c r="H4" s="19"/>
      <c r="I4" s="19"/>
      <c r="J4" s="19"/>
      <c r="K4" s="19"/>
      <c r="L4" s="19"/>
      <c r="M4" s="19"/>
      <c r="N4" s="19"/>
      <c r="O4" s="19"/>
      <c r="P4" s="20"/>
      <c r="Q4" s="20"/>
      <c r="R4" s="20"/>
      <c r="S4" s="20"/>
      <c r="T4" s="20"/>
      <c r="U4" s="20"/>
      <c r="V4" s="20"/>
      <c r="W4" s="19"/>
      <c r="X4" s="19"/>
      <c r="Y4" s="19"/>
      <c r="Z4" s="19"/>
      <c r="AA4" s="19"/>
      <c r="AB4" s="19"/>
      <c r="AC4" s="19"/>
      <c r="AD4" s="19"/>
      <c r="AE4" s="19"/>
      <c r="AF4" s="19"/>
    </row>
    <row r="5" spans="1:33" x14ac:dyDescent="0.3">
      <c r="B5" s="19"/>
      <c r="C5" s="19"/>
      <c r="D5" s="19"/>
      <c r="E5" s="19"/>
      <c r="F5" s="19"/>
      <c r="G5" s="19"/>
      <c r="H5" s="19"/>
      <c r="I5" s="19"/>
      <c r="J5" s="19"/>
      <c r="K5" s="19"/>
      <c r="L5" s="19"/>
      <c r="M5" s="19"/>
      <c r="N5" s="19"/>
      <c r="O5" s="19"/>
      <c r="P5" s="20"/>
      <c r="Q5" s="20"/>
      <c r="R5" s="20"/>
      <c r="S5" s="20"/>
      <c r="T5" s="20"/>
      <c r="U5" s="20"/>
      <c r="V5" s="20"/>
      <c r="W5" s="19"/>
      <c r="X5" s="19"/>
      <c r="Y5" s="19"/>
      <c r="Z5" s="19"/>
      <c r="AA5" s="19"/>
      <c r="AB5" s="19"/>
      <c r="AC5" s="19"/>
      <c r="AD5" s="19"/>
      <c r="AE5" s="19"/>
      <c r="AF5" s="19"/>
    </row>
    <row r="6" spans="1:33" ht="17" x14ac:dyDescent="0.4">
      <c r="B6" s="1409" t="s">
        <v>757</v>
      </c>
      <c r="C6" s="1409"/>
      <c r="D6" s="1409"/>
      <c r="E6" s="1409"/>
      <c r="F6" s="1409"/>
      <c r="G6" s="1409"/>
      <c r="H6" s="1409"/>
      <c r="I6" s="1409"/>
      <c r="J6" s="1409"/>
      <c r="K6" s="1409"/>
      <c r="L6" s="1409"/>
      <c r="M6" s="1409"/>
      <c r="N6" s="1409"/>
      <c r="O6" s="1409"/>
      <c r="P6" s="1409"/>
      <c r="Q6" s="1409"/>
      <c r="R6" s="1409"/>
      <c r="S6" s="1409"/>
      <c r="T6" s="1409"/>
      <c r="U6" s="1409"/>
      <c r="V6" s="1409"/>
      <c r="W6" s="1409"/>
      <c r="X6" s="1409"/>
      <c r="Y6" s="1409"/>
      <c r="Z6" s="1409"/>
      <c r="AA6" s="1409"/>
      <c r="AB6" s="1409"/>
      <c r="AC6" s="1053"/>
      <c r="AD6" s="1080"/>
      <c r="AE6" s="1053"/>
      <c r="AF6" s="22"/>
    </row>
    <row r="7" spans="1:33" ht="14.5" x14ac:dyDescent="0.3">
      <c r="B7" s="1410" t="s">
        <v>29</v>
      </c>
      <c r="C7" s="1410"/>
      <c r="D7" s="1410"/>
      <c r="E7" s="1410"/>
      <c r="F7" s="1410"/>
      <c r="G7" s="1410"/>
      <c r="H7" s="1410"/>
      <c r="I7" s="1410"/>
      <c r="J7" s="1410"/>
      <c r="K7" s="1410"/>
      <c r="L7" s="1410"/>
      <c r="M7" s="1410"/>
      <c r="N7" s="1410"/>
      <c r="O7" s="1410"/>
      <c r="P7" s="1410"/>
      <c r="Q7" s="1410"/>
      <c r="R7" s="1410"/>
      <c r="S7" s="1410"/>
      <c r="T7" s="1410"/>
      <c r="U7" s="1410"/>
      <c r="V7" s="1410"/>
      <c r="W7" s="1410"/>
      <c r="X7" s="1410"/>
      <c r="Y7" s="1410"/>
      <c r="Z7" s="1410"/>
      <c r="AA7" s="1410"/>
      <c r="AB7" s="1410"/>
      <c r="AC7" s="1054"/>
      <c r="AD7" s="1081"/>
      <c r="AE7" s="1054"/>
      <c r="AF7" s="23"/>
    </row>
    <row r="8" spans="1:33" x14ac:dyDescent="0.3">
      <c r="B8" s="19"/>
      <c r="C8" s="19"/>
      <c r="D8" s="19"/>
      <c r="E8" s="754"/>
      <c r="F8" s="19"/>
      <c r="G8" s="19"/>
      <c r="H8" s="19"/>
      <c r="I8" s="19"/>
      <c r="J8" s="19"/>
      <c r="K8" s="19"/>
      <c r="L8" s="19"/>
      <c r="M8" s="19"/>
      <c r="N8" s="19"/>
      <c r="O8" s="19"/>
      <c r="P8" s="20"/>
      <c r="Q8" s="20"/>
      <c r="R8" s="20"/>
      <c r="S8" s="20"/>
      <c r="T8" s="20"/>
      <c r="U8" s="20"/>
      <c r="V8" s="20"/>
      <c r="W8" s="19"/>
      <c r="X8" s="19"/>
      <c r="Y8" s="19"/>
      <c r="Z8" s="19"/>
      <c r="AA8" s="19"/>
      <c r="AB8" s="19"/>
      <c r="AC8" s="19"/>
      <c r="AD8" s="19"/>
      <c r="AE8" s="19"/>
      <c r="AF8" s="19"/>
    </row>
    <row r="9" spans="1:33" ht="13.5" thickBot="1" x14ac:dyDescent="0.35">
      <c r="B9" s="627" t="s">
        <v>163</v>
      </c>
      <c r="C9" s="19"/>
      <c r="D9" s="754"/>
      <c r="E9" s="19"/>
      <c r="F9" s="19"/>
      <c r="G9" s="19"/>
      <c r="H9" s="19"/>
      <c r="I9" s="19"/>
      <c r="J9" s="19"/>
      <c r="K9" s="19"/>
      <c r="L9" s="19"/>
      <c r="M9" s="19"/>
      <c r="N9" s="19"/>
      <c r="O9" s="19"/>
      <c r="P9" s="20"/>
      <c r="Q9" s="20"/>
      <c r="R9" s="20"/>
      <c r="S9" s="20"/>
      <c r="T9" s="20"/>
      <c r="U9" s="20"/>
      <c r="V9" s="20"/>
      <c r="W9" s="19"/>
      <c r="X9" s="19"/>
      <c r="Y9" s="19"/>
      <c r="Z9" s="19"/>
      <c r="AA9" s="19"/>
      <c r="AB9" s="19"/>
      <c r="AC9" s="19"/>
      <c r="AD9" s="754"/>
      <c r="AE9" s="754"/>
      <c r="AF9" s="19"/>
    </row>
    <row r="10" spans="1:33" ht="42.75" customHeight="1" thickTop="1" x14ac:dyDescent="0.3">
      <c r="A10" s="17"/>
      <c r="B10" s="1411" t="s">
        <v>30</v>
      </c>
      <c r="C10" s="1412"/>
      <c r="D10" s="1094">
        <v>1993</v>
      </c>
      <c r="E10" s="1094">
        <v>1994</v>
      </c>
      <c r="F10" s="1094">
        <v>1995</v>
      </c>
      <c r="G10" s="1094">
        <v>1996</v>
      </c>
      <c r="H10" s="1094">
        <v>1997</v>
      </c>
      <c r="I10" s="1094">
        <v>1998</v>
      </c>
      <c r="J10" s="1094">
        <v>1999</v>
      </c>
      <c r="K10" s="1094">
        <v>2000</v>
      </c>
      <c r="L10" s="1094">
        <v>2001</v>
      </c>
      <c r="M10" s="1094">
        <v>2002</v>
      </c>
      <c r="N10" s="1094">
        <v>2003</v>
      </c>
      <c r="O10" s="1094">
        <v>2004</v>
      </c>
      <c r="P10" s="1094">
        <v>2005</v>
      </c>
      <c r="Q10" s="1094">
        <v>2006</v>
      </c>
      <c r="R10" s="1094">
        <v>2007</v>
      </c>
      <c r="S10" s="1094">
        <v>2008</v>
      </c>
      <c r="T10" s="1094">
        <v>2009</v>
      </c>
      <c r="U10" s="1094">
        <v>2010</v>
      </c>
      <c r="V10" s="1093">
        <v>2011</v>
      </c>
      <c r="W10" s="1093">
        <v>2012</v>
      </c>
      <c r="X10" s="1094">
        <v>2013</v>
      </c>
      <c r="Y10" s="1093">
        <v>2014</v>
      </c>
      <c r="Z10" s="1093">
        <v>2015</v>
      </c>
      <c r="AA10" s="1093">
        <v>2016</v>
      </c>
      <c r="AB10" s="1093">
        <v>2017</v>
      </c>
      <c r="AC10" s="1093">
        <v>2018</v>
      </c>
      <c r="AD10" s="1093">
        <v>2019</v>
      </c>
      <c r="AE10" s="1093" t="s">
        <v>927</v>
      </c>
      <c r="AF10" s="1092" t="s">
        <v>295</v>
      </c>
    </row>
    <row r="11" spans="1:33" ht="14.5" x14ac:dyDescent="0.3">
      <c r="A11" s="25"/>
      <c r="B11" s="1413" t="s">
        <v>31</v>
      </c>
      <c r="C11" s="552" t="s">
        <v>32</v>
      </c>
      <c r="D11" s="553">
        <v>1596.86</v>
      </c>
      <c r="E11" s="553">
        <v>873.74</v>
      </c>
      <c r="F11" s="553">
        <v>2404.88</v>
      </c>
      <c r="G11" s="553">
        <v>824.23</v>
      </c>
      <c r="H11" s="553">
        <v>441.81599999999997</v>
      </c>
      <c r="I11" s="553">
        <v>0</v>
      </c>
      <c r="J11" s="553">
        <v>0</v>
      </c>
      <c r="K11" s="553">
        <v>2067.4160000000002</v>
      </c>
      <c r="L11" s="553">
        <v>10563.591</v>
      </c>
      <c r="M11" s="553">
        <v>0</v>
      </c>
      <c r="N11" s="553">
        <v>5604.7070000000003</v>
      </c>
      <c r="O11" s="554">
        <v>3450.8789999999999</v>
      </c>
      <c r="P11" s="554">
        <v>0</v>
      </c>
      <c r="Q11" s="554">
        <v>0</v>
      </c>
      <c r="R11" s="554">
        <v>0</v>
      </c>
      <c r="S11" s="554">
        <v>0</v>
      </c>
      <c r="T11" s="554">
        <v>0</v>
      </c>
      <c r="U11" s="554">
        <v>0</v>
      </c>
      <c r="V11" s="554">
        <v>0</v>
      </c>
      <c r="W11" s="554">
        <v>0</v>
      </c>
      <c r="X11" s="553">
        <v>0</v>
      </c>
      <c r="Y11" s="553">
        <v>0</v>
      </c>
      <c r="Z11" s="553">
        <v>0</v>
      </c>
      <c r="AA11" s="553">
        <v>0</v>
      </c>
      <c r="AB11" s="553">
        <v>0</v>
      </c>
      <c r="AC11" s="761">
        <v>28251.8269</v>
      </c>
      <c r="AD11" s="1215">
        <v>16224.898999999999</v>
      </c>
      <c r="AE11" s="1215">
        <v>0</v>
      </c>
      <c r="AF11" s="1216">
        <f>SUM(D11:AE11)</f>
        <v>72304.844899999996</v>
      </c>
      <c r="AG11" s="86"/>
    </row>
    <row r="12" spans="1:33" ht="14.5" x14ac:dyDescent="0.3">
      <c r="A12" s="27"/>
      <c r="B12" s="1414"/>
      <c r="C12" s="539" t="s">
        <v>33</v>
      </c>
      <c r="D12" s="540">
        <v>-275.69</v>
      </c>
      <c r="E12" s="540">
        <v>-227.16</v>
      </c>
      <c r="F12" s="540">
        <v>-285.08999999999997</v>
      </c>
      <c r="G12" s="540">
        <v>-273.45999999999998</v>
      </c>
      <c r="H12" s="540">
        <v>-481.91800000000001</v>
      </c>
      <c r="I12" s="540">
        <v>-653.86500000000001</v>
      </c>
      <c r="J12" s="540">
        <v>-827.11800000000005</v>
      </c>
      <c r="K12" s="540">
        <v>-1283.886</v>
      </c>
      <c r="L12" s="540">
        <v>-1182.9860000000001</v>
      </c>
      <c r="M12" s="540">
        <v>-729.2</v>
      </c>
      <c r="N12" s="540">
        <v>-5705.8109999999997</v>
      </c>
      <c r="O12" s="541">
        <v>-5493.8029999999999</v>
      </c>
      <c r="P12" s="541">
        <v>-3588.5559000000007</v>
      </c>
      <c r="Q12" s="541">
        <v>-9530.1106799999998</v>
      </c>
      <c r="R12" s="541">
        <v>0</v>
      </c>
      <c r="S12" s="541">
        <v>0</v>
      </c>
      <c r="T12" s="541">
        <v>0</v>
      </c>
      <c r="U12" s="541">
        <v>0</v>
      </c>
      <c r="V12" s="541">
        <v>0</v>
      </c>
      <c r="W12" s="541">
        <v>0</v>
      </c>
      <c r="X12" s="540">
        <v>0</v>
      </c>
      <c r="Y12" s="540">
        <v>0</v>
      </c>
      <c r="Z12" s="540">
        <v>0</v>
      </c>
      <c r="AA12" s="756">
        <v>0</v>
      </c>
      <c r="AB12" s="756">
        <v>0</v>
      </c>
      <c r="AC12" s="561">
        <v>0</v>
      </c>
      <c r="AD12" s="1217">
        <v>0</v>
      </c>
      <c r="AE12" s="1217">
        <v>0</v>
      </c>
      <c r="AF12" s="1218">
        <f>SUM(D12:AE12)</f>
        <v>-30538.653579999998</v>
      </c>
      <c r="AG12" s="86"/>
    </row>
    <row r="13" spans="1:33" ht="14.5" x14ac:dyDescent="0.3">
      <c r="A13" s="27"/>
      <c r="B13" s="1414"/>
      <c r="C13" s="539" t="s">
        <v>34</v>
      </c>
      <c r="D13" s="540">
        <v>1321.17</v>
      </c>
      <c r="E13" s="540">
        <v>646.58000000000004</v>
      </c>
      <c r="F13" s="540">
        <v>2119.79</v>
      </c>
      <c r="G13" s="540">
        <v>550.77</v>
      </c>
      <c r="H13" s="540">
        <v>-40.102000000000032</v>
      </c>
      <c r="I13" s="540">
        <v>-653.86500000000001</v>
      </c>
      <c r="J13" s="540">
        <v>-827.11800000000005</v>
      </c>
      <c r="K13" s="540">
        <v>783.53</v>
      </c>
      <c r="L13" s="540">
        <v>9380.6049999999996</v>
      </c>
      <c r="M13" s="540">
        <v>-729.2</v>
      </c>
      <c r="N13" s="540">
        <v>-101.10399999999936</v>
      </c>
      <c r="O13" s="541">
        <v>-2042.924</v>
      </c>
      <c r="P13" s="541">
        <v>-3588.5559000000007</v>
      </c>
      <c r="Q13" s="541">
        <v>-9530.1106799999998</v>
      </c>
      <c r="R13" s="541">
        <v>0</v>
      </c>
      <c r="S13" s="541">
        <v>0</v>
      </c>
      <c r="T13" s="541">
        <v>0</v>
      </c>
      <c r="U13" s="541">
        <v>0</v>
      </c>
      <c r="V13" s="541">
        <v>0</v>
      </c>
      <c r="W13" s="541">
        <v>0</v>
      </c>
      <c r="X13" s="540">
        <v>0</v>
      </c>
      <c r="Y13" s="540">
        <v>0</v>
      </c>
      <c r="Z13" s="540">
        <v>0</v>
      </c>
      <c r="AA13" s="756">
        <v>0</v>
      </c>
      <c r="AB13" s="756">
        <v>0</v>
      </c>
      <c r="AC13" s="561">
        <v>28251.8269</v>
      </c>
      <c r="AD13" s="1217">
        <v>16224.898999999999</v>
      </c>
      <c r="AE13" s="1217">
        <f>+AE11+AE12</f>
        <v>0</v>
      </c>
      <c r="AF13" s="1218">
        <f>SUM(D13:AE13)</f>
        <v>41766.191319999998</v>
      </c>
      <c r="AG13" s="86"/>
    </row>
    <row r="14" spans="1:33" ht="14.5" x14ac:dyDescent="0.3">
      <c r="A14" s="27"/>
      <c r="B14" s="1414"/>
      <c r="C14" s="539" t="s">
        <v>35</v>
      </c>
      <c r="D14" s="540">
        <v>-275.69</v>
      </c>
      <c r="E14" s="540">
        <v>-227.16</v>
      </c>
      <c r="F14" s="540">
        <v>-285.08999999999997</v>
      </c>
      <c r="G14" s="540">
        <v>-273.45</v>
      </c>
      <c r="H14" s="540">
        <v>-274.46100000000001</v>
      </c>
      <c r="I14" s="540">
        <v>-264.10399999999998</v>
      </c>
      <c r="J14" s="540">
        <v>-201.952</v>
      </c>
      <c r="K14" s="540">
        <v>-200.82300000000001</v>
      </c>
      <c r="L14" s="540">
        <v>-464.44299999999998</v>
      </c>
      <c r="M14" s="540">
        <v>-692.75</v>
      </c>
      <c r="N14" s="540">
        <v>-651.03</v>
      </c>
      <c r="O14" s="541">
        <v>-552.93399999999997</v>
      </c>
      <c r="P14" s="541">
        <v>-513.19270000000006</v>
      </c>
      <c r="Q14" s="541">
        <v>-80.734499999999997</v>
      </c>
      <c r="R14" s="541">
        <v>0</v>
      </c>
      <c r="S14" s="541">
        <v>0</v>
      </c>
      <c r="T14" s="541">
        <v>0</v>
      </c>
      <c r="U14" s="541">
        <v>0</v>
      </c>
      <c r="V14" s="541">
        <v>0</v>
      </c>
      <c r="W14" s="541">
        <v>0</v>
      </c>
      <c r="X14" s="540">
        <v>0</v>
      </c>
      <c r="Y14" s="540">
        <v>0</v>
      </c>
      <c r="Z14" s="540">
        <v>0</v>
      </c>
      <c r="AA14" s="756">
        <v>0</v>
      </c>
      <c r="AB14" s="756">
        <v>0</v>
      </c>
      <c r="AC14" s="561">
        <v>-153.255</v>
      </c>
      <c r="AD14" s="1217">
        <v>-1227.3635300000001</v>
      </c>
      <c r="AE14" s="1217">
        <v>-976.44291205325396</v>
      </c>
      <c r="AF14" s="1218">
        <f>SUM(D14:AE14)</f>
        <v>-7314.8756420532545</v>
      </c>
      <c r="AG14" s="86"/>
    </row>
    <row r="15" spans="1:33" ht="14.5" x14ac:dyDescent="0.3">
      <c r="A15" s="27"/>
      <c r="B15" s="1415"/>
      <c r="C15" s="542" t="s">
        <v>36</v>
      </c>
      <c r="D15" s="543">
        <v>1045.48</v>
      </c>
      <c r="E15" s="543">
        <v>419.42</v>
      </c>
      <c r="F15" s="543">
        <v>1834.7</v>
      </c>
      <c r="G15" s="543">
        <v>277.32</v>
      </c>
      <c r="H15" s="543">
        <v>-314.56300000000005</v>
      </c>
      <c r="I15" s="543">
        <v>-917.96900000000005</v>
      </c>
      <c r="J15" s="543">
        <v>-1029.07</v>
      </c>
      <c r="K15" s="543">
        <v>582.70700000000022</v>
      </c>
      <c r="L15" s="543">
        <v>8916.1620000000003</v>
      </c>
      <c r="M15" s="543">
        <v>-1421.95</v>
      </c>
      <c r="N15" s="543">
        <v>-752.13399999999933</v>
      </c>
      <c r="O15" s="544">
        <v>-2595.8580000000002</v>
      </c>
      <c r="P15" s="544">
        <v>-4101.7486000000008</v>
      </c>
      <c r="Q15" s="544">
        <v>-9610.8451800000003</v>
      </c>
      <c r="R15" s="544">
        <v>0</v>
      </c>
      <c r="S15" s="544">
        <v>0</v>
      </c>
      <c r="T15" s="544">
        <v>0</v>
      </c>
      <c r="U15" s="544">
        <v>0</v>
      </c>
      <c r="V15" s="544">
        <v>0</v>
      </c>
      <c r="W15" s="544">
        <v>0</v>
      </c>
      <c r="X15" s="543">
        <v>0</v>
      </c>
      <c r="Y15" s="543">
        <v>0</v>
      </c>
      <c r="Z15" s="543">
        <v>0</v>
      </c>
      <c r="AA15" s="1088">
        <v>0</v>
      </c>
      <c r="AB15" s="1088">
        <v>0</v>
      </c>
      <c r="AC15" s="1087">
        <v>28098.571899999999</v>
      </c>
      <c r="AD15" s="1219">
        <v>14997.535469999999</v>
      </c>
      <c r="AE15" s="1219">
        <f>+AE14+AE13</f>
        <v>-976.44291205325396</v>
      </c>
      <c r="AF15" s="1220">
        <f>SUM(D15:AE15)</f>
        <v>34451.315677946746</v>
      </c>
      <c r="AG15" s="86"/>
    </row>
    <row r="16" spans="1:33" ht="14.5" x14ac:dyDescent="0.3">
      <c r="A16" s="27"/>
      <c r="B16" s="1091"/>
      <c r="C16" s="1090"/>
      <c r="D16" s="1089"/>
      <c r="E16" s="1089"/>
      <c r="F16" s="1089"/>
      <c r="G16" s="1089"/>
      <c r="H16" s="551"/>
      <c r="I16" s="551"/>
      <c r="J16" s="551"/>
      <c r="K16" s="551"/>
      <c r="L16" s="551"/>
      <c r="M16" s="551"/>
      <c r="N16" s="551"/>
      <c r="O16" s="551"/>
      <c r="P16" s="551"/>
      <c r="Q16" s="551"/>
      <c r="R16" s="551"/>
      <c r="S16" s="551"/>
      <c r="T16" s="551"/>
      <c r="U16" s="551"/>
      <c r="V16" s="551"/>
      <c r="W16" s="551"/>
      <c r="X16" s="758"/>
      <c r="Y16" s="758"/>
      <c r="Z16" s="758"/>
      <c r="AA16" s="758"/>
      <c r="AB16" s="758"/>
      <c r="AC16" s="551"/>
      <c r="AD16" s="758"/>
      <c r="AE16" s="758"/>
      <c r="AF16" s="895"/>
      <c r="AG16" s="86"/>
    </row>
    <row r="17" spans="1:33" ht="14.5" x14ac:dyDescent="0.3">
      <c r="A17" s="27"/>
      <c r="B17" s="1416" t="s">
        <v>37</v>
      </c>
      <c r="C17" s="552" t="s">
        <v>32</v>
      </c>
      <c r="D17" s="553">
        <v>1057.33</v>
      </c>
      <c r="E17" s="553">
        <v>248.98</v>
      </c>
      <c r="F17" s="553">
        <v>1058.03</v>
      </c>
      <c r="G17" s="553">
        <v>534.91999999999996</v>
      </c>
      <c r="H17" s="553">
        <v>905.68100000000004</v>
      </c>
      <c r="I17" s="553">
        <v>1485.9259999999999</v>
      </c>
      <c r="J17" s="553">
        <v>1218.566</v>
      </c>
      <c r="K17" s="553">
        <v>939.84900000000005</v>
      </c>
      <c r="L17" s="553">
        <v>1490.569</v>
      </c>
      <c r="M17" s="553">
        <v>416.71</v>
      </c>
      <c r="N17" s="553">
        <v>2666.4757</v>
      </c>
      <c r="O17" s="554">
        <v>343.71780000000001</v>
      </c>
      <c r="P17" s="554">
        <v>597.14289999999994</v>
      </c>
      <c r="Q17" s="554">
        <v>1132.6512399999999</v>
      </c>
      <c r="R17" s="554">
        <v>1507.2867999999999</v>
      </c>
      <c r="S17" s="554">
        <v>1230.7251270000002</v>
      </c>
      <c r="T17" s="554">
        <v>1697.5356000000002</v>
      </c>
      <c r="U17" s="554">
        <v>1437.2670000000001</v>
      </c>
      <c r="V17" s="554">
        <v>1267.4725989999999</v>
      </c>
      <c r="W17" s="554">
        <v>1016.7822</v>
      </c>
      <c r="X17" s="553">
        <v>1120.8499999999999</v>
      </c>
      <c r="Y17" s="553">
        <v>1276.7053810000002</v>
      </c>
      <c r="Z17" s="553">
        <v>769.90560362999997</v>
      </c>
      <c r="AA17" s="553">
        <v>1210.202</v>
      </c>
      <c r="AB17" s="553">
        <v>1243.8526999999999</v>
      </c>
      <c r="AC17" s="759">
        <v>1404.92</v>
      </c>
      <c r="AD17" s="1221">
        <v>1188.4048399999999</v>
      </c>
      <c r="AE17" s="1221">
        <v>876.91442638000001</v>
      </c>
      <c r="AF17" s="1218">
        <f>SUM(D17:AE17)</f>
        <v>31345.372917009998</v>
      </c>
      <c r="AG17" s="86"/>
    </row>
    <row r="18" spans="1:33" ht="14.5" x14ac:dyDescent="0.3">
      <c r="A18" s="27"/>
      <c r="B18" s="1417"/>
      <c r="C18" s="539" t="s">
        <v>33</v>
      </c>
      <c r="D18" s="540">
        <v>-266.33999999999997</v>
      </c>
      <c r="E18" s="540">
        <v>-272.52</v>
      </c>
      <c r="F18" s="540">
        <v>-296.48</v>
      </c>
      <c r="G18" s="540">
        <v>-514.95000000000005</v>
      </c>
      <c r="H18" s="540">
        <v>-307.25200000000001</v>
      </c>
      <c r="I18" s="540">
        <v>-342.322</v>
      </c>
      <c r="J18" s="540">
        <v>-355.54899999999998</v>
      </c>
      <c r="K18" s="540">
        <v>-349.238</v>
      </c>
      <c r="L18" s="540">
        <v>-306.82799999999997</v>
      </c>
      <c r="M18" s="540">
        <v>-937.18</v>
      </c>
      <c r="N18" s="540">
        <v>-2368.0730000000003</v>
      </c>
      <c r="O18" s="541">
        <v>-504.66300000000007</v>
      </c>
      <c r="P18" s="541">
        <v>-535.65780000000007</v>
      </c>
      <c r="Q18" s="541">
        <v>-1225.6431000000002</v>
      </c>
      <c r="R18" s="541">
        <v>-1524.6769200000001</v>
      </c>
      <c r="S18" s="541">
        <v>-1298.3613999999998</v>
      </c>
      <c r="T18" s="541">
        <v>-858.45699999999999</v>
      </c>
      <c r="U18" s="541">
        <v>-859.53989999999999</v>
      </c>
      <c r="V18" s="541">
        <v>-894.82090000000005</v>
      </c>
      <c r="W18" s="541">
        <v>-908.4556</v>
      </c>
      <c r="X18" s="540">
        <v>-900.6241</v>
      </c>
      <c r="Y18" s="540">
        <v>-936.31184699999994</v>
      </c>
      <c r="Z18" s="540">
        <v>-990.35194340944179</v>
      </c>
      <c r="AA18" s="540">
        <v>-869.35400000000004</v>
      </c>
      <c r="AB18" s="540">
        <v>-887.76975778999997</v>
      </c>
      <c r="AC18" s="759">
        <v>-865.38293600000009</v>
      </c>
      <c r="AD18" s="1221">
        <v>-857.02170000000001</v>
      </c>
      <c r="AE18" s="1221">
        <v>-679.09962171999962</v>
      </c>
      <c r="AF18" s="1218">
        <f>SUM(D18:AE18)</f>
        <v>-21912.923525919447</v>
      </c>
      <c r="AG18" s="86"/>
    </row>
    <row r="19" spans="1:33" ht="14.5" x14ac:dyDescent="0.3">
      <c r="A19" s="27"/>
      <c r="B19" s="1417"/>
      <c r="C19" s="539" t="s">
        <v>34</v>
      </c>
      <c r="D19" s="540">
        <v>790.99</v>
      </c>
      <c r="E19" s="540">
        <v>-23.54</v>
      </c>
      <c r="F19" s="540">
        <v>761.55</v>
      </c>
      <c r="G19" s="540">
        <v>19.969999999999914</v>
      </c>
      <c r="H19" s="540">
        <v>598.42900000000009</v>
      </c>
      <c r="I19" s="540">
        <v>1143.6039999999998</v>
      </c>
      <c r="J19" s="540">
        <v>863.01700000000005</v>
      </c>
      <c r="K19" s="540">
        <v>590.6110000000001</v>
      </c>
      <c r="L19" s="540">
        <v>1183.741</v>
      </c>
      <c r="M19" s="540">
        <v>-520.47</v>
      </c>
      <c r="N19" s="540">
        <v>298.40269999999964</v>
      </c>
      <c r="O19" s="540">
        <v>-160.94520000000006</v>
      </c>
      <c r="P19" s="540">
        <v>61.485099999999875</v>
      </c>
      <c r="Q19" s="540">
        <v>-92.991860000000315</v>
      </c>
      <c r="R19" s="540">
        <v>-17.390120000000252</v>
      </c>
      <c r="S19" s="540">
        <v>-67.636272999999619</v>
      </c>
      <c r="T19" s="540">
        <v>839.07860000000016</v>
      </c>
      <c r="U19" s="540">
        <v>577.72710000000006</v>
      </c>
      <c r="V19" s="540">
        <v>372.65169899999989</v>
      </c>
      <c r="W19" s="541">
        <v>108.3266000000001</v>
      </c>
      <c r="X19" s="540">
        <v>220.22589999999991</v>
      </c>
      <c r="Y19" s="540">
        <v>340.39353400000027</v>
      </c>
      <c r="Z19" s="540">
        <v>-220.44633977944181</v>
      </c>
      <c r="AA19" s="540">
        <v>340.84800000000001</v>
      </c>
      <c r="AB19" s="540">
        <v>356.08294220999994</v>
      </c>
      <c r="AC19" s="759">
        <v>539.53706399999999</v>
      </c>
      <c r="AD19" s="1221">
        <v>331.38313999999991</v>
      </c>
      <c r="AE19" s="1221">
        <f>+AE17+AE18</f>
        <v>197.81480466000039</v>
      </c>
      <c r="AF19" s="1218">
        <f>SUM(D19:AE19)</f>
        <v>9432.4493910905585</v>
      </c>
      <c r="AG19" s="86"/>
    </row>
    <row r="20" spans="1:33" ht="14.5" x14ac:dyDescent="0.3">
      <c r="A20" s="27"/>
      <c r="B20" s="1417"/>
      <c r="C20" s="539" t="s">
        <v>35</v>
      </c>
      <c r="D20" s="540">
        <v>-262.69</v>
      </c>
      <c r="E20" s="540">
        <v>-267.88</v>
      </c>
      <c r="F20" s="540">
        <v>-296.77</v>
      </c>
      <c r="G20" s="540">
        <v>-374.56</v>
      </c>
      <c r="H20" s="540">
        <v>-335.346</v>
      </c>
      <c r="I20" s="540">
        <v>-328.45400000000001</v>
      </c>
      <c r="J20" s="540">
        <v>-432.49299999999999</v>
      </c>
      <c r="K20" s="540">
        <v>-496.81</v>
      </c>
      <c r="L20" s="540">
        <v>-427.95</v>
      </c>
      <c r="M20" s="540">
        <v>-481.66</v>
      </c>
      <c r="N20" s="540">
        <v>-571.07230000000004</v>
      </c>
      <c r="O20" s="541">
        <v>-423.10469999999998</v>
      </c>
      <c r="P20" s="541">
        <v>-453.21725900000001</v>
      </c>
      <c r="Q20" s="541">
        <v>-483.76660000000004</v>
      </c>
      <c r="R20" s="541">
        <v>-478.80879999999996</v>
      </c>
      <c r="S20" s="541">
        <v>-425.13440000000003</v>
      </c>
      <c r="T20" s="541">
        <v>-365.779</v>
      </c>
      <c r="U20" s="541">
        <v>-366.08380000000005</v>
      </c>
      <c r="V20" s="541">
        <v>-322.2851</v>
      </c>
      <c r="W20" s="541">
        <v>-310.19052099999999</v>
      </c>
      <c r="X20" s="540">
        <v>-366.15729999999996</v>
      </c>
      <c r="Y20" s="540">
        <v>-366.16507000000001</v>
      </c>
      <c r="Z20" s="540">
        <v>-419.5620609160776</v>
      </c>
      <c r="AA20" s="540">
        <v>-429.27</v>
      </c>
      <c r="AB20" s="540">
        <v>-387.53064999999998</v>
      </c>
      <c r="AC20" s="759">
        <v>-393.08369999999996</v>
      </c>
      <c r="AD20" s="1221">
        <v>-439.42313999999999</v>
      </c>
      <c r="AE20" s="1221">
        <v>-299.5072580100001</v>
      </c>
      <c r="AF20" s="1218">
        <f>SUM(D20:AE20)</f>
        <v>-11004.75465892608</v>
      </c>
      <c r="AG20" s="86"/>
    </row>
    <row r="21" spans="1:33" ht="14.5" x14ac:dyDescent="0.3">
      <c r="A21" s="27"/>
      <c r="B21" s="1417"/>
      <c r="C21" s="555" t="s">
        <v>36</v>
      </c>
      <c r="D21" s="546">
        <v>528.29999999999995</v>
      </c>
      <c r="E21" s="546">
        <v>-291.42</v>
      </c>
      <c r="F21" s="546">
        <v>464.78</v>
      </c>
      <c r="G21" s="546">
        <v>-354.59</v>
      </c>
      <c r="H21" s="546">
        <v>263.08300000000008</v>
      </c>
      <c r="I21" s="546">
        <v>815.15</v>
      </c>
      <c r="J21" s="546">
        <v>430.52400000000006</v>
      </c>
      <c r="K21" s="546">
        <v>93.801000000000101</v>
      </c>
      <c r="L21" s="546">
        <v>755.79099999999994</v>
      </c>
      <c r="M21" s="546">
        <v>-1002.13</v>
      </c>
      <c r="N21" s="546">
        <v>-272.6696000000004</v>
      </c>
      <c r="O21" s="546">
        <v>-584.04989999999998</v>
      </c>
      <c r="P21" s="546">
        <v>-391.73215900000014</v>
      </c>
      <c r="Q21" s="546">
        <v>-576.75846000000035</v>
      </c>
      <c r="R21" s="546">
        <v>-496.19892000000021</v>
      </c>
      <c r="S21" s="546">
        <v>-492.77067299999965</v>
      </c>
      <c r="T21" s="546">
        <v>473.29960000000017</v>
      </c>
      <c r="U21" s="546">
        <v>211.64330000000001</v>
      </c>
      <c r="V21" s="546">
        <v>50.366598999999894</v>
      </c>
      <c r="W21" s="545">
        <v>-201.86392099999989</v>
      </c>
      <c r="X21" s="546">
        <v>-145.93140000000005</v>
      </c>
      <c r="Y21" s="546">
        <v>-25.771535999999742</v>
      </c>
      <c r="Z21" s="546">
        <v>-640.00840069551941</v>
      </c>
      <c r="AA21" s="546">
        <v>-88.421999999999997</v>
      </c>
      <c r="AB21" s="546">
        <v>-31.447707790000038</v>
      </c>
      <c r="AC21" s="759">
        <v>146.45336400000002</v>
      </c>
      <c r="AD21" s="1221">
        <v>-108.04000000000008</v>
      </c>
      <c r="AE21" s="1221">
        <f>+AE19+AE20</f>
        <v>-101.69245334999971</v>
      </c>
      <c r="AF21" s="1218">
        <f>SUM(D21:AE21)</f>
        <v>-1572.3052678355198</v>
      </c>
      <c r="AG21" s="86"/>
    </row>
    <row r="22" spans="1:33" ht="14.5" x14ac:dyDescent="0.3">
      <c r="A22" s="27"/>
      <c r="B22" s="547"/>
      <c r="C22" s="548"/>
      <c r="D22" s="549"/>
      <c r="E22" s="549"/>
      <c r="F22" s="549"/>
      <c r="G22" s="549"/>
      <c r="H22" s="550"/>
      <c r="I22" s="550"/>
      <c r="J22" s="550"/>
      <c r="K22" s="550"/>
      <c r="L22" s="550"/>
      <c r="M22" s="550"/>
      <c r="N22" s="550"/>
      <c r="O22" s="550"/>
      <c r="P22" s="550"/>
      <c r="Q22" s="550"/>
      <c r="R22" s="550"/>
      <c r="S22" s="550"/>
      <c r="T22" s="550"/>
      <c r="U22" s="550"/>
      <c r="V22" s="550"/>
      <c r="W22" s="550"/>
      <c r="X22" s="757"/>
      <c r="Y22" s="757"/>
      <c r="Z22" s="757"/>
      <c r="AA22" s="758"/>
      <c r="AB22" s="758"/>
      <c r="AC22" s="551"/>
      <c r="AD22" s="758"/>
      <c r="AE22" s="758"/>
      <c r="AF22" s="895"/>
      <c r="AG22" s="86"/>
    </row>
    <row r="23" spans="1:33" ht="14.5" x14ac:dyDescent="0.3">
      <c r="A23" s="27"/>
      <c r="B23" s="1416" t="s">
        <v>38</v>
      </c>
      <c r="C23" s="552" t="s">
        <v>32</v>
      </c>
      <c r="D23" s="556">
        <v>1514.33</v>
      </c>
      <c r="E23" s="556">
        <v>548.36300000000006</v>
      </c>
      <c r="F23" s="556">
        <v>946.19</v>
      </c>
      <c r="G23" s="556">
        <v>1077.76</v>
      </c>
      <c r="H23" s="556">
        <v>798.84799999999996</v>
      </c>
      <c r="I23" s="556">
        <v>1996.81</v>
      </c>
      <c r="J23" s="556">
        <v>1609.876</v>
      </c>
      <c r="K23" s="556">
        <v>1014.423</v>
      </c>
      <c r="L23" s="556">
        <v>1328.0119999999999</v>
      </c>
      <c r="M23" s="556">
        <v>178.59</v>
      </c>
      <c r="N23" s="556">
        <v>1962.5259999999998</v>
      </c>
      <c r="O23" s="557">
        <v>769.53399999999999</v>
      </c>
      <c r="P23" s="557">
        <v>362.03898999999996</v>
      </c>
      <c r="Q23" s="557">
        <v>467.51609999999999</v>
      </c>
      <c r="R23" s="557">
        <v>518.27520500000003</v>
      </c>
      <c r="S23" s="557">
        <v>335.66874893999994</v>
      </c>
      <c r="T23" s="557">
        <v>1028.6224</v>
      </c>
      <c r="U23" s="557">
        <v>790.81500000000005</v>
      </c>
      <c r="V23" s="557">
        <v>841.21100000000001</v>
      </c>
      <c r="W23" s="557">
        <v>753.39196800000013</v>
      </c>
      <c r="X23" s="556">
        <v>1154.8860000000002</v>
      </c>
      <c r="Y23" s="556">
        <v>571.04719999999998</v>
      </c>
      <c r="Z23" s="556">
        <v>641.65977972000019</v>
      </c>
      <c r="AA23" s="558">
        <v>936.16300000000001</v>
      </c>
      <c r="AB23" s="558">
        <v>902.76807637000002</v>
      </c>
      <c r="AC23" s="760">
        <v>1244.3645799999999</v>
      </c>
      <c r="AD23" s="1222">
        <v>760.66393500000004</v>
      </c>
      <c r="AE23" s="1222">
        <v>715.66187124999999</v>
      </c>
      <c r="AF23" s="1223">
        <f>SUM(D23:AE23)</f>
        <v>25770.015854279998</v>
      </c>
      <c r="AG23" s="86"/>
    </row>
    <row r="24" spans="1:33" ht="14.5" x14ac:dyDescent="0.3">
      <c r="A24" s="27"/>
      <c r="B24" s="1417"/>
      <c r="C24" s="539" t="s">
        <v>33</v>
      </c>
      <c r="D24" s="558">
        <v>-270.17</v>
      </c>
      <c r="E24" s="558">
        <v>-361.74</v>
      </c>
      <c r="F24" s="558">
        <v>-210.26</v>
      </c>
      <c r="G24" s="558">
        <v>-256.91000000000003</v>
      </c>
      <c r="H24" s="558">
        <v>-299.74799999999999</v>
      </c>
      <c r="I24" s="558">
        <v>-365.62299999999999</v>
      </c>
      <c r="J24" s="558">
        <v>-461.54300000000001</v>
      </c>
      <c r="K24" s="558">
        <v>-559.59199999999998</v>
      </c>
      <c r="L24" s="558">
        <v>-709.29399999999998</v>
      </c>
      <c r="M24" s="558">
        <v>-1340.34</v>
      </c>
      <c r="N24" s="558">
        <v>-2976.9155999999998</v>
      </c>
      <c r="O24" s="559">
        <v>-859.57168000000001</v>
      </c>
      <c r="P24" s="559">
        <v>-934.1669999999998</v>
      </c>
      <c r="Q24" s="559">
        <v>-1143.2294000000002</v>
      </c>
      <c r="R24" s="559">
        <v>-1044.8227280400001</v>
      </c>
      <c r="S24" s="559">
        <v>-939.90089999999987</v>
      </c>
      <c r="T24" s="559">
        <v>-794.30639999999994</v>
      </c>
      <c r="U24" s="559">
        <v>-746.69100000000003</v>
      </c>
      <c r="V24" s="559">
        <v>-630.34260000000006</v>
      </c>
      <c r="W24" s="559">
        <v>-684.65250000000003</v>
      </c>
      <c r="X24" s="558">
        <v>-665.16909999999996</v>
      </c>
      <c r="Y24" s="558">
        <v>-669.62632700000006</v>
      </c>
      <c r="Z24" s="558">
        <v>-789.74793167522989</v>
      </c>
      <c r="AA24" s="558">
        <v>-739.51</v>
      </c>
      <c r="AB24" s="558">
        <v>-632.19048999999995</v>
      </c>
      <c r="AC24" s="760">
        <v>-697.93946400000004</v>
      </c>
      <c r="AD24" s="1222">
        <v>-511.25900000000001</v>
      </c>
      <c r="AE24" s="1222">
        <v>-348.48662590584962</v>
      </c>
      <c r="AF24" s="1223">
        <f>SUM(D24:AE24)</f>
        <v>-20643.748746621077</v>
      </c>
      <c r="AG24" s="86"/>
    </row>
    <row r="25" spans="1:33" ht="14.5" x14ac:dyDescent="0.3">
      <c r="A25" s="27"/>
      <c r="B25" s="1417"/>
      <c r="C25" s="539" t="s">
        <v>34</v>
      </c>
      <c r="D25" s="558">
        <v>1244.1600000000001</v>
      </c>
      <c r="E25" s="558">
        <v>186.62300000000005</v>
      </c>
      <c r="F25" s="558">
        <v>735.93</v>
      </c>
      <c r="G25" s="558">
        <v>820.85</v>
      </c>
      <c r="H25" s="558">
        <v>499.1</v>
      </c>
      <c r="I25" s="558">
        <v>1631.1869999999999</v>
      </c>
      <c r="J25" s="558">
        <v>1148.3330000000001</v>
      </c>
      <c r="K25" s="558">
        <v>454.83100000000002</v>
      </c>
      <c r="L25" s="558">
        <v>618.71799999999996</v>
      </c>
      <c r="M25" s="558">
        <v>-1161.75</v>
      </c>
      <c r="N25" s="558">
        <v>-1014.3896</v>
      </c>
      <c r="O25" s="558">
        <v>-90.037680000000023</v>
      </c>
      <c r="P25" s="558">
        <v>-572.1280099999999</v>
      </c>
      <c r="Q25" s="558">
        <v>-675.71330000000012</v>
      </c>
      <c r="R25" s="558">
        <v>-526.5475230400001</v>
      </c>
      <c r="S25" s="558">
        <v>-604.23215105999998</v>
      </c>
      <c r="T25" s="558">
        <v>234.31600000000003</v>
      </c>
      <c r="U25" s="558">
        <v>44.12399999999991</v>
      </c>
      <c r="V25" s="558">
        <v>210.86839999999995</v>
      </c>
      <c r="W25" s="559">
        <v>68.739468000000102</v>
      </c>
      <c r="X25" s="558">
        <v>489.71690000000024</v>
      </c>
      <c r="Y25" s="558">
        <v>-98.579127000000085</v>
      </c>
      <c r="Z25" s="558">
        <v>-148.0881519552297</v>
      </c>
      <c r="AA25" s="558">
        <v>196.65299999999999</v>
      </c>
      <c r="AB25" s="558">
        <v>270.57758637000006</v>
      </c>
      <c r="AC25" s="759">
        <v>546.42511599999989</v>
      </c>
      <c r="AD25" s="1221">
        <v>249.40493500000002</v>
      </c>
      <c r="AE25" s="1221">
        <f>+AE24+AE23</f>
        <v>367.17524534415037</v>
      </c>
      <c r="AF25" s="1223">
        <f>SUM(D25:AE25)</f>
        <v>5126.2671076589222</v>
      </c>
      <c r="AG25" s="86"/>
    </row>
    <row r="26" spans="1:33" ht="14.5" x14ac:dyDescent="0.3">
      <c r="A26" s="27"/>
      <c r="B26" s="1417"/>
      <c r="C26" s="539" t="s">
        <v>35</v>
      </c>
      <c r="D26" s="558">
        <v>-222.76</v>
      </c>
      <c r="E26" s="558">
        <v>-269.82</v>
      </c>
      <c r="F26" s="558">
        <v>-306.5</v>
      </c>
      <c r="G26" s="558">
        <v>-315.73</v>
      </c>
      <c r="H26" s="558">
        <v>-337.45499999999998</v>
      </c>
      <c r="I26" s="558">
        <v>-365.17899999999997</v>
      </c>
      <c r="J26" s="558">
        <v>-527.42700000000002</v>
      </c>
      <c r="K26" s="558">
        <v>-702.83199999999999</v>
      </c>
      <c r="L26" s="558">
        <v>-712.48800000000006</v>
      </c>
      <c r="M26" s="558">
        <v>-511.66</v>
      </c>
      <c r="N26" s="558">
        <v>-362.80691999999999</v>
      </c>
      <c r="O26" s="559">
        <v>-240.76</v>
      </c>
      <c r="P26" s="559">
        <v>-282.24469999999997</v>
      </c>
      <c r="Q26" s="559">
        <v>-338.67895499999992</v>
      </c>
      <c r="R26" s="559">
        <v>-352.04700000000003</v>
      </c>
      <c r="S26" s="559">
        <v>-252.39179999999999</v>
      </c>
      <c r="T26" s="559">
        <v>-160.57199999999997</v>
      </c>
      <c r="U26" s="559">
        <v>-140.40860000000001</v>
      </c>
      <c r="V26" s="559">
        <v>-130.49514699999997</v>
      </c>
      <c r="W26" s="559">
        <v>-131.27179799999999</v>
      </c>
      <c r="X26" s="558">
        <v>-138.87339</v>
      </c>
      <c r="Y26" s="558">
        <v>-128.7038</v>
      </c>
      <c r="Z26" s="558">
        <v>-137.67078139770953</v>
      </c>
      <c r="AA26" s="558">
        <v>-118.517</v>
      </c>
      <c r="AB26" s="558">
        <v>-140.55459999999999</v>
      </c>
      <c r="AC26" s="759">
        <v>-177.21893999999998</v>
      </c>
      <c r="AD26" s="1221">
        <v>-239.05193</v>
      </c>
      <c r="AE26" s="1221">
        <v>-135.30197974999993</v>
      </c>
      <c r="AF26" s="1223">
        <f>SUM(D26:AE26)</f>
        <v>-7879.4203411477092</v>
      </c>
      <c r="AG26" s="86"/>
    </row>
    <row r="27" spans="1:33" ht="14.5" x14ac:dyDescent="0.3">
      <c r="A27" s="27"/>
      <c r="B27" s="1418"/>
      <c r="C27" s="542" t="s">
        <v>36</v>
      </c>
      <c r="D27" s="560">
        <v>1021.4</v>
      </c>
      <c r="E27" s="560">
        <v>-83.196999999999946</v>
      </c>
      <c r="F27" s="560">
        <v>429.43</v>
      </c>
      <c r="G27" s="560">
        <v>505.12</v>
      </c>
      <c r="H27" s="560">
        <v>161.64500000000001</v>
      </c>
      <c r="I27" s="560">
        <v>1266.0079999999998</v>
      </c>
      <c r="J27" s="560">
        <v>620.90600000000006</v>
      </c>
      <c r="K27" s="560">
        <v>-248.00099999999998</v>
      </c>
      <c r="L27" s="560">
        <v>-93.770000000000095</v>
      </c>
      <c r="M27" s="560">
        <v>-1673.41</v>
      </c>
      <c r="N27" s="560">
        <v>-1377.19652</v>
      </c>
      <c r="O27" s="560">
        <v>-330.79768000000001</v>
      </c>
      <c r="P27" s="560">
        <v>-854.37270999999987</v>
      </c>
      <c r="Q27" s="560">
        <v>-1014.392255</v>
      </c>
      <c r="R27" s="560">
        <v>-878.59452304000013</v>
      </c>
      <c r="S27" s="560">
        <v>-856.62395105999997</v>
      </c>
      <c r="T27" s="560">
        <v>73.744000000000057</v>
      </c>
      <c r="U27" s="560">
        <v>-96.284600000000097</v>
      </c>
      <c r="V27" s="560">
        <v>80.373252999999977</v>
      </c>
      <c r="W27" s="755">
        <v>-62.532329999999888</v>
      </c>
      <c r="X27" s="560">
        <v>350.84351000000026</v>
      </c>
      <c r="Y27" s="560">
        <v>-227.28292700000009</v>
      </c>
      <c r="Z27" s="560">
        <v>-285.75893335293927</v>
      </c>
      <c r="AA27" s="560">
        <v>78.135999999999996</v>
      </c>
      <c r="AB27" s="560">
        <v>130.02298637000007</v>
      </c>
      <c r="AC27" s="759">
        <v>369.20617599999991</v>
      </c>
      <c r="AD27" s="1221">
        <v>10.353005000000024</v>
      </c>
      <c r="AE27" s="1221">
        <f>+AE25+AE26</f>
        <v>231.87326559415044</v>
      </c>
      <c r="AF27" s="1223">
        <f>SUM(D27:AE27)</f>
        <v>-2753.1532334887888</v>
      </c>
      <c r="AG27" s="86"/>
    </row>
    <row r="28" spans="1:33" ht="14.5" x14ac:dyDescent="0.3">
      <c r="A28" s="27"/>
      <c r="B28" s="547"/>
      <c r="C28" s="548"/>
      <c r="D28" s="549"/>
      <c r="E28" s="549"/>
      <c r="F28" s="549"/>
      <c r="G28" s="549"/>
      <c r="H28" s="550"/>
      <c r="I28" s="550"/>
      <c r="J28" s="550"/>
      <c r="K28" s="550"/>
      <c r="L28" s="550"/>
      <c r="M28" s="550"/>
      <c r="N28" s="550"/>
      <c r="O28" s="550"/>
      <c r="P28" s="550"/>
      <c r="Q28" s="550"/>
      <c r="R28" s="550"/>
      <c r="S28" s="550"/>
      <c r="T28" s="550"/>
      <c r="U28" s="550"/>
      <c r="V28" s="550"/>
      <c r="W28" s="550"/>
      <c r="X28" s="757"/>
      <c r="Y28" s="757"/>
      <c r="Z28" s="757"/>
      <c r="AA28" s="757"/>
      <c r="AB28" s="757"/>
      <c r="AC28" s="550"/>
      <c r="AD28" s="757"/>
      <c r="AE28" s="757"/>
      <c r="AF28" s="896"/>
      <c r="AG28" s="86"/>
    </row>
    <row r="29" spans="1:33" ht="14.5" x14ac:dyDescent="0.3">
      <c r="A29" s="27"/>
      <c r="B29" s="1416" t="s">
        <v>275</v>
      </c>
      <c r="C29" s="552" t="s">
        <v>32</v>
      </c>
      <c r="D29" s="553">
        <v>1.024</v>
      </c>
      <c r="E29" s="553">
        <v>2.9470000000000001</v>
      </c>
      <c r="F29" s="553">
        <v>4.1349999999999998</v>
      </c>
      <c r="G29" s="553">
        <v>9.7059999999999995</v>
      </c>
      <c r="H29" s="553">
        <v>20.713999999999999</v>
      </c>
      <c r="I29" s="553">
        <v>22.091999999999999</v>
      </c>
      <c r="J29" s="553">
        <v>28.187000000000001</v>
      </c>
      <c r="K29" s="553">
        <v>4.8129999999999997</v>
      </c>
      <c r="L29" s="553">
        <v>2.4630000000000001</v>
      </c>
      <c r="M29" s="553">
        <v>0</v>
      </c>
      <c r="N29" s="553">
        <v>4.5220000000000002</v>
      </c>
      <c r="O29" s="553">
        <v>13.612865000000001</v>
      </c>
      <c r="P29" s="553">
        <v>48.266404000000001</v>
      </c>
      <c r="Q29" s="553">
        <v>88.828054999999992</v>
      </c>
      <c r="R29" s="553">
        <v>358.33955900000001</v>
      </c>
      <c r="S29" s="553">
        <v>304.74419000000006</v>
      </c>
      <c r="T29" s="553">
        <v>457.54579999999999</v>
      </c>
      <c r="U29" s="553">
        <v>202.65719999999999</v>
      </c>
      <c r="V29" s="553">
        <v>469.62361999999996</v>
      </c>
      <c r="W29" s="554">
        <v>362.02826799999997</v>
      </c>
      <c r="X29" s="553">
        <v>494.75291100000004</v>
      </c>
      <c r="Y29" s="553">
        <v>432.48291999999998</v>
      </c>
      <c r="Z29" s="553">
        <v>474.16258728880769</v>
      </c>
      <c r="AA29" s="540">
        <v>301.97399999999999</v>
      </c>
      <c r="AB29" s="540">
        <v>779.26239367000005</v>
      </c>
      <c r="AC29" s="761">
        <v>936.67882000000009</v>
      </c>
      <c r="AD29" s="1215">
        <v>719.26251999999999</v>
      </c>
      <c r="AE29" s="1215">
        <v>282.78853361600005</v>
      </c>
      <c r="AF29" s="1224">
        <f>SUM(D29:AE29)</f>
        <v>6827.6136465748077</v>
      </c>
      <c r="AG29" s="86"/>
    </row>
    <row r="30" spans="1:33" ht="14.5" x14ac:dyDescent="0.3">
      <c r="A30" s="27"/>
      <c r="B30" s="1417"/>
      <c r="C30" s="539" t="s">
        <v>33</v>
      </c>
      <c r="D30" s="540">
        <v>-1.2709999999999999</v>
      </c>
      <c r="E30" s="540">
        <v>-2.0059999999999998</v>
      </c>
      <c r="F30" s="540">
        <v>-2.0709999999999997</v>
      </c>
      <c r="G30" s="540">
        <v>-2.165</v>
      </c>
      <c r="H30" s="540">
        <v>-2.2389999999999999</v>
      </c>
      <c r="I30" s="540">
        <v>-3.548</v>
      </c>
      <c r="J30" s="540">
        <v>-4.24</v>
      </c>
      <c r="K30" s="540">
        <v>-6.843</v>
      </c>
      <c r="L30" s="540">
        <v>-6.8209999999999997</v>
      </c>
      <c r="M30" s="540">
        <v>-4.5999999999999996</v>
      </c>
      <c r="N30" s="540">
        <v>-9.861699999999999</v>
      </c>
      <c r="O30" s="540">
        <v>-13.112</v>
      </c>
      <c r="P30" s="540">
        <v>-8.3688000000000002</v>
      </c>
      <c r="Q30" s="540">
        <v>-12.226599999999999</v>
      </c>
      <c r="R30" s="540">
        <v>-24.59545</v>
      </c>
      <c r="S30" s="540">
        <v>-33.334631829999999</v>
      </c>
      <c r="T30" s="540">
        <v>-39.097163700000003</v>
      </c>
      <c r="U30" s="540">
        <v>-73.833502440000018</v>
      </c>
      <c r="V30" s="540">
        <v>-93.220416999999998</v>
      </c>
      <c r="W30" s="541">
        <v>-148.922684</v>
      </c>
      <c r="X30" s="540">
        <v>-156.91856799999999</v>
      </c>
      <c r="Y30" s="540">
        <v>-199.43895600000002</v>
      </c>
      <c r="Z30" s="540">
        <v>-241.95195099730364</v>
      </c>
      <c r="AA30" s="540">
        <v>-248.59</v>
      </c>
      <c r="AB30" s="540">
        <v>-320.33198600000003</v>
      </c>
      <c r="AC30" s="561">
        <v>-364.64214978000001</v>
      </c>
      <c r="AD30" s="1217">
        <v>-414.80220000000003</v>
      </c>
      <c r="AE30" s="1217">
        <v>-425.17299154522419</v>
      </c>
      <c r="AF30" s="1224">
        <f>SUM(D30:AE30)</f>
        <v>-2864.2257512925275</v>
      </c>
      <c r="AG30" s="86"/>
    </row>
    <row r="31" spans="1:33" ht="14.5" x14ac:dyDescent="0.3">
      <c r="A31" s="27"/>
      <c r="B31" s="1417"/>
      <c r="C31" s="539" t="s">
        <v>34</v>
      </c>
      <c r="D31" s="540">
        <v>-0.24699999999999989</v>
      </c>
      <c r="E31" s="540">
        <v>0.94100000000000028</v>
      </c>
      <c r="F31" s="540">
        <v>2.0640000000000001</v>
      </c>
      <c r="G31" s="540">
        <v>7.5409999999999995</v>
      </c>
      <c r="H31" s="540">
        <v>18.475000000000001</v>
      </c>
      <c r="I31" s="540">
        <v>18.543999999999997</v>
      </c>
      <c r="J31" s="540">
        <v>23.947000000000003</v>
      </c>
      <c r="K31" s="540">
        <v>-2.0299999999999998</v>
      </c>
      <c r="L31" s="540">
        <v>-4.3579999999999997</v>
      </c>
      <c r="M31" s="540">
        <v>-4.5999999999999996</v>
      </c>
      <c r="N31" s="540">
        <v>-5.3396999999999988</v>
      </c>
      <c r="O31" s="540">
        <v>0.500865000000001</v>
      </c>
      <c r="P31" s="540">
        <v>39.897604000000001</v>
      </c>
      <c r="Q31" s="540">
        <v>76.601454999999987</v>
      </c>
      <c r="R31" s="540">
        <v>333.74410899999998</v>
      </c>
      <c r="S31" s="540">
        <v>271.40955817000008</v>
      </c>
      <c r="T31" s="540">
        <v>418.44863629999998</v>
      </c>
      <c r="U31" s="540">
        <v>128.82369755999997</v>
      </c>
      <c r="V31" s="540">
        <v>376.40320299999996</v>
      </c>
      <c r="W31" s="541">
        <v>213.10558399999996</v>
      </c>
      <c r="X31" s="540">
        <v>337.83434300000005</v>
      </c>
      <c r="Y31" s="540">
        <v>233.04396399999996</v>
      </c>
      <c r="Z31" s="540">
        <v>232.21063629150404</v>
      </c>
      <c r="AA31" s="540">
        <v>53.384</v>
      </c>
      <c r="AB31" s="540">
        <v>458.93040767000002</v>
      </c>
      <c r="AC31" s="759">
        <v>572.03667022000013</v>
      </c>
      <c r="AD31" s="1221">
        <v>304.46031999999997</v>
      </c>
      <c r="AE31" s="1221">
        <f>+AE30+AE29</f>
        <v>-142.38445792922414</v>
      </c>
      <c r="AF31" s="1224">
        <f>SUM(D31:AE31)</f>
        <v>3963.3878952822802</v>
      </c>
      <c r="AG31" s="86"/>
    </row>
    <row r="32" spans="1:33" ht="14.5" x14ac:dyDescent="0.3">
      <c r="A32" s="27"/>
      <c r="B32" s="1417"/>
      <c r="C32" s="539" t="s">
        <v>35</v>
      </c>
      <c r="D32" s="540">
        <v>-1.0469999999999999</v>
      </c>
      <c r="E32" s="540">
        <v>-1.1240000000000001</v>
      </c>
      <c r="F32" s="540">
        <v>-1.2549999999999999</v>
      </c>
      <c r="G32" s="540">
        <v>-1.369</v>
      </c>
      <c r="H32" s="540">
        <v>-2.0230000000000001</v>
      </c>
      <c r="I32" s="540">
        <v>-3.774</v>
      </c>
      <c r="J32" s="540">
        <v>-4.351</v>
      </c>
      <c r="K32" s="540">
        <v>-5.6040000000000001</v>
      </c>
      <c r="L32" s="540">
        <v>-5.4090000000000007</v>
      </c>
      <c r="M32" s="540">
        <v>-1.24</v>
      </c>
      <c r="N32" s="540">
        <v>-1.707055</v>
      </c>
      <c r="O32" s="540">
        <v>-10.696306</v>
      </c>
      <c r="P32" s="540">
        <v>-5.9416359999999999</v>
      </c>
      <c r="Q32" s="540">
        <v>-9.600263</v>
      </c>
      <c r="R32" s="540">
        <v>-16.974018999999998</v>
      </c>
      <c r="S32" s="540">
        <v>-28.056669100000001</v>
      </c>
      <c r="T32" s="540">
        <v>-36.212320890000008</v>
      </c>
      <c r="U32" s="540">
        <v>-27.375441879999997</v>
      </c>
      <c r="V32" s="540">
        <v>-34.713676</v>
      </c>
      <c r="W32" s="541">
        <v>-47.964547999999994</v>
      </c>
      <c r="X32" s="540">
        <v>-50.396422000000001</v>
      </c>
      <c r="Y32" s="540">
        <v>-53.478645</v>
      </c>
      <c r="Z32" s="540">
        <v>-64.561118019588719</v>
      </c>
      <c r="AA32" s="540">
        <v>-71.102999999999994</v>
      </c>
      <c r="AB32" s="540">
        <v>-91.668310999999989</v>
      </c>
      <c r="AC32" s="759">
        <v>-118.81940300000001</v>
      </c>
      <c r="AD32" s="1221">
        <v>-171.835577</v>
      </c>
      <c r="AE32" s="1221">
        <v>-121.99631281401606</v>
      </c>
      <c r="AF32" s="1224">
        <f>SUM(D32:AE32)</f>
        <v>-990.2967237036047</v>
      </c>
      <c r="AG32" s="86"/>
    </row>
    <row r="33" spans="1:34" ht="14.5" x14ac:dyDescent="0.3">
      <c r="A33" s="27"/>
      <c r="B33" s="1417"/>
      <c r="C33" s="555" t="s">
        <v>36</v>
      </c>
      <c r="D33" s="546">
        <v>-1.2939999999999998</v>
      </c>
      <c r="E33" s="546">
        <v>-0.18299999999999983</v>
      </c>
      <c r="F33" s="546">
        <v>0.80900000000000016</v>
      </c>
      <c r="G33" s="546">
        <v>6.1719999999999997</v>
      </c>
      <c r="H33" s="546">
        <v>16.451999999999998</v>
      </c>
      <c r="I33" s="546">
        <v>14.77</v>
      </c>
      <c r="J33" s="546">
        <v>19.596000000000004</v>
      </c>
      <c r="K33" s="546">
        <v>-7.6340000000000003</v>
      </c>
      <c r="L33" s="546">
        <v>-9.7669999999999995</v>
      </c>
      <c r="M33" s="546">
        <v>-5.84</v>
      </c>
      <c r="N33" s="546">
        <v>-7.0467549999999992</v>
      </c>
      <c r="O33" s="546">
        <v>-10.195440999999999</v>
      </c>
      <c r="P33" s="546">
        <v>33.955967999999999</v>
      </c>
      <c r="Q33" s="546">
        <v>67.001191999999989</v>
      </c>
      <c r="R33" s="546">
        <v>316.77008999999998</v>
      </c>
      <c r="S33" s="546">
        <v>243.35288907000009</v>
      </c>
      <c r="T33" s="546">
        <v>382.23631540999997</v>
      </c>
      <c r="U33" s="546">
        <v>101.44825567999997</v>
      </c>
      <c r="V33" s="546">
        <v>341.68952699999994</v>
      </c>
      <c r="W33" s="545">
        <v>165.14103599999999</v>
      </c>
      <c r="X33" s="543">
        <v>287.43792100000007</v>
      </c>
      <c r="Y33" s="543">
        <v>179.56531899999996</v>
      </c>
      <c r="Z33" s="543">
        <v>167.64951827191533</v>
      </c>
      <c r="AA33" s="543">
        <v>-17.719000000000001</v>
      </c>
      <c r="AB33" s="543">
        <v>367.26209667000001</v>
      </c>
      <c r="AC33" s="759">
        <v>453.21726722000011</v>
      </c>
      <c r="AD33" s="1221">
        <v>132.62474299999997</v>
      </c>
      <c r="AE33" s="1221">
        <f>+AE31+AE32</f>
        <v>-264.38077074324019</v>
      </c>
      <c r="AF33" s="1224">
        <f>SUM(D33:AE33)</f>
        <v>2973.0911715786751</v>
      </c>
      <c r="AG33" s="86"/>
    </row>
    <row r="34" spans="1:34" ht="14.5" x14ac:dyDescent="0.3">
      <c r="A34" s="27"/>
      <c r="B34" s="562"/>
      <c r="C34" s="549"/>
      <c r="D34" s="549"/>
      <c r="E34" s="549"/>
      <c r="F34" s="549"/>
      <c r="G34" s="549"/>
      <c r="H34" s="550"/>
      <c r="I34" s="550"/>
      <c r="J34" s="550"/>
      <c r="K34" s="550"/>
      <c r="L34" s="550"/>
      <c r="M34" s="550"/>
      <c r="N34" s="550"/>
      <c r="O34" s="550"/>
      <c r="P34" s="550"/>
      <c r="Q34" s="550"/>
      <c r="R34" s="550"/>
      <c r="S34" s="550"/>
      <c r="T34" s="550"/>
      <c r="U34" s="550"/>
      <c r="V34" s="550"/>
      <c r="W34" s="550"/>
      <c r="X34" s="550"/>
      <c r="Y34" s="550"/>
      <c r="Z34" s="550"/>
      <c r="AA34" s="550"/>
      <c r="AB34" s="550"/>
      <c r="AC34" s="550"/>
      <c r="AD34" s="757"/>
      <c r="AE34" s="757"/>
      <c r="AF34" s="896"/>
      <c r="AG34" s="86"/>
    </row>
    <row r="35" spans="1:34" ht="19.5" customHeight="1" x14ac:dyDescent="0.3">
      <c r="A35" s="27"/>
      <c r="B35" s="1419" t="s">
        <v>358</v>
      </c>
      <c r="C35" s="1420"/>
      <c r="D35" s="563">
        <f t="shared" ref="D35:D39" si="0">+D11+D17+D23+D29</f>
        <v>4169.5439999999999</v>
      </c>
      <c r="E35" s="563">
        <f t="shared" ref="E35:AF35" si="1">+E11+E17+E23+E29</f>
        <v>1674.03</v>
      </c>
      <c r="F35" s="563">
        <f t="shared" si="1"/>
        <v>4413.2350000000006</v>
      </c>
      <c r="G35" s="563">
        <f t="shared" si="1"/>
        <v>2446.616</v>
      </c>
      <c r="H35" s="563">
        <f t="shared" si="1"/>
        <v>2167.0590000000002</v>
      </c>
      <c r="I35" s="563">
        <f t="shared" si="1"/>
        <v>3504.828</v>
      </c>
      <c r="J35" s="563">
        <f t="shared" si="1"/>
        <v>2856.6289999999999</v>
      </c>
      <c r="K35" s="563">
        <f t="shared" si="1"/>
        <v>4026.5010000000002</v>
      </c>
      <c r="L35" s="563">
        <f t="shared" si="1"/>
        <v>13384.635</v>
      </c>
      <c r="M35" s="563">
        <f t="shared" si="1"/>
        <v>595.29999999999995</v>
      </c>
      <c r="N35" s="563">
        <f t="shared" si="1"/>
        <v>10238.230700000002</v>
      </c>
      <c r="O35" s="563">
        <f t="shared" si="1"/>
        <v>4577.743665</v>
      </c>
      <c r="P35" s="563">
        <f t="shared" si="1"/>
        <v>1007.4482939999998</v>
      </c>
      <c r="Q35" s="563">
        <f t="shared" si="1"/>
        <v>1688.9953949999999</v>
      </c>
      <c r="R35" s="563">
        <f t="shared" si="1"/>
        <v>2383.9015639999998</v>
      </c>
      <c r="S35" s="563">
        <f t="shared" si="1"/>
        <v>1871.1380659400002</v>
      </c>
      <c r="T35" s="563">
        <f t="shared" si="1"/>
        <v>3183.7038000000002</v>
      </c>
      <c r="U35" s="563">
        <f t="shared" si="1"/>
        <v>2430.7392000000004</v>
      </c>
      <c r="V35" s="563">
        <f t="shared" si="1"/>
        <v>2578.3072189999998</v>
      </c>
      <c r="W35" s="563">
        <f t="shared" si="1"/>
        <v>2132.202436</v>
      </c>
      <c r="X35" s="563">
        <f t="shared" si="1"/>
        <v>2770.4889109999999</v>
      </c>
      <c r="Y35" s="563">
        <f t="shared" si="1"/>
        <v>2280.2355010000001</v>
      </c>
      <c r="Z35" s="563">
        <f t="shared" si="1"/>
        <v>1885.7279706388076</v>
      </c>
      <c r="AA35" s="563">
        <f t="shared" si="1"/>
        <v>2448.3389999999999</v>
      </c>
      <c r="AB35" s="563">
        <f t="shared" si="1"/>
        <v>2925.8831700400001</v>
      </c>
      <c r="AC35" s="563">
        <f t="shared" si="1"/>
        <v>31837.790300000001</v>
      </c>
      <c r="AD35" s="1225">
        <f t="shared" si="1"/>
        <v>18893.230295000001</v>
      </c>
      <c r="AE35" s="1225">
        <f t="shared" si="1"/>
        <v>1875.364831246</v>
      </c>
      <c r="AF35" s="897">
        <f t="shared" si="1"/>
        <v>136247.8473178648</v>
      </c>
      <c r="AG35" s="86"/>
      <c r="AH35" s="26"/>
    </row>
    <row r="36" spans="1:34" ht="23.25" customHeight="1" x14ac:dyDescent="0.3">
      <c r="A36" s="27"/>
      <c r="B36" s="1421" t="s">
        <v>359</v>
      </c>
      <c r="C36" s="1422"/>
      <c r="D36" s="563">
        <f t="shared" si="0"/>
        <v>-813.471</v>
      </c>
      <c r="E36" s="563">
        <f t="shared" ref="E36:AF36" si="2">+E12+E18+E24+E30</f>
        <v>-863.42599999999993</v>
      </c>
      <c r="F36" s="563">
        <f t="shared" si="2"/>
        <v>-793.90099999999995</v>
      </c>
      <c r="G36" s="563">
        <f t="shared" si="2"/>
        <v>-1047.4850000000001</v>
      </c>
      <c r="H36" s="563">
        <f t="shared" si="2"/>
        <v>-1091.1570000000002</v>
      </c>
      <c r="I36" s="563">
        <f t="shared" si="2"/>
        <v>-1365.3579999999999</v>
      </c>
      <c r="J36" s="563">
        <f t="shared" si="2"/>
        <v>-1648.45</v>
      </c>
      <c r="K36" s="563">
        <f t="shared" si="2"/>
        <v>-2199.5589999999997</v>
      </c>
      <c r="L36" s="563">
        <f t="shared" si="2"/>
        <v>-2205.9290000000001</v>
      </c>
      <c r="M36" s="563">
        <f t="shared" si="2"/>
        <v>-3011.32</v>
      </c>
      <c r="N36" s="563">
        <f t="shared" si="2"/>
        <v>-11060.6613</v>
      </c>
      <c r="O36" s="563">
        <f t="shared" si="2"/>
        <v>-6871.1496800000004</v>
      </c>
      <c r="P36" s="563">
        <f t="shared" si="2"/>
        <v>-5066.7495000000008</v>
      </c>
      <c r="Q36" s="563">
        <f t="shared" si="2"/>
        <v>-11911.209779999999</v>
      </c>
      <c r="R36" s="563">
        <f t="shared" si="2"/>
        <v>-2594.0950980400003</v>
      </c>
      <c r="S36" s="563">
        <f t="shared" si="2"/>
        <v>-2271.5969318299994</v>
      </c>
      <c r="T36" s="563">
        <f t="shared" si="2"/>
        <v>-1691.8605636999998</v>
      </c>
      <c r="U36" s="563">
        <f t="shared" si="2"/>
        <v>-1680.0644024400001</v>
      </c>
      <c r="V36" s="563">
        <f t="shared" si="2"/>
        <v>-1618.3839170000001</v>
      </c>
      <c r="W36" s="563">
        <f t="shared" si="2"/>
        <v>-1742.030784</v>
      </c>
      <c r="X36" s="563">
        <f t="shared" si="2"/>
        <v>-1722.7117680000001</v>
      </c>
      <c r="Y36" s="563">
        <f t="shared" si="2"/>
        <v>-1805.3771299999999</v>
      </c>
      <c r="Z36" s="563">
        <f t="shared" si="2"/>
        <v>-2022.0518260819752</v>
      </c>
      <c r="AA36" s="563">
        <f t="shared" si="2"/>
        <v>-1857.454</v>
      </c>
      <c r="AB36" s="563">
        <f t="shared" si="2"/>
        <v>-1840.29223379</v>
      </c>
      <c r="AC36" s="563">
        <f t="shared" si="2"/>
        <v>-1927.96454978</v>
      </c>
      <c r="AD36" s="1225">
        <f t="shared" si="2"/>
        <v>-1783.0829000000001</v>
      </c>
      <c r="AE36" s="1225">
        <f t="shared" si="2"/>
        <v>-1452.7592391710734</v>
      </c>
      <c r="AF36" s="897">
        <f t="shared" si="2"/>
        <v>-75959.551603833053</v>
      </c>
      <c r="AG36" s="86"/>
    </row>
    <row r="37" spans="1:34" ht="23.25" customHeight="1" x14ac:dyDescent="0.3">
      <c r="A37" s="27"/>
      <c r="B37" s="1421" t="s">
        <v>360</v>
      </c>
      <c r="C37" s="1422"/>
      <c r="D37" s="563">
        <f t="shared" si="0"/>
        <v>3356.0729999999999</v>
      </c>
      <c r="E37" s="563">
        <f t="shared" ref="E37:AF37" si="3">+E13+E19+E25+E31</f>
        <v>810.60400000000016</v>
      </c>
      <c r="F37" s="563">
        <f t="shared" si="3"/>
        <v>3619.3339999999998</v>
      </c>
      <c r="G37" s="563">
        <f t="shared" si="3"/>
        <v>1399.1309999999999</v>
      </c>
      <c r="H37" s="563">
        <f t="shared" si="3"/>
        <v>1075.902</v>
      </c>
      <c r="I37" s="563">
        <f t="shared" si="3"/>
        <v>2139.4699999999993</v>
      </c>
      <c r="J37" s="563">
        <f t="shared" si="3"/>
        <v>1208.1790000000001</v>
      </c>
      <c r="K37" s="563">
        <f t="shared" si="3"/>
        <v>1826.9420000000002</v>
      </c>
      <c r="L37" s="563">
        <f t="shared" si="3"/>
        <v>11178.706</v>
      </c>
      <c r="M37" s="563">
        <f t="shared" si="3"/>
        <v>-2416.02</v>
      </c>
      <c r="N37" s="563">
        <f t="shared" si="3"/>
        <v>-822.43059999999969</v>
      </c>
      <c r="O37" s="563">
        <f t="shared" si="3"/>
        <v>-2293.406015</v>
      </c>
      <c r="P37" s="563">
        <f t="shared" si="3"/>
        <v>-4059.301206000001</v>
      </c>
      <c r="Q37" s="563">
        <f t="shared" si="3"/>
        <v>-10222.214384999999</v>
      </c>
      <c r="R37" s="563">
        <f t="shared" si="3"/>
        <v>-210.19353404000037</v>
      </c>
      <c r="S37" s="563">
        <f t="shared" si="3"/>
        <v>-400.45886588999952</v>
      </c>
      <c r="T37" s="563">
        <f t="shared" si="3"/>
        <v>1491.8432363000002</v>
      </c>
      <c r="U37" s="563">
        <f t="shared" si="3"/>
        <v>750.67479755999989</v>
      </c>
      <c r="V37" s="563">
        <f t="shared" si="3"/>
        <v>959.92330199999981</v>
      </c>
      <c r="W37" s="563">
        <f t="shared" si="3"/>
        <v>390.17165200000017</v>
      </c>
      <c r="X37" s="563">
        <f t="shared" si="3"/>
        <v>1047.7771430000003</v>
      </c>
      <c r="Y37" s="563">
        <f t="shared" si="3"/>
        <v>474.85837100000015</v>
      </c>
      <c r="Z37" s="563">
        <f t="shared" si="3"/>
        <v>-136.32385544316747</v>
      </c>
      <c r="AA37" s="563">
        <f t="shared" si="3"/>
        <v>590.88499999999999</v>
      </c>
      <c r="AB37" s="563">
        <f t="shared" si="3"/>
        <v>1085.5909362500001</v>
      </c>
      <c r="AC37" s="563">
        <f t="shared" si="3"/>
        <v>29909.825750219999</v>
      </c>
      <c r="AD37" s="1225">
        <f t="shared" si="3"/>
        <v>17110.147394999996</v>
      </c>
      <c r="AE37" s="1225">
        <f t="shared" si="3"/>
        <v>422.60559207492668</v>
      </c>
      <c r="AF37" s="897">
        <f t="shared" si="3"/>
        <v>60288.295714031759</v>
      </c>
      <c r="AG37" s="86"/>
    </row>
    <row r="38" spans="1:34" ht="21" customHeight="1" x14ac:dyDescent="0.3">
      <c r="A38" s="27"/>
      <c r="B38" s="1421" t="s">
        <v>39</v>
      </c>
      <c r="C38" s="1422"/>
      <c r="D38" s="563">
        <f t="shared" si="0"/>
        <v>-762.18700000000001</v>
      </c>
      <c r="E38" s="563">
        <f t="shared" ref="E38:AF38" si="4">+E14+E20+E26+E32</f>
        <v>-765.98399999999992</v>
      </c>
      <c r="F38" s="563">
        <f t="shared" si="4"/>
        <v>-889.6149999999999</v>
      </c>
      <c r="G38" s="563">
        <f t="shared" si="4"/>
        <v>-965.10900000000004</v>
      </c>
      <c r="H38" s="563">
        <f t="shared" si="4"/>
        <v>-949.28499999999997</v>
      </c>
      <c r="I38" s="563">
        <f t="shared" si="4"/>
        <v>-961.51099999999997</v>
      </c>
      <c r="J38" s="563">
        <f t="shared" si="4"/>
        <v>-1166.223</v>
      </c>
      <c r="K38" s="563">
        <f t="shared" si="4"/>
        <v>-1406.0690000000002</v>
      </c>
      <c r="L38" s="563">
        <f t="shared" si="4"/>
        <v>-1610.2900000000002</v>
      </c>
      <c r="M38" s="563">
        <f t="shared" si="4"/>
        <v>-1687.3100000000002</v>
      </c>
      <c r="N38" s="563">
        <f t="shared" si="4"/>
        <v>-1586.6162750000001</v>
      </c>
      <c r="O38" s="563">
        <f t="shared" si="4"/>
        <v>-1227.4950059999999</v>
      </c>
      <c r="P38" s="563">
        <f t="shared" si="4"/>
        <v>-1254.5962950000001</v>
      </c>
      <c r="Q38" s="563">
        <f t="shared" si="4"/>
        <v>-912.78031800000008</v>
      </c>
      <c r="R38" s="563">
        <f t="shared" si="4"/>
        <v>-847.82981900000004</v>
      </c>
      <c r="S38" s="563">
        <f t="shared" si="4"/>
        <v>-705.58286910000004</v>
      </c>
      <c r="T38" s="563">
        <f t="shared" si="4"/>
        <v>-562.56332089</v>
      </c>
      <c r="U38" s="563">
        <f t="shared" si="4"/>
        <v>-533.86784188000013</v>
      </c>
      <c r="V38" s="563">
        <f t="shared" si="4"/>
        <v>-487.493923</v>
      </c>
      <c r="W38" s="563">
        <f t="shared" si="4"/>
        <v>-489.42686699999996</v>
      </c>
      <c r="X38" s="563">
        <f t="shared" si="4"/>
        <v>-555.42711199999997</v>
      </c>
      <c r="Y38" s="563">
        <f t="shared" si="4"/>
        <v>-548.34751500000004</v>
      </c>
      <c r="Z38" s="563">
        <f t="shared" si="4"/>
        <v>-621.79396033337594</v>
      </c>
      <c r="AA38" s="563">
        <f t="shared" si="4"/>
        <v>-618.89</v>
      </c>
      <c r="AB38" s="563">
        <f t="shared" si="4"/>
        <v>-619.75356099999999</v>
      </c>
      <c r="AC38" s="563">
        <f t="shared" si="4"/>
        <v>-842.37704299999996</v>
      </c>
      <c r="AD38" s="1225">
        <f t="shared" si="4"/>
        <v>-2077.6741769999999</v>
      </c>
      <c r="AE38" s="1225">
        <f t="shared" si="4"/>
        <v>-1533.2484626272701</v>
      </c>
      <c r="AF38" s="897">
        <f t="shared" si="4"/>
        <v>-27189.34736583065</v>
      </c>
      <c r="AG38" s="86"/>
    </row>
    <row r="39" spans="1:34" ht="27" customHeight="1" thickBot="1" x14ac:dyDescent="0.35">
      <c r="A39" s="27"/>
      <c r="B39" s="1407" t="s">
        <v>40</v>
      </c>
      <c r="C39" s="1408"/>
      <c r="D39" s="28">
        <f t="shared" si="0"/>
        <v>2593.886</v>
      </c>
      <c r="E39" s="28">
        <f t="shared" ref="E39:AF39" si="5">+E15+E21+E27+E33</f>
        <v>44.620000000000054</v>
      </c>
      <c r="F39" s="28">
        <f t="shared" si="5"/>
        <v>2729.7190000000001</v>
      </c>
      <c r="G39" s="28">
        <f t="shared" si="5"/>
        <v>434.02200000000005</v>
      </c>
      <c r="H39" s="28">
        <f t="shared" si="5"/>
        <v>126.61700000000005</v>
      </c>
      <c r="I39" s="28">
        <f t="shared" si="5"/>
        <v>1177.9589999999998</v>
      </c>
      <c r="J39" s="28">
        <f t="shared" si="5"/>
        <v>41.956000000000245</v>
      </c>
      <c r="K39" s="28">
        <f t="shared" si="5"/>
        <v>420.87300000000027</v>
      </c>
      <c r="L39" s="28">
        <f t="shared" si="5"/>
        <v>9568.4159999999993</v>
      </c>
      <c r="M39" s="28">
        <f t="shared" si="5"/>
        <v>-4103.33</v>
      </c>
      <c r="N39" s="28">
        <f t="shared" si="5"/>
        <v>-2409.0468749999995</v>
      </c>
      <c r="O39" s="28">
        <f t="shared" si="5"/>
        <v>-3520.9010210000001</v>
      </c>
      <c r="P39" s="28">
        <f t="shared" si="5"/>
        <v>-5313.8975010000004</v>
      </c>
      <c r="Q39" s="28">
        <f t="shared" si="5"/>
        <v>-11134.994703000002</v>
      </c>
      <c r="R39" s="28">
        <f t="shared" si="5"/>
        <v>-1058.0233530400003</v>
      </c>
      <c r="S39" s="28">
        <f t="shared" si="5"/>
        <v>-1106.0417349899994</v>
      </c>
      <c r="T39" s="28">
        <f t="shared" si="5"/>
        <v>929.27991541000017</v>
      </c>
      <c r="U39" s="28">
        <f t="shared" si="5"/>
        <v>216.80695567999987</v>
      </c>
      <c r="V39" s="28">
        <f t="shared" si="5"/>
        <v>472.42937899999981</v>
      </c>
      <c r="W39" s="28">
        <f t="shared" si="5"/>
        <v>-99.255214999999794</v>
      </c>
      <c r="X39" s="28">
        <f t="shared" si="5"/>
        <v>492.35003100000029</v>
      </c>
      <c r="Y39" s="28">
        <f t="shared" si="5"/>
        <v>-73.489143999999868</v>
      </c>
      <c r="Z39" s="28">
        <f t="shared" si="5"/>
        <v>-758.11781577654335</v>
      </c>
      <c r="AA39" s="28">
        <f t="shared" si="5"/>
        <v>-28.005000000000003</v>
      </c>
      <c r="AB39" s="28">
        <f t="shared" si="5"/>
        <v>465.83737525000004</v>
      </c>
      <c r="AC39" s="28">
        <f t="shared" si="5"/>
        <v>29067.448707219999</v>
      </c>
      <c r="AD39" s="1226">
        <f t="shared" si="5"/>
        <v>15032.473217999999</v>
      </c>
      <c r="AE39" s="1226">
        <f t="shared" si="5"/>
        <v>-1110.6428705523435</v>
      </c>
      <c r="AF39" s="898">
        <f t="shared" si="5"/>
        <v>33098.948348201113</v>
      </c>
      <c r="AG39" s="86"/>
    </row>
    <row r="40" spans="1:34" ht="13.5" thickTop="1" x14ac:dyDescent="0.3"/>
    <row r="41" spans="1:34" x14ac:dyDescent="0.3">
      <c r="AA41" s="26"/>
    </row>
    <row r="42" spans="1:34" x14ac:dyDescent="0.3">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86"/>
      <c r="AD42" s="86"/>
      <c r="AE42" s="86"/>
      <c r="AF42" s="26"/>
    </row>
    <row r="43" spans="1:34" x14ac:dyDescent="0.3">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4" x14ac:dyDescent="0.3">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row>
    <row r="45" spans="1:34" x14ac:dyDescent="0.3">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row>
    <row r="46" spans="1:34" x14ac:dyDescent="0.3">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x14ac:dyDescent="0.3">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row>
    <row r="48" spans="1:34" x14ac:dyDescent="0.3">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row>
    <row r="49" spans="4:32" x14ac:dyDescent="0.3">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4:32" x14ac:dyDescent="0.3">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4:32" x14ac:dyDescent="0.3">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sheetData>
  <mergeCells count="12">
    <mergeCell ref="B39:C39"/>
    <mergeCell ref="B6:AB6"/>
    <mergeCell ref="B7:AB7"/>
    <mergeCell ref="B10:C10"/>
    <mergeCell ref="B11:B15"/>
    <mergeCell ref="B17:B21"/>
    <mergeCell ref="B23:B27"/>
    <mergeCell ref="B29:B33"/>
    <mergeCell ref="B35:C35"/>
    <mergeCell ref="B36:C36"/>
    <mergeCell ref="B37:C37"/>
    <mergeCell ref="B38:C38"/>
  </mergeCells>
  <hyperlinks>
    <hyperlink ref="A1" location="INDICE!A1" display="Indice"/>
  </hyperlinks>
  <printOptions horizontalCentered="1"/>
  <pageMargins left="0" right="0.17" top="0.19685039370078741" bottom="0.19685039370078741" header="0.15748031496062992" footer="0"/>
  <pageSetup scale="37" orientation="landscape" horizontalDpi="4294967293" r:id="rId1"/>
  <headerFooter scaleWithDoc="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J114"/>
  <sheetViews>
    <sheetView showGridLines="0" topLeftCell="A78" zoomScale="85" zoomScaleNormal="85" zoomScaleSheetLayoutView="85" workbookViewId="0">
      <selection activeCell="D105" sqref="D105"/>
    </sheetView>
  </sheetViews>
  <sheetFormatPr baseColWidth="10" defaultColWidth="11.453125" defaultRowHeight="13" x14ac:dyDescent="0.25"/>
  <cols>
    <col min="1" max="1" width="6.453125" style="421" bestFit="1" customWidth="1"/>
    <col min="2" max="2" width="28.7265625" style="634" customWidth="1"/>
    <col min="3" max="6" width="18.81640625" style="634" customWidth="1"/>
    <col min="7" max="16384" width="11.453125" style="634"/>
  </cols>
  <sheetData>
    <row r="1" spans="1:7" ht="14.5" x14ac:dyDescent="0.25">
      <c r="A1" s="663" t="s">
        <v>216</v>
      </c>
      <c r="B1" s="666"/>
    </row>
    <row r="2" spans="1:7" ht="15" customHeight="1" x14ac:dyDescent="0.25">
      <c r="A2" s="665"/>
      <c r="B2" s="351" t="str">
        <f>+INDICE!B2</f>
        <v>MINISTERIO DE ECONOMÍA</v>
      </c>
      <c r="C2" s="635"/>
      <c r="D2" s="635"/>
      <c r="E2" s="635"/>
      <c r="F2" s="635"/>
    </row>
    <row r="3" spans="1:7" ht="15" customHeight="1" x14ac:dyDescent="0.25">
      <c r="A3" s="665"/>
      <c r="B3" s="351" t="str">
        <f>+INDICE!B3</f>
        <v>SECRETARÍA DE FINANZAS</v>
      </c>
      <c r="C3" s="635"/>
      <c r="D3" s="635"/>
      <c r="E3" s="635"/>
      <c r="F3" s="635"/>
    </row>
    <row r="4" spans="1:7" x14ac:dyDescent="0.25">
      <c r="B4" s="636"/>
      <c r="C4" s="635"/>
      <c r="D4" s="635"/>
      <c r="E4" s="635"/>
      <c r="F4" s="635"/>
    </row>
    <row r="5" spans="1:7" x14ac:dyDescent="0.25">
      <c r="B5" s="636"/>
      <c r="C5" s="635"/>
      <c r="D5" s="635"/>
      <c r="E5" s="635"/>
      <c r="F5" s="635"/>
    </row>
    <row r="6" spans="1:7" ht="36" customHeight="1" x14ac:dyDescent="0.25">
      <c r="B6" s="1423" t="s">
        <v>691</v>
      </c>
      <c r="C6" s="1423"/>
      <c r="D6" s="1423"/>
      <c r="E6" s="1423"/>
      <c r="F6" s="1423"/>
    </row>
    <row r="7" spans="1:7" ht="14.5" x14ac:dyDescent="0.25">
      <c r="B7" s="1424" t="s">
        <v>496</v>
      </c>
      <c r="C7" s="1424"/>
      <c r="D7" s="1424"/>
      <c r="E7" s="1424"/>
      <c r="F7" s="1424"/>
    </row>
    <row r="8" spans="1:7" x14ac:dyDescent="0.25">
      <c r="B8" s="635"/>
      <c r="C8" s="635"/>
      <c r="D8" s="635"/>
      <c r="E8" s="635"/>
      <c r="F8" s="635"/>
    </row>
    <row r="9" spans="1:7" ht="13.5" thickBot="1" x14ac:dyDescent="0.3">
      <c r="B9" s="250" t="s">
        <v>497</v>
      </c>
      <c r="C9" s="250"/>
      <c r="D9" s="250"/>
      <c r="E9" s="250"/>
      <c r="F9" s="250"/>
    </row>
    <row r="10" spans="1:7" ht="19.5" customHeight="1" thickTop="1" thickBot="1" x14ac:dyDescent="0.3">
      <c r="B10" s="303" t="s">
        <v>498</v>
      </c>
      <c r="C10" s="304" t="s">
        <v>499</v>
      </c>
      <c r="D10" s="304" t="s">
        <v>500</v>
      </c>
      <c r="E10" s="304" t="s">
        <v>501</v>
      </c>
      <c r="F10" s="305" t="s">
        <v>502</v>
      </c>
    </row>
    <row r="11" spans="1:7" ht="13.5" thickTop="1" x14ac:dyDescent="0.25">
      <c r="B11" s="564">
        <v>34669</v>
      </c>
      <c r="C11" s="565">
        <f>+D11+E11</f>
        <v>80.67880000000001</v>
      </c>
      <c r="D11" s="566">
        <v>60.890779999999999</v>
      </c>
      <c r="E11" s="566">
        <v>19.78802000000001</v>
      </c>
      <c r="F11" s="567">
        <f t="shared" ref="F11:F30" si="0">+D11/C11</f>
        <v>0.75473085866423384</v>
      </c>
      <c r="G11" s="637"/>
    </row>
    <row r="12" spans="1:7" x14ac:dyDescent="0.25">
      <c r="A12" s="638"/>
      <c r="B12" s="564">
        <v>35034</v>
      </c>
      <c r="C12" s="565">
        <f t="shared" ref="C12:C75" si="1">+D12+E12</f>
        <v>87.090999999999994</v>
      </c>
      <c r="D12" s="566">
        <v>66.360939999999999</v>
      </c>
      <c r="E12" s="566">
        <v>20.730059999999995</v>
      </c>
      <c r="F12" s="567">
        <f t="shared" si="0"/>
        <v>0.76197241965300666</v>
      </c>
      <c r="G12" s="637"/>
    </row>
    <row r="13" spans="1:7" x14ac:dyDescent="0.25">
      <c r="B13" s="564">
        <v>35400</v>
      </c>
      <c r="C13" s="565">
        <f t="shared" si="1"/>
        <v>97.105034000000003</v>
      </c>
      <c r="D13" s="566">
        <v>72.907479999999993</v>
      </c>
      <c r="E13" s="566">
        <v>24.197554000000011</v>
      </c>
      <c r="F13" s="567">
        <f t="shared" si="0"/>
        <v>0.75081050895878365</v>
      </c>
      <c r="G13" s="637"/>
    </row>
    <row r="14" spans="1:7" x14ac:dyDescent="0.25">
      <c r="B14" s="564">
        <v>35765</v>
      </c>
      <c r="C14" s="565">
        <f t="shared" si="1"/>
        <v>101.10097</v>
      </c>
      <c r="D14" s="566">
        <v>72.871874685562389</v>
      </c>
      <c r="E14" s="566">
        <v>28.229095314437615</v>
      </c>
      <c r="F14" s="567">
        <f t="shared" si="0"/>
        <v>0.72078314071133431</v>
      </c>
      <c r="G14" s="637"/>
    </row>
    <row r="15" spans="1:7" x14ac:dyDescent="0.25">
      <c r="B15" s="564">
        <v>35855</v>
      </c>
      <c r="C15" s="565">
        <f t="shared" si="1"/>
        <v>103.138215</v>
      </c>
      <c r="D15" s="566">
        <v>73.147054036038583</v>
      </c>
      <c r="E15" s="566">
        <v>29.99116096396142</v>
      </c>
      <c r="F15" s="567">
        <f t="shared" si="0"/>
        <v>0.70921388387455209</v>
      </c>
      <c r="G15" s="637"/>
    </row>
    <row r="16" spans="1:7" x14ac:dyDescent="0.25">
      <c r="B16" s="564">
        <v>35947</v>
      </c>
      <c r="C16" s="565">
        <f t="shared" si="1"/>
        <v>105.11323899999999</v>
      </c>
      <c r="D16" s="566">
        <v>74.463901863181434</v>
      </c>
      <c r="E16" s="566">
        <v>30.649337136818559</v>
      </c>
      <c r="F16" s="567">
        <f t="shared" si="0"/>
        <v>0.70841601468661275</v>
      </c>
      <c r="G16" s="637"/>
    </row>
    <row r="17" spans="2:7" s="634" customFormat="1" x14ac:dyDescent="0.25">
      <c r="B17" s="564">
        <v>36039</v>
      </c>
      <c r="C17" s="565">
        <f t="shared" si="1"/>
        <v>109.37621899999999</v>
      </c>
      <c r="D17" s="566">
        <v>77.487813953657636</v>
      </c>
      <c r="E17" s="566">
        <v>31.888405046342356</v>
      </c>
      <c r="F17" s="567">
        <f t="shared" si="0"/>
        <v>0.70845211749052728</v>
      </c>
      <c r="G17" s="637"/>
    </row>
    <row r="18" spans="2:7" s="634" customFormat="1" x14ac:dyDescent="0.25">
      <c r="B18" s="564">
        <v>36130</v>
      </c>
      <c r="C18" s="565">
        <f t="shared" si="1"/>
        <v>112.35724600000002</v>
      </c>
      <c r="D18" s="566">
        <v>81.152901187211896</v>
      </c>
      <c r="E18" s="566">
        <v>31.204344812788122</v>
      </c>
      <c r="F18" s="567">
        <f t="shared" si="0"/>
        <v>0.72227563487282243</v>
      </c>
      <c r="G18" s="637"/>
    </row>
    <row r="19" spans="2:7" s="634" customFormat="1" x14ac:dyDescent="0.25">
      <c r="B19" s="564">
        <v>36220</v>
      </c>
      <c r="C19" s="565">
        <f t="shared" si="1"/>
        <v>113.600734</v>
      </c>
      <c r="D19" s="566">
        <v>79.350036887688091</v>
      </c>
      <c r="E19" s="566">
        <v>34.250697112311911</v>
      </c>
      <c r="F19" s="567">
        <f t="shared" si="0"/>
        <v>0.69849933265121411</v>
      </c>
      <c r="G19" s="637"/>
    </row>
    <row r="20" spans="2:7" s="634" customFormat="1" x14ac:dyDescent="0.25">
      <c r="B20" s="564">
        <v>36312</v>
      </c>
      <c r="C20" s="565">
        <f t="shared" si="1"/>
        <v>115.366322</v>
      </c>
      <c r="D20" s="566">
        <v>79.789514525655477</v>
      </c>
      <c r="E20" s="566">
        <v>35.57680747434452</v>
      </c>
      <c r="F20" s="567">
        <f t="shared" si="0"/>
        <v>0.69161877697423235</v>
      </c>
      <c r="G20" s="637"/>
    </row>
    <row r="21" spans="2:7" s="634" customFormat="1" x14ac:dyDescent="0.25">
      <c r="B21" s="564">
        <v>36404</v>
      </c>
      <c r="C21" s="565">
        <f t="shared" si="1"/>
        <v>118.79364100000001</v>
      </c>
      <c r="D21" s="566">
        <v>80.823510011480138</v>
      </c>
      <c r="E21" s="566">
        <v>37.97013098851987</v>
      </c>
      <c r="F21" s="567">
        <f t="shared" si="0"/>
        <v>0.68036899392182226</v>
      </c>
      <c r="G21" s="637"/>
    </row>
    <row r="22" spans="2:7" s="634" customFormat="1" x14ac:dyDescent="0.25">
      <c r="B22" s="564">
        <v>36525</v>
      </c>
      <c r="C22" s="565">
        <f t="shared" si="1"/>
        <v>121.87698899999998</v>
      </c>
      <c r="D22" s="566">
        <v>82.473843121517334</v>
      </c>
      <c r="E22" s="566">
        <v>39.403145878482647</v>
      </c>
      <c r="F22" s="567">
        <f t="shared" si="0"/>
        <v>0.67669741267990591</v>
      </c>
      <c r="G22" s="637"/>
    </row>
    <row r="23" spans="2:7" s="634" customFormat="1" x14ac:dyDescent="0.25">
      <c r="B23" s="564">
        <v>36616</v>
      </c>
      <c r="C23" s="565">
        <f t="shared" si="1"/>
        <v>122.92013499999999</v>
      </c>
      <c r="D23" s="566">
        <v>81.941096864934934</v>
      </c>
      <c r="E23" s="566">
        <v>40.979038135065053</v>
      </c>
      <c r="F23" s="567">
        <f t="shared" si="0"/>
        <v>0.66662062212130624</v>
      </c>
      <c r="G23" s="637"/>
    </row>
    <row r="24" spans="2:7" s="634" customFormat="1" x14ac:dyDescent="0.25">
      <c r="B24" s="564">
        <v>36707</v>
      </c>
      <c r="C24" s="565">
        <f t="shared" si="1"/>
        <v>123.52233585799999</v>
      </c>
      <c r="D24" s="566">
        <v>81.622402065135688</v>
      </c>
      <c r="E24" s="566">
        <v>41.899933792864303</v>
      </c>
      <c r="F24" s="567">
        <f t="shared" si="0"/>
        <v>0.66079062946937761</v>
      </c>
      <c r="G24" s="637"/>
    </row>
    <row r="25" spans="2:7" s="634" customFormat="1" x14ac:dyDescent="0.25">
      <c r="B25" s="564">
        <v>36799</v>
      </c>
      <c r="C25" s="565">
        <f t="shared" si="1"/>
        <v>123.66611999999999</v>
      </c>
      <c r="D25" s="566">
        <v>78.41624640084504</v>
      </c>
      <c r="E25" s="566">
        <v>45.249873599154952</v>
      </c>
      <c r="F25" s="567">
        <f t="shared" si="0"/>
        <v>0.63409643967842644</v>
      </c>
      <c r="G25" s="637"/>
    </row>
    <row r="26" spans="2:7" s="634" customFormat="1" x14ac:dyDescent="0.25">
      <c r="B26" s="564">
        <v>36891</v>
      </c>
      <c r="C26" s="565">
        <f t="shared" si="1"/>
        <v>128.018462</v>
      </c>
      <c r="D26" s="566">
        <v>81.396831382396854</v>
      </c>
      <c r="E26" s="566">
        <v>46.621630617603145</v>
      </c>
      <c r="F26" s="567">
        <f t="shared" si="0"/>
        <v>0.63582103792495848</v>
      </c>
      <c r="G26" s="637"/>
    </row>
    <row r="27" spans="2:7" s="634" customFormat="1" x14ac:dyDescent="0.25">
      <c r="B27" s="564">
        <v>36981</v>
      </c>
      <c r="C27" s="565">
        <f t="shared" si="1"/>
        <v>127.40131300000002</v>
      </c>
      <c r="D27" s="566">
        <v>79.863905308167318</v>
      </c>
      <c r="E27" s="566">
        <v>47.537407691832698</v>
      </c>
      <c r="F27" s="567">
        <f t="shared" si="0"/>
        <v>0.62686877731132418</v>
      </c>
      <c r="G27" s="637"/>
    </row>
    <row r="28" spans="2:7" s="634" customFormat="1" x14ac:dyDescent="0.25">
      <c r="B28" s="564">
        <v>37072</v>
      </c>
      <c r="C28" s="565">
        <f t="shared" si="1"/>
        <v>132.14300400000002</v>
      </c>
      <c r="D28" s="566">
        <v>79.440651091643872</v>
      </c>
      <c r="E28" s="566">
        <v>52.702352908356147</v>
      </c>
      <c r="F28" s="567">
        <f t="shared" si="0"/>
        <v>0.60117182663445323</v>
      </c>
      <c r="G28" s="637"/>
    </row>
    <row r="29" spans="2:7" s="634" customFormat="1" x14ac:dyDescent="0.25">
      <c r="B29" s="564">
        <v>37164</v>
      </c>
      <c r="C29" s="565">
        <f t="shared" si="1"/>
        <v>141.252377</v>
      </c>
      <c r="D29" s="566">
        <v>88.025936751179486</v>
      </c>
      <c r="E29" s="566">
        <v>53.226440248820509</v>
      </c>
      <c r="F29" s="567">
        <f t="shared" si="0"/>
        <v>0.62318198546973469</v>
      </c>
      <c r="G29" s="637"/>
    </row>
    <row r="30" spans="2:7" s="634" customFormat="1" x14ac:dyDescent="0.25">
      <c r="B30" s="564">
        <v>37256</v>
      </c>
      <c r="C30" s="565">
        <f t="shared" si="1"/>
        <v>144.45264800000001</v>
      </c>
      <c r="D30" s="566">
        <v>84.564217810528916</v>
      </c>
      <c r="E30" s="566">
        <v>59.888430189471094</v>
      </c>
      <c r="F30" s="567">
        <f t="shared" si="0"/>
        <v>0.58541133708070836</v>
      </c>
      <c r="G30" s="637"/>
    </row>
    <row r="31" spans="2:7" s="634" customFormat="1" x14ac:dyDescent="0.25">
      <c r="B31" s="564">
        <v>37346</v>
      </c>
      <c r="C31" s="565">
        <v>112.616083</v>
      </c>
      <c r="D31" s="566" t="s">
        <v>503</v>
      </c>
      <c r="E31" s="566" t="s">
        <v>503</v>
      </c>
      <c r="F31" s="568" t="s">
        <v>503</v>
      </c>
      <c r="G31" s="637"/>
    </row>
    <row r="32" spans="2:7" s="634" customFormat="1" x14ac:dyDescent="0.25">
      <c r="B32" s="564">
        <v>37437</v>
      </c>
      <c r="C32" s="565">
        <f t="shared" si="1"/>
        <v>114.55845100000001</v>
      </c>
      <c r="D32" s="566">
        <v>84.341264316442448</v>
      </c>
      <c r="E32" s="566">
        <v>30.217186683557557</v>
      </c>
      <c r="F32" s="567">
        <f t="shared" ref="F32:F53" si="2">+D32/C32</f>
        <v>0.73622909161404815</v>
      </c>
      <c r="G32" s="637"/>
    </row>
    <row r="33" spans="2:7" s="634" customFormat="1" x14ac:dyDescent="0.25">
      <c r="B33" s="564">
        <v>37529</v>
      </c>
      <c r="C33" s="565">
        <f t="shared" si="1"/>
        <v>129.79418899999999</v>
      </c>
      <c r="D33" s="566">
        <v>84.516563636719056</v>
      </c>
      <c r="E33" s="566">
        <v>45.277625363280933</v>
      </c>
      <c r="F33" s="567">
        <f t="shared" si="2"/>
        <v>0.65115830136832287</v>
      </c>
      <c r="G33" s="637"/>
    </row>
    <row r="34" spans="2:7" s="634" customFormat="1" x14ac:dyDescent="0.25">
      <c r="B34" s="564">
        <v>37621</v>
      </c>
      <c r="C34" s="565">
        <f t="shared" si="1"/>
        <v>137.31977900000001</v>
      </c>
      <c r="D34" s="566">
        <v>87.604484465061049</v>
      </c>
      <c r="E34" s="566">
        <v>49.715294534938963</v>
      </c>
      <c r="F34" s="567">
        <f t="shared" si="2"/>
        <v>0.63795969599587721</v>
      </c>
      <c r="G34" s="637"/>
    </row>
    <row r="35" spans="2:7" s="634" customFormat="1" x14ac:dyDescent="0.25">
      <c r="B35" s="564">
        <v>37711</v>
      </c>
      <c r="C35" s="565">
        <f t="shared" si="1"/>
        <v>145.50357500000001</v>
      </c>
      <c r="D35" s="566">
        <v>90.491554544571002</v>
      </c>
      <c r="E35" s="566">
        <v>55.01202045542901</v>
      </c>
      <c r="F35" s="567">
        <f t="shared" si="2"/>
        <v>0.62191980193318963</v>
      </c>
      <c r="G35" s="637"/>
    </row>
    <row r="36" spans="2:7" s="634" customFormat="1" x14ac:dyDescent="0.25">
      <c r="B36" s="564">
        <v>37802</v>
      </c>
      <c r="C36" s="565">
        <f t="shared" si="1"/>
        <v>152.58703199999999</v>
      </c>
      <c r="D36" s="566">
        <v>94.250496187949466</v>
      </c>
      <c r="E36" s="566">
        <v>58.336535812050528</v>
      </c>
      <c r="F36" s="567">
        <f t="shared" si="2"/>
        <v>0.61768352757493483</v>
      </c>
      <c r="G36" s="637"/>
    </row>
    <row r="37" spans="2:7" s="634" customFormat="1" x14ac:dyDescent="0.25">
      <c r="B37" s="564">
        <v>37894</v>
      </c>
      <c r="C37" s="565">
        <f t="shared" si="1"/>
        <v>169.61590200000001</v>
      </c>
      <c r="D37" s="566">
        <v>96.848236750227755</v>
      </c>
      <c r="E37" s="566">
        <v>72.76766524977225</v>
      </c>
      <c r="F37" s="567">
        <f t="shared" si="2"/>
        <v>0.57098559514913738</v>
      </c>
      <c r="G37" s="637"/>
    </row>
    <row r="38" spans="2:7" s="634" customFormat="1" x14ac:dyDescent="0.25">
      <c r="B38" s="564">
        <v>37986</v>
      </c>
      <c r="C38" s="565">
        <f t="shared" si="1"/>
        <v>178.820536</v>
      </c>
      <c r="D38" s="566">
        <v>102.00756463778067</v>
      </c>
      <c r="E38" s="566">
        <v>76.812971362219329</v>
      </c>
      <c r="F38" s="567">
        <f t="shared" si="2"/>
        <v>0.57044658806850168</v>
      </c>
      <c r="G38" s="637"/>
    </row>
    <row r="39" spans="2:7" s="634" customFormat="1" x14ac:dyDescent="0.25">
      <c r="B39" s="564">
        <v>38077</v>
      </c>
      <c r="C39" s="565">
        <f t="shared" si="1"/>
        <v>180.035403</v>
      </c>
      <c r="D39" s="566">
        <v>103.42609623326902</v>
      </c>
      <c r="E39" s="566">
        <v>76.609306766730981</v>
      </c>
      <c r="F39" s="567">
        <f t="shared" si="2"/>
        <v>0.5744764335782836</v>
      </c>
      <c r="G39" s="637"/>
    </row>
    <row r="40" spans="2:7" s="634" customFormat="1" x14ac:dyDescent="0.25">
      <c r="B40" s="564">
        <v>38168</v>
      </c>
      <c r="C40" s="565">
        <f t="shared" si="1"/>
        <v>181.202279</v>
      </c>
      <c r="D40" s="566">
        <v>104.08178586257442</v>
      </c>
      <c r="E40" s="566">
        <v>77.120493137425584</v>
      </c>
      <c r="F40" s="567">
        <f t="shared" si="2"/>
        <v>0.57439556741212083</v>
      </c>
      <c r="G40" s="637"/>
    </row>
    <row r="41" spans="2:7" s="634" customFormat="1" x14ac:dyDescent="0.25">
      <c r="B41" s="564">
        <v>38260</v>
      </c>
      <c r="C41" s="565">
        <f t="shared" si="1"/>
        <v>182.506699</v>
      </c>
      <c r="D41" s="566">
        <v>106.50334934992678</v>
      </c>
      <c r="E41" s="566">
        <v>76.003349650073218</v>
      </c>
      <c r="F41" s="567">
        <f t="shared" si="2"/>
        <v>0.58355857584124504</v>
      </c>
      <c r="G41" s="637"/>
    </row>
    <row r="42" spans="2:7" s="634" customFormat="1" x14ac:dyDescent="0.25">
      <c r="B42" s="564">
        <v>38352</v>
      </c>
      <c r="C42" s="565">
        <f t="shared" si="1"/>
        <v>191.29553300000001</v>
      </c>
      <c r="D42" s="566">
        <v>111.62778927551111</v>
      </c>
      <c r="E42" s="566">
        <v>79.667743724488901</v>
      </c>
      <c r="F42" s="567">
        <f t="shared" si="2"/>
        <v>0.58353578635582204</v>
      </c>
      <c r="G42" s="637"/>
    </row>
    <row r="43" spans="2:7" s="634" customFormat="1" x14ac:dyDescent="0.25">
      <c r="B43" s="564">
        <v>38442</v>
      </c>
      <c r="C43" s="565">
        <f t="shared" si="1"/>
        <v>189.75363200000001</v>
      </c>
      <c r="D43" s="566">
        <v>110.10381750059611</v>
      </c>
      <c r="E43" s="566">
        <v>79.649814499403902</v>
      </c>
      <c r="F43" s="567">
        <f t="shared" si="2"/>
        <v>0.58024616625307124</v>
      </c>
      <c r="G43" s="637"/>
    </row>
    <row r="44" spans="2:7" s="634" customFormat="1" x14ac:dyDescent="0.25">
      <c r="B44" s="564">
        <v>38533</v>
      </c>
      <c r="C44" s="565">
        <f t="shared" si="1"/>
        <v>126.46626000000001</v>
      </c>
      <c r="D44" s="566">
        <v>59.686259563410907</v>
      </c>
      <c r="E44" s="566">
        <v>66.780000436589091</v>
      </c>
      <c r="F44" s="567">
        <f t="shared" si="2"/>
        <v>0.47195401811843651</v>
      </c>
      <c r="G44" s="637"/>
    </row>
    <row r="45" spans="2:7" s="634" customFormat="1" x14ac:dyDescent="0.25">
      <c r="B45" s="564">
        <v>38625</v>
      </c>
      <c r="C45" s="565">
        <f t="shared" si="1"/>
        <v>125.405686</v>
      </c>
      <c r="D45" s="566">
        <v>59.817819940629946</v>
      </c>
      <c r="E45" s="566">
        <v>65.587866059370057</v>
      </c>
      <c r="F45" s="567">
        <f t="shared" si="2"/>
        <v>0.47699447966521985</v>
      </c>
      <c r="G45" s="637"/>
    </row>
    <row r="46" spans="2:7" s="634" customFormat="1" x14ac:dyDescent="0.25">
      <c r="B46" s="564">
        <v>38717</v>
      </c>
      <c r="C46" s="565">
        <f t="shared" si="1"/>
        <v>128.629603</v>
      </c>
      <c r="D46" s="566">
        <v>60.925680243151497</v>
      </c>
      <c r="E46" s="566">
        <v>67.703922756848499</v>
      </c>
      <c r="F46" s="567">
        <f t="shared" si="2"/>
        <v>0.473652089582765</v>
      </c>
      <c r="G46" s="637"/>
    </row>
    <row r="47" spans="2:7" s="634" customFormat="1" x14ac:dyDescent="0.25">
      <c r="B47" s="564">
        <v>38807</v>
      </c>
      <c r="C47" s="565">
        <f t="shared" si="1"/>
        <v>127.93821</v>
      </c>
      <c r="D47" s="566">
        <v>52.331824420450552</v>
      </c>
      <c r="E47" s="566">
        <v>75.606385579549453</v>
      </c>
      <c r="F47" s="567">
        <f t="shared" si="2"/>
        <v>0.40903983587429082</v>
      </c>
      <c r="G47" s="637"/>
    </row>
    <row r="48" spans="2:7" s="634" customFormat="1" x14ac:dyDescent="0.25">
      <c r="B48" s="564">
        <v>38898</v>
      </c>
      <c r="C48" s="565">
        <f t="shared" si="1"/>
        <v>130.64958899999999</v>
      </c>
      <c r="D48" s="566">
        <v>53.963679480984588</v>
      </c>
      <c r="E48" s="566">
        <v>76.685909519015411</v>
      </c>
      <c r="F48" s="567">
        <f t="shared" si="2"/>
        <v>0.41304132599287852</v>
      </c>
      <c r="G48" s="637"/>
    </row>
    <row r="49" spans="2:7" s="634" customFormat="1" x14ac:dyDescent="0.25">
      <c r="B49" s="564">
        <v>38990</v>
      </c>
      <c r="C49" s="565">
        <f t="shared" si="1"/>
        <v>129.60414299999999</v>
      </c>
      <c r="D49" s="566">
        <v>54.52413563741969</v>
      </c>
      <c r="E49" s="566">
        <v>75.080007362580304</v>
      </c>
      <c r="F49" s="567">
        <f t="shared" si="2"/>
        <v>0.42069747444277067</v>
      </c>
      <c r="G49" s="637"/>
    </row>
    <row r="50" spans="2:7" s="634" customFormat="1" x14ac:dyDescent="0.25">
      <c r="B50" s="564">
        <v>39082</v>
      </c>
      <c r="C50" s="565">
        <f t="shared" si="1"/>
        <v>136.72540499999999</v>
      </c>
      <c r="D50" s="566">
        <v>56.247088280471573</v>
      </c>
      <c r="E50" s="566">
        <v>80.478316719528422</v>
      </c>
      <c r="F50" s="567">
        <f t="shared" si="2"/>
        <v>0.41138724935919241</v>
      </c>
      <c r="G50" s="637"/>
    </row>
    <row r="51" spans="2:7" s="634" customFormat="1" x14ac:dyDescent="0.25">
      <c r="B51" s="564">
        <v>39172</v>
      </c>
      <c r="C51" s="565">
        <f t="shared" si="1"/>
        <v>136.34812600000001</v>
      </c>
      <c r="D51" s="566">
        <v>57.73210143012561</v>
      </c>
      <c r="E51" s="566">
        <v>78.616024569874398</v>
      </c>
      <c r="F51" s="567">
        <f t="shared" si="2"/>
        <v>0.42341690438873802</v>
      </c>
      <c r="G51" s="637"/>
    </row>
    <row r="52" spans="2:7" s="634" customFormat="1" x14ac:dyDescent="0.25">
      <c r="B52" s="564">
        <v>39263</v>
      </c>
      <c r="C52" s="565">
        <f t="shared" si="1"/>
        <v>138.31477100000001</v>
      </c>
      <c r="D52" s="566">
        <v>59.629681830493965</v>
      </c>
      <c r="E52" s="566">
        <v>78.685089169506043</v>
      </c>
      <c r="F52" s="567">
        <f t="shared" si="2"/>
        <v>0.43111579044940879</v>
      </c>
      <c r="G52" s="637"/>
    </row>
    <row r="53" spans="2:7" s="634" customFormat="1" x14ac:dyDescent="0.25">
      <c r="B53" s="564">
        <v>39355</v>
      </c>
      <c r="C53" s="565">
        <f t="shared" si="1"/>
        <v>137.11382109000002</v>
      </c>
      <c r="D53" s="566">
        <v>59.98795116580186</v>
      </c>
      <c r="E53" s="566">
        <v>77.125869924198156</v>
      </c>
      <c r="F53" s="567">
        <f t="shared" si="2"/>
        <v>0.43750477296104545</v>
      </c>
      <c r="G53" s="637"/>
    </row>
    <row r="54" spans="2:7" s="634" customFormat="1" x14ac:dyDescent="0.25">
      <c r="B54" s="564">
        <v>39447</v>
      </c>
      <c r="C54" s="565">
        <f t="shared" si="1"/>
        <v>144.72864003000001</v>
      </c>
      <c r="D54" s="569">
        <v>62.131510512779442</v>
      </c>
      <c r="E54" s="570">
        <v>82.597129517220566</v>
      </c>
      <c r="F54" s="567">
        <f t="shared" ref="F54:F80" si="3">+D54/C54</f>
        <v>0.42929658220999339</v>
      </c>
      <c r="G54" s="637"/>
    </row>
    <row r="55" spans="2:7" s="634" customFormat="1" x14ac:dyDescent="0.25">
      <c r="B55" s="564">
        <v>39538</v>
      </c>
      <c r="C55" s="565">
        <f t="shared" si="1"/>
        <v>144.49257474000001</v>
      </c>
      <c r="D55" s="566">
        <v>63.133045943058804</v>
      </c>
      <c r="E55" s="566">
        <v>81.359528796941206</v>
      </c>
      <c r="F55" s="567">
        <f t="shared" si="3"/>
        <v>0.43692934433939201</v>
      </c>
      <c r="G55" s="637"/>
    </row>
    <row r="56" spans="2:7" s="634" customFormat="1" x14ac:dyDescent="0.25">
      <c r="B56" s="564">
        <v>39629</v>
      </c>
      <c r="C56" s="565">
        <f t="shared" si="1"/>
        <v>149.84739615999999</v>
      </c>
      <c r="D56" s="566">
        <v>62.453819970845139</v>
      </c>
      <c r="E56" s="566">
        <v>87.393576189154857</v>
      </c>
      <c r="F56" s="567">
        <f t="shared" si="3"/>
        <v>0.41678281752830654</v>
      </c>
      <c r="G56" s="637"/>
    </row>
    <row r="57" spans="2:7" s="634" customFormat="1" x14ac:dyDescent="0.25">
      <c r="B57" s="564">
        <v>39721</v>
      </c>
      <c r="C57" s="565">
        <f t="shared" si="1"/>
        <v>145.70672671</v>
      </c>
      <c r="D57" s="566">
        <v>58.462893574402649</v>
      </c>
      <c r="E57" s="566">
        <v>87.243833135597356</v>
      </c>
      <c r="F57" s="567">
        <f t="shared" si="3"/>
        <v>0.40123675065984638</v>
      </c>
      <c r="G57" s="637"/>
    </row>
    <row r="58" spans="2:7" s="634" customFormat="1" x14ac:dyDescent="0.25">
      <c r="B58" s="564">
        <v>39813</v>
      </c>
      <c r="C58" s="565">
        <f t="shared" si="1"/>
        <v>145.97508858</v>
      </c>
      <c r="D58" s="566">
        <v>55.73349107044973</v>
      </c>
      <c r="E58" s="566">
        <v>90.241597509550274</v>
      </c>
      <c r="F58" s="567">
        <f t="shared" si="3"/>
        <v>0.38180138551452647</v>
      </c>
      <c r="G58" s="637"/>
    </row>
    <row r="59" spans="2:7" s="634" customFormat="1" x14ac:dyDescent="0.25">
      <c r="B59" s="564">
        <v>39903</v>
      </c>
      <c r="C59" s="565">
        <f t="shared" si="1"/>
        <v>136.66247458000001</v>
      </c>
      <c r="D59" s="566">
        <v>54.397842589030468</v>
      </c>
      <c r="E59" s="566">
        <v>82.264631990969548</v>
      </c>
      <c r="F59" s="567">
        <f t="shared" si="3"/>
        <v>0.3980452041148051</v>
      </c>
      <c r="G59" s="637"/>
    </row>
    <row r="60" spans="2:7" s="634" customFormat="1" x14ac:dyDescent="0.25">
      <c r="B60" s="564">
        <v>39994</v>
      </c>
      <c r="C60" s="565">
        <f t="shared" si="1"/>
        <v>140.63438029</v>
      </c>
      <c r="D60" s="566">
        <v>55.297362409070118</v>
      </c>
      <c r="E60" s="566">
        <v>85.337017880929878</v>
      </c>
      <c r="F60" s="567">
        <f t="shared" si="3"/>
        <v>0.39319946015364293</v>
      </c>
      <c r="G60" s="637"/>
    </row>
    <row r="61" spans="2:7" s="634" customFormat="1" x14ac:dyDescent="0.25">
      <c r="B61" s="564">
        <v>40086</v>
      </c>
      <c r="C61" s="565">
        <f t="shared" si="1"/>
        <v>141.66514039</v>
      </c>
      <c r="D61" s="566">
        <v>54.843934988739946</v>
      </c>
      <c r="E61" s="566">
        <v>86.821205401260059</v>
      </c>
      <c r="F61" s="567">
        <f t="shared" si="3"/>
        <v>0.38713782965771387</v>
      </c>
      <c r="G61" s="637"/>
    </row>
    <row r="62" spans="2:7" s="634" customFormat="1" x14ac:dyDescent="0.25">
      <c r="B62" s="564">
        <v>40178</v>
      </c>
      <c r="C62" s="565">
        <f t="shared" si="1"/>
        <v>147.11943170000001</v>
      </c>
      <c r="D62" s="566">
        <v>55.007258454723356</v>
      </c>
      <c r="E62" s="566">
        <v>92.112173245276651</v>
      </c>
      <c r="F62" s="567">
        <f t="shared" si="3"/>
        <v>0.37389526195895001</v>
      </c>
      <c r="G62" s="637"/>
    </row>
    <row r="63" spans="2:7" s="634" customFormat="1" x14ac:dyDescent="0.25">
      <c r="B63" s="564">
        <v>40268</v>
      </c>
      <c r="C63" s="565">
        <f t="shared" si="1"/>
        <v>151.76645673999997</v>
      </c>
      <c r="D63" s="566">
        <v>54.50867429239424</v>
      </c>
      <c r="E63" s="566">
        <v>97.257782447605734</v>
      </c>
      <c r="F63" s="567">
        <f t="shared" si="3"/>
        <v>0.35916153979779769</v>
      </c>
      <c r="G63" s="637"/>
    </row>
    <row r="64" spans="2:7" s="634" customFormat="1" x14ac:dyDescent="0.25">
      <c r="B64" s="564">
        <v>40359</v>
      </c>
      <c r="C64" s="565">
        <f t="shared" si="1"/>
        <v>156.69058941</v>
      </c>
      <c r="D64" s="566">
        <v>60.403629089132195</v>
      </c>
      <c r="E64" s="566">
        <v>96.286960320867806</v>
      </c>
      <c r="F64" s="567">
        <f t="shared" si="3"/>
        <v>0.38549621465191342</v>
      </c>
      <c r="G64" s="637"/>
    </row>
    <row r="65" spans="2:7" s="634" customFormat="1" x14ac:dyDescent="0.25">
      <c r="B65" s="564">
        <v>40451</v>
      </c>
      <c r="C65" s="565">
        <f t="shared" si="1"/>
        <v>160.88983315000002</v>
      </c>
      <c r="D65" s="566">
        <v>62.645530253010563</v>
      </c>
      <c r="E65" s="566">
        <v>98.244302896989453</v>
      </c>
      <c r="F65" s="567">
        <f t="shared" si="3"/>
        <v>0.38936910447663398</v>
      </c>
      <c r="G65" s="637"/>
    </row>
    <row r="66" spans="2:7" s="634" customFormat="1" x14ac:dyDescent="0.25">
      <c r="B66" s="564">
        <v>40543</v>
      </c>
      <c r="C66" s="571">
        <f t="shared" si="1"/>
        <v>164.33071950700128</v>
      </c>
      <c r="D66" s="566">
        <v>61.14531976374758</v>
      </c>
      <c r="E66" s="566">
        <v>103.18539974325371</v>
      </c>
      <c r="F66" s="567">
        <f t="shared" si="3"/>
        <v>0.37208697160936177</v>
      </c>
      <c r="G66" s="637"/>
    </row>
    <row r="67" spans="2:7" s="634" customFormat="1" x14ac:dyDescent="0.25">
      <c r="B67" s="564">
        <v>40633</v>
      </c>
      <c r="C67" s="571">
        <f t="shared" si="1"/>
        <v>173.14708378400002</v>
      </c>
      <c r="D67" s="566">
        <v>63.310839178734525</v>
      </c>
      <c r="E67" s="566">
        <v>109.83624460526549</v>
      </c>
      <c r="F67" s="567">
        <f t="shared" si="3"/>
        <v>0.3656477359890995</v>
      </c>
      <c r="G67" s="637"/>
    </row>
    <row r="68" spans="2:7" s="634" customFormat="1" x14ac:dyDescent="0.25">
      <c r="B68" s="564">
        <v>40724</v>
      </c>
      <c r="C68" s="571">
        <f t="shared" si="1"/>
        <v>176.59050977000001</v>
      </c>
      <c r="D68" s="566">
        <v>63.860658110826115</v>
      </c>
      <c r="E68" s="566">
        <v>112.7298516591739</v>
      </c>
      <c r="F68" s="567">
        <f t="shared" si="3"/>
        <v>0.361631314128949</v>
      </c>
      <c r="G68" s="637"/>
    </row>
    <row r="69" spans="2:7" s="634" customFormat="1" x14ac:dyDescent="0.25">
      <c r="B69" s="564">
        <v>40816</v>
      </c>
      <c r="C69" s="571">
        <f t="shared" si="1"/>
        <v>175.32372226037342</v>
      </c>
      <c r="D69" s="566">
        <v>61.792297426113713</v>
      </c>
      <c r="E69" s="566">
        <v>113.5314248342597</v>
      </c>
      <c r="F69" s="567">
        <f t="shared" si="3"/>
        <v>0.3524468715896068</v>
      </c>
      <c r="G69" s="637"/>
    </row>
    <row r="70" spans="2:7" s="634" customFormat="1" x14ac:dyDescent="0.25">
      <c r="B70" s="564">
        <v>40908</v>
      </c>
      <c r="C70" s="571">
        <f t="shared" si="1"/>
        <v>178.96286493399998</v>
      </c>
      <c r="D70" s="566">
        <v>60.584757622236616</v>
      </c>
      <c r="E70" s="566">
        <v>118.37810731176336</v>
      </c>
      <c r="F70" s="567">
        <f t="shared" si="3"/>
        <v>0.3385325645327581</v>
      </c>
      <c r="G70" s="637"/>
    </row>
    <row r="71" spans="2:7" s="634" customFormat="1" x14ac:dyDescent="0.25">
      <c r="B71" s="564">
        <v>40999</v>
      </c>
      <c r="C71" s="571">
        <f t="shared" si="1"/>
        <v>181.15742401066902</v>
      </c>
      <c r="D71" s="566">
        <v>61.657594513731944</v>
      </c>
      <c r="E71" s="566">
        <v>119.49982949693708</v>
      </c>
      <c r="F71" s="567">
        <f t="shared" si="3"/>
        <v>0.34035367222985408</v>
      </c>
      <c r="G71" s="637"/>
    </row>
    <row r="72" spans="2:7" s="634" customFormat="1" x14ac:dyDescent="0.25">
      <c r="B72" s="564">
        <v>41090</v>
      </c>
      <c r="C72" s="571">
        <f t="shared" si="1"/>
        <v>182.74112246530518</v>
      </c>
      <c r="D72" s="566">
        <v>60.770358667155584</v>
      </c>
      <c r="E72" s="566">
        <v>121.97076379814959</v>
      </c>
      <c r="F72" s="567">
        <f t="shared" si="3"/>
        <v>0.33254889675252658</v>
      </c>
      <c r="G72" s="637"/>
    </row>
    <row r="73" spans="2:7" s="634" customFormat="1" x14ac:dyDescent="0.25">
      <c r="B73" s="564">
        <v>41182</v>
      </c>
      <c r="C73" s="571">
        <f t="shared" si="1"/>
        <v>187.14503860107831</v>
      </c>
      <c r="D73" s="566">
        <v>59.551144723443009</v>
      </c>
      <c r="E73" s="566">
        <v>127.59389387763531</v>
      </c>
      <c r="F73" s="567">
        <f t="shared" si="3"/>
        <v>0.31820851446873399</v>
      </c>
      <c r="G73" s="637"/>
    </row>
    <row r="74" spans="2:7" s="634" customFormat="1" x14ac:dyDescent="0.25">
      <c r="B74" s="564">
        <v>41274</v>
      </c>
      <c r="C74" s="571">
        <f t="shared" si="1"/>
        <v>197.46363866242811</v>
      </c>
      <c r="D74" s="566">
        <v>60.17083007190616</v>
      </c>
      <c r="E74" s="566">
        <v>137.29280859052196</v>
      </c>
      <c r="F74" s="567">
        <f t="shared" si="3"/>
        <v>0.30471853187497761</v>
      </c>
      <c r="G74" s="637"/>
    </row>
    <row r="75" spans="2:7" s="634" customFormat="1" x14ac:dyDescent="0.25">
      <c r="B75" s="564">
        <v>41364</v>
      </c>
      <c r="C75" s="571">
        <f t="shared" si="1"/>
        <v>195.29406859585492</v>
      </c>
      <c r="D75" s="566">
        <v>58.978732360476606</v>
      </c>
      <c r="E75" s="566">
        <v>136.31533623537831</v>
      </c>
      <c r="F75" s="567">
        <f t="shared" si="3"/>
        <v>0.30199960902308948</v>
      </c>
      <c r="G75" s="637"/>
    </row>
    <row r="76" spans="2:7" s="634" customFormat="1" x14ac:dyDescent="0.25">
      <c r="B76" s="564">
        <v>41455</v>
      </c>
      <c r="C76" s="572">
        <f t="shared" ref="C76:C105" si="4">+D76+E76</f>
        <v>196.14265831295535</v>
      </c>
      <c r="D76" s="569">
        <v>58.36137501565463</v>
      </c>
      <c r="E76" s="566">
        <v>137.78128329730072</v>
      </c>
      <c r="F76" s="567">
        <f t="shared" si="3"/>
        <v>0.29754554933448574</v>
      </c>
      <c r="G76" s="637"/>
    </row>
    <row r="77" spans="2:7" s="634" customFormat="1" x14ac:dyDescent="0.25">
      <c r="B77" s="564">
        <v>41547</v>
      </c>
      <c r="C77" s="572">
        <f t="shared" si="4"/>
        <v>201.00929955202142</v>
      </c>
      <c r="D77" s="569">
        <v>59.198610135793196</v>
      </c>
      <c r="E77" s="569">
        <v>141.81068941622823</v>
      </c>
      <c r="F77" s="567">
        <f t="shared" si="3"/>
        <v>0.2945068226580857</v>
      </c>
      <c r="G77" s="637"/>
    </row>
    <row r="78" spans="2:7" s="634" customFormat="1" ht="12.75" customHeight="1" x14ac:dyDescent="0.25">
      <c r="B78" s="564">
        <v>41639</v>
      </c>
      <c r="C78" s="572">
        <f t="shared" si="4"/>
        <v>202.62957234026987</v>
      </c>
      <c r="D78" s="569">
        <v>60.757754698400262</v>
      </c>
      <c r="E78" s="569">
        <v>141.8718176418696</v>
      </c>
      <c r="F78" s="567">
        <f t="shared" si="3"/>
        <v>0.29984643404552791</v>
      </c>
      <c r="G78" s="637"/>
    </row>
    <row r="79" spans="2:7" s="634" customFormat="1" ht="12.75" customHeight="1" x14ac:dyDescent="0.25">
      <c r="B79" s="564">
        <v>41729</v>
      </c>
      <c r="C79" s="572">
        <f t="shared" si="4"/>
        <v>186.54821481347389</v>
      </c>
      <c r="D79" s="569">
        <v>61.252786169714689</v>
      </c>
      <c r="E79" s="569">
        <v>125.29542864375921</v>
      </c>
      <c r="F79" s="567">
        <f t="shared" si="3"/>
        <v>0.3283482837450909</v>
      </c>
      <c r="G79" s="637"/>
    </row>
    <row r="80" spans="2:7" s="634" customFormat="1" ht="12.75" customHeight="1" x14ac:dyDescent="0.25">
      <c r="B80" s="564">
        <v>41820</v>
      </c>
      <c r="C80" s="572">
        <f t="shared" si="4"/>
        <v>198.86298128853687</v>
      </c>
      <c r="D80" s="569">
        <v>70.376211399655148</v>
      </c>
      <c r="E80" s="569">
        <v>128.48676988888172</v>
      </c>
      <c r="F80" s="567">
        <f t="shared" si="3"/>
        <v>0.35389297165139033</v>
      </c>
      <c r="G80" s="637"/>
    </row>
    <row r="81" spans="1:8" ht="12.75" customHeight="1" x14ac:dyDescent="0.25">
      <c r="A81" s="634"/>
      <c r="B81" s="564">
        <v>41912</v>
      </c>
      <c r="C81" s="572">
        <f t="shared" si="4"/>
        <v>200.37291708504785</v>
      </c>
      <c r="D81" s="569">
        <v>67.686505305126289</v>
      </c>
      <c r="E81" s="569">
        <v>132.68641177992157</v>
      </c>
      <c r="F81" s="567">
        <f t="shared" ref="F81:F89" si="5">+D81/C81</f>
        <v>0.33780266460061015</v>
      </c>
      <c r="G81" s="637"/>
    </row>
    <row r="82" spans="1:8" ht="12.75" customHeight="1" x14ac:dyDescent="0.25">
      <c r="A82" s="634"/>
      <c r="B82" s="564">
        <v>42004</v>
      </c>
      <c r="C82" s="572">
        <f t="shared" si="4"/>
        <v>221.74798248516498</v>
      </c>
      <c r="D82" s="569">
        <v>67.302545716501257</v>
      </c>
      <c r="E82" s="569">
        <v>154.44543676866374</v>
      </c>
      <c r="F82" s="567">
        <f t="shared" si="5"/>
        <v>0.30350916821082607</v>
      </c>
      <c r="G82" s="637"/>
    </row>
    <row r="83" spans="1:8" ht="12.75" customHeight="1" x14ac:dyDescent="0.25">
      <c r="A83" s="634"/>
      <c r="B83" s="564">
        <v>42094</v>
      </c>
      <c r="C83" s="572">
        <f t="shared" si="4"/>
        <v>220.00194471723927</v>
      </c>
      <c r="D83" s="569">
        <v>64.876682048903618</v>
      </c>
      <c r="E83" s="569">
        <v>155.12526266833567</v>
      </c>
      <c r="F83" s="567">
        <f t="shared" si="5"/>
        <v>0.29489140258413316</v>
      </c>
      <c r="G83" s="637"/>
    </row>
    <row r="84" spans="1:8" ht="12.75" customHeight="1" x14ac:dyDescent="0.25">
      <c r="A84" s="634"/>
      <c r="B84" s="564">
        <v>42185</v>
      </c>
      <c r="C84" s="572">
        <f t="shared" si="4"/>
        <v>226.328289369077</v>
      </c>
      <c r="D84" s="569">
        <v>65.074479624806429</v>
      </c>
      <c r="E84" s="569">
        <v>161.25380974427057</v>
      </c>
      <c r="F84" s="567">
        <f t="shared" si="5"/>
        <v>0.28752251787088129</v>
      </c>
      <c r="G84" s="637"/>
    </row>
    <row r="85" spans="1:8" x14ac:dyDescent="0.25">
      <c r="A85" s="634"/>
      <c r="B85" s="564">
        <v>42277</v>
      </c>
      <c r="C85" s="572">
        <f t="shared" si="4"/>
        <v>239.95910150014572</v>
      </c>
      <c r="D85" s="569">
        <v>65.714359509804225</v>
      </c>
      <c r="E85" s="569">
        <v>174.24474199034148</v>
      </c>
      <c r="F85" s="567">
        <f t="shared" si="5"/>
        <v>0.27385649929083566</v>
      </c>
    </row>
    <row r="86" spans="1:8" x14ac:dyDescent="0.25">
      <c r="A86" s="634"/>
      <c r="B86" s="564">
        <v>42369</v>
      </c>
      <c r="C86" s="572">
        <f t="shared" si="4"/>
        <v>222.70320381381762</v>
      </c>
      <c r="D86" s="569">
        <v>63.57977233925746</v>
      </c>
      <c r="E86" s="569">
        <v>159.12343147456016</v>
      </c>
      <c r="F86" s="567">
        <f t="shared" si="5"/>
        <v>0.28549105379018641</v>
      </c>
    </row>
    <row r="87" spans="1:8" x14ac:dyDescent="0.25">
      <c r="A87" s="634"/>
      <c r="B87" s="564">
        <v>42460</v>
      </c>
      <c r="C87" s="572">
        <f t="shared" si="4"/>
        <v>217.15335326883917</v>
      </c>
      <c r="D87" s="569">
        <v>65.471940513756337</v>
      </c>
      <c r="E87" s="569">
        <v>151.68141275508282</v>
      </c>
      <c r="F87" s="567">
        <f t="shared" si="5"/>
        <v>0.30150094174553721</v>
      </c>
    </row>
    <row r="88" spans="1:8" x14ac:dyDescent="0.25">
      <c r="A88" s="634"/>
      <c r="B88" s="564">
        <v>42551</v>
      </c>
      <c r="C88" s="572">
        <f t="shared" si="4"/>
        <v>236.06479849291421</v>
      </c>
      <c r="D88" s="569">
        <v>80.936870152719337</v>
      </c>
      <c r="E88" s="569">
        <v>155.12792834019487</v>
      </c>
      <c r="F88" s="567">
        <f t="shared" si="5"/>
        <v>0.34285870095599519</v>
      </c>
    </row>
    <row r="89" spans="1:8" x14ac:dyDescent="0.25">
      <c r="A89" s="634"/>
      <c r="B89" s="564">
        <v>42643</v>
      </c>
      <c r="C89" s="572">
        <f t="shared" si="4"/>
        <v>242.34130642220271</v>
      </c>
      <c r="D89" s="569">
        <v>83.902195751841916</v>
      </c>
      <c r="E89" s="569">
        <v>158.43911067036078</v>
      </c>
      <c r="F89" s="567">
        <f t="shared" si="5"/>
        <v>0.34621500143961842</v>
      </c>
    </row>
    <row r="90" spans="1:8" x14ac:dyDescent="0.25">
      <c r="A90" s="634"/>
      <c r="B90" s="564">
        <v>42735</v>
      </c>
      <c r="C90" s="572">
        <f t="shared" si="4"/>
        <v>266.97805160015997</v>
      </c>
      <c r="D90" s="569">
        <v>92.021823370224752</v>
      </c>
      <c r="E90" s="569">
        <v>174.95622822993522</v>
      </c>
      <c r="F90" s="567">
        <f t="shared" ref="F90:F105" si="6">+D90/C90</f>
        <v>0.34467935779245762</v>
      </c>
    </row>
    <row r="91" spans="1:8" x14ac:dyDescent="0.25">
      <c r="A91" s="634"/>
      <c r="B91" s="564">
        <v>42825</v>
      </c>
      <c r="C91" s="572">
        <f t="shared" si="4"/>
        <v>281.88041416995196</v>
      </c>
      <c r="D91" s="569">
        <v>97.397499481625715</v>
      </c>
      <c r="E91" s="569">
        <v>184.48291468832625</v>
      </c>
      <c r="F91" s="567">
        <f t="shared" si="6"/>
        <v>0.34552772943955801</v>
      </c>
    </row>
    <row r="92" spans="1:8" x14ac:dyDescent="0.25">
      <c r="A92" s="634"/>
      <c r="B92" s="564">
        <v>42916</v>
      </c>
      <c r="C92" s="572">
        <f t="shared" si="4"/>
        <v>290.9566612652182</v>
      </c>
      <c r="D92" s="569">
        <v>110.6658308686365</v>
      </c>
      <c r="E92" s="569">
        <v>180.2908303965817</v>
      </c>
      <c r="F92" s="567">
        <f t="shared" si="6"/>
        <v>0.38035159733896018</v>
      </c>
    </row>
    <row r="93" spans="1:8" x14ac:dyDescent="0.25">
      <c r="A93" s="634"/>
      <c r="B93" s="564">
        <v>43008</v>
      </c>
      <c r="C93" s="572">
        <f t="shared" si="4"/>
        <v>302.84312753818449</v>
      </c>
      <c r="D93" s="569">
        <v>120.13872317222948</v>
      </c>
      <c r="E93" s="569">
        <v>182.70440436595501</v>
      </c>
      <c r="F93" s="567">
        <f t="shared" si="6"/>
        <v>0.39670282151963837</v>
      </c>
    </row>
    <row r="94" spans="1:8" x14ac:dyDescent="0.25">
      <c r="A94" s="634"/>
      <c r="B94" s="564">
        <v>43100</v>
      </c>
      <c r="C94" s="572">
        <f t="shared" si="4"/>
        <v>318.05827282073471</v>
      </c>
      <c r="D94" s="569">
        <v>129.65275626587174</v>
      </c>
      <c r="E94" s="569">
        <v>188.40551655486297</v>
      </c>
      <c r="F94" s="567">
        <f t="shared" si="6"/>
        <v>0.4076383711576877</v>
      </c>
      <c r="H94" s="434"/>
    </row>
    <row r="95" spans="1:8" x14ac:dyDescent="0.25">
      <c r="A95" s="634"/>
      <c r="B95" s="564">
        <v>43190</v>
      </c>
      <c r="C95" s="572">
        <f t="shared" si="4"/>
        <v>328.57726437934718</v>
      </c>
      <c r="D95" s="569">
        <v>140.95221945767497</v>
      </c>
      <c r="E95" s="569">
        <v>187.62504492167221</v>
      </c>
      <c r="F95" s="567">
        <f t="shared" si="6"/>
        <v>0.42897739660691681</v>
      </c>
      <c r="H95" s="434"/>
    </row>
    <row r="96" spans="1:8" x14ac:dyDescent="0.25">
      <c r="A96" s="634"/>
      <c r="B96" s="564">
        <v>43281</v>
      </c>
      <c r="C96" s="572">
        <f t="shared" si="4"/>
        <v>324.33919768592051</v>
      </c>
      <c r="D96" s="569">
        <v>149.90583742159129</v>
      </c>
      <c r="E96" s="569">
        <v>174.43336026432922</v>
      </c>
      <c r="F96" s="567">
        <f t="shared" si="6"/>
        <v>0.46218846963651677</v>
      </c>
      <c r="H96" s="434"/>
    </row>
    <row r="97" spans="1:10" x14ac:dyDescent="0.25">
      <c r="A97" s="634"/>
      <c r="B97" s="564">
        <v>43373</v>
      </c>
      <c r="C97" s="572">
        <f t="shared" si="4"/>
        <v>304.85119799336769</v>
      </c>
      <c r="D97" s="569">
        <v>144.82936980998838</v>
      </c>
      <c r="E97" s="569">
        <v>160.02182818337931</v>
      </c>
      <c r="F97" s="567">
        <f t="shared" si="6"/>
        <v>0.47508217374018413</v>
      </c>
      <c r="H97" s="434"/>
    </row>
    <row r="98" spans="1:10" x14ac:dyDescent="0.25">
      <c r="A98" s="634"/>
      <c r="B98" s="564">
        <v>43465</v>
      </c>
      <c r="C98" s="572">
        <f t="shared" si="4"/>
        <v>329.38638143572138</v>
      </c>
      <c r="D98" s="569">
        <v>161.18043009985394</v>
      </c>
      <c r="E98" s="569">
        <v>168.20595133586744</v>
      </c>
      <c r="F98" s="567">
        <f t="shared" si="6"/>
        <v>0.4893354406375412</v>
      </c>
      <c r="H98" s="434"/>
    </row>
    <row r="99" spans="1:10" x14ac:dyDescent="0.25">
      <c r="A99" s="634"/>
      <c r="B99" s="564">
        <v>43555</v>
      </c>
      <c r="C99" s="572">
        <f t="shared" si="4"/>
        <v>322.42111217810316</v>
      </c>
      <c r="D99" s="873">
        <v>161.12297276855077</v>
      </c>
      <c r="E99" s="873">
        <v>161.29813940955242</v>
      </c>
      <c r="F99" s="567">
        <f t="shared" si="6"/>
        <v>0.49972835736497173</v>
      </c>
    </row>
    <row r="100" spans="1:10" x14ac:dyDescent="0.25">
      <c r="A100" s="634"/>
      <c r="B100" s="564">
        <v>43646</v>
      </c>
      <c r="C100" s="572">
        <f t="shared" si="4"/>
        <v>334.81107367095217</v>
      </c>
      <c r="D100" s="873">
        <v>167.51385907901164</v>
      </c>
      <c r="E100" s="873">
        <v>167.29721459194053</v>
      </c>
      <c r="F100" s="567">
        <f t="shared" si="6"/>
        <v>0.50032353243979621</v>
      </c>
    </row>
    <row r="101" spans="1:10" x14ac:dyDescent="0.25">
      <c r="A101" s="634"/>
      <c r="B101" s="564">
        <v>43738</v>
      </c>
      <c r="C101" s="572">
        <f t="shared" si="4"/>
        <v>308.84552168155875</v>
      </c>
      <c r="D101" s="873">
        <v>154.36838070603847</v>
      </c>
      <c r="E101" s="873">
        <v>154.47714097552029</v>
      </c>
      <c r="F101" s="567">
        <f t="shared" si="6"/>
        <v>0.49982392448352553</v>
      </c>
    </row>
    <row r="102" spans="1:10" x14ac:dyDescent="0.25">
      <c r="A102" s="634"/>
      <c r="B102" s="564">
        <v>43830</v>
      </c>
      <c r="C102" s="572">
        <f t="shared" si="4"/>
        <v>320.62940873855183</v>
      </c>
      <c r="D102" s="873">
        <v>155.87171899039521</v>
      </c>
      <c r="E102" s="873">
        <v>164.75768974815662</v>
      </c>
      <c r="F102" s="567">
        <f t="shared" si="6"/>
        <v>0.48614292620143396</v>
      </c>
    </row>
    <row r="103" spans="1:10" x14ac:dyDescent="0.25">
      <c r="A103" s="634"/>
      <c r="B103" s="564">
        <v>43921</v>
      </c>
      <c r="C103" s="1033">
        <f t="shared" si="4"/>
        <v>320.95888717747113</v>
      </c>
      <c r="D103" s="1034">
        <v>153.30643377458406</v>
      </c>
      <c r="E103" s="1034">
        <v>167.65245340288706</v>
      </c>
      <c r="F103" s="1035">
        <f t="shared" si="6"/>
        <v>0.4776513126736221</v>
      </c>
    </row>
    <row r="104" spans="1:10" x14ac:dyDescent="0.25">
      <c r="A104" s="634"/>
      <c r="B104" s="564">
        <v>44012</v>
      </c>
      <c r="C104" s="1033">
        <f t="shared" si="4"/>
        <v>322.11852321481956</v>
      </c>
      <c r="D104" s="1034">
        <v>151.34187565747914</v>
      </c>
      <c r="E104" s="1034">
        <v>170.77664755734043</v>
      </c>
      <c r="F104" s="1035">
        <f t="shared" si="6"/>
        <v>0.4698328868115102</v>
      </c>
    </row>
    <row r="105" spans="1:10" ht="13.5" thickBot="1" x14ac:dyDescent="0.3">
      <c r="A105" s="634"/>
      <c r="B105" s="564">
        <v>44104</v>
      </c>
      <c r="C105" s="1033">
        <f t="shared" si="4"/>
        <v>329.77781929875425</v>
      </c>
      <c r="D105" s="1034">
        <v>158.05224625564477</v>
      </c>
      <c r="E105" s="1034">
        <v>171.72557304310948</v>
      </c>
      <c r="F105" s="1035">
        <f t="shared" si="6"/>
        <v>0.47926888045936517</v>
      </c>
    </row>
    <row r="106" spans="1:10" ht="12.75" customHeight="1" thickTop="1" x14ac:dyDescent="0.25">
      <c r="A106" s="634"/>
      <c r="B106" s="1425"/>
      <c r="C106" s="1425"/>
      <c r="D106" s="1425"/>
      <c r="E106" s="1425"/>
      <c r="F106" s="1425"/>
    </row>
    <row r="107" spans="1:10" x14ac:dyDescent="0.25">
      <c r="B107" s="1426" t="s">
        <v>507</v>
      </c>
      <c r="C107" s="1426"/>
      <c r="D107" s="1426"/>
      <c r="E107" s="1426"/>
      <c r="F107" s="1426"/>
    </row>
    <row r="108" spans="1:10" x14ac:dyDescent="0.25">
      <c r="A108" s="634"/>
      <c r="B108" s="1426"/>
      <c r="C108" s="1426"/>
      <c r="D108" s="1426"/>
      <c r="E108" s="1426"/>
      <c r="F108" s="1426"/>
      <c r="G108" s="434"/>
      <c r="H108" s="434"/>
      <c r="I108" s="434"/>
      <c r="J108" s="434"/>
    </row>
    <row r="109" spans="1:10" x14ac:dyDescent="0.25">
      <c r="A109" s="634"/>
      <c r="C109" s="434"/>
      <c r="D109" s="1052"/>
      <c r="E109" s="1052"/>
      <c r="F109" s="1052"/>
      <c r="G109" s="434"/>
      <c r="H109" s="434"/>
      <c r="I109" s="434"/>
      <c r="J109" s="434"/>
    </row>
    <row r="110" spans="1:10" x14ac:dyDescent="0.25">
      <c r="C110" s="434"/>
      <c r="E110" s="434"/>
      <c r="G110" s="434"/>
      <c r="H110" s="434"/>
      <c r="I110" s="434"/>
      <c r="J110" s="434"/>
    </row>
    <row r="111" spans="1:10" x14ac:dyDescent="0.25">
      <c r="C111" s="434"/>
    </row>
    <row r="112" spans="1:10" x14ac:dyDescent="0.25">
      <c r="C112" s="1169"/>
      <c r="D112" s="1169"/>
      <c r="E112" s="1169"/>
      <c r="F112" s="1169"/>
    </row>
    <row r="113" spans="3:6" x14ac:dyDescent="0.25">
      <c r="C113" s="434"/>
      <c r="F113" s="434"/>
    </row>
    <row r="114" spans="3:6" x14ac:dyDescent="0.25">
      <c r="C114" s="1170"/>
    </row>
  </sheetData>
  <mergeCells count="4">
    <mergeCell ref="B6:F6"/>
    <mergeCell ref="B7:F7"/>
    <mergeCell ref="B106:F106"/>
    <mergeCell ref="B107:F10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r:id="rId1"/>
  <headerFooter scaleWithDoc="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P65"/>
  <sheetViews>
    <sheetView showGridLines="0" zoomScale="85" zoomScaleNormal="85" zoomScaleSheetLayoutView="85" workbookViewId="0"/>
  </sheetViews>
  <sheetFormatPr baseColWidth="10" defaultColWidth="9.1796875" defaultRowHeight="13" x14ac:dyDescent="0.25"/>
  <cols>
    <col min="1" max="1" width="6.453125" style="421" bestFit="1" customWidth="1"/>
    <col min="2" max="2" width="40.54296875" style="421" customWidth="1"/>
    <col min="3" max="3" width="17" style="421" customWidth="1"/>
    <col min="4" max="4" width="12.7265625" style="421" bestFit="1" customWidth="1"/>
    <col min="5" max="8" width="11.1796875" style="421" customWidth="1"/>
    <col min="9" max="9" width="12" style="421" customWidth="1"/>
    <col min="10" max="10" width="16.36328125" style="421" bestFit="1" customWidth="1"/>
    <col min="11" max="11" width="10" style="421" bestFit="1" customWidth="1"/>
    <col min="12" max="13" width="11.453125" style="421" bestFit="1" customWidth="1"/>
    <col min="14" max="14" width="9.08984375" style="421" customWidth="1"/>
    <col min="15" max="15" width="11.453125" style="421" bestFit="1" customWidth="1"/>
    <col min="16" max="16" width="12.36328125" style="421" bestFit="1" customWidth="1"/>
    <col min="17" max="16384" width="9.1796875" style="421"/>
  </cols>
  <sheetData>
    <row r="1" spans="1:16" ht="14.5" x14ac:dyDescent="0.25">
      <c r="A1" s="663" t="s">
        <v>216</v>
      </c>
      <c r="B1" s="665"/>
      <c r="C1" s="1168"/>
    </row>
    <row r="2" spans="1:16" ht="15" customHeight="1" x14ac:dyDescent="0.25">
      <c r="A2" s="665"/>
      <c r="B2" s="351" t="str">
        <f>+INDICE!B2</f>
        <v>MINISTERIO DE ECONOMÍA</v>
      </c>
      <c r="C2" s="434"/>
      <c r="D2" s="634"/>
      <c r="E2" s="634"/>
      <c r="F2" s="634"/>
      <c r="G2" s="634"/>
      <c r="H2" s="634"/>
      <c r="I2" s="634"/>
      <c r="J2" s="634"/>
    </row>
    <row r="3" spans="1:16" ht="15" customHeight="1" x14ac:dyDescent="0.25">
      <c r="A3" s="665"/>
      <c r="B3" s="351" t="str">
        <f>+INDICE!B3</f>
        <v>SECRETARÍA DE FINANZAS</v>
      </c>
      <c r="C3" s="497"/>
      <c r="D3" s="639"/>
      <c r="E3" s="639"/>
      <c r="F3" s="639"/>
      <c r="G3" s="639"/>
      <c r="H3" s="639"/>
      <c r="I3" s="639"/>
      <c r="J3" s="639"/>
    </row>
    <row r="4" spans="1:16" x14ac:dyDescent="0.25">
      <c r="B4" s="639"/>
      <c r="C4" s="497"/>
      <c r="D4" s="639"/>
      <c r="E4" s="639"/>
      <c r="F4" s="639"/>
      <c r="G4" s="639"/>
      <c r="H4" s="639"/>
      <c r="I4" s="639"/>
      <c r="J4" s="639"/>
    </row>
    <row r="5" spans="1:16" ht="41.25" customHeight="1" x14ac:dyDescent="0.25">
      <c r="B5" s="1427" t="s">
        <v>692</v>
      </c>
      <c r="C5" s="1427"/>
      <c r="D5" s="1427"/>
      <c r="E5" s="1427"/>
      <c r="F5" s="1427"/>
      <c r="G5" s="1427"/>
      <c r="H5" s="1427"/>
      <c r="I5" s="1427"/>
      <c r="J5" s="18"/>
    </row>
    <row r="6" spans="1:16" x14ac:dyDescent="0.25">
      <c r="B6" s="319"/>
      <c r="C6" s="319"/>
      <c r="D6" s="319"/>
      <c r="E6" s="319"/>
      <c r="F6" s="319"/>
      <c r="G6" s="319"/>
      <c r="H6" s="319"/>
      <c r="I6" s="319"/>
      <c r="J6" s="319"/>
    </row>
    <row r="7" spans="1:16" ht="13.5" thickBot="1" x14ac:dyDescent="0.3">
      <c r="B7" s="882" t="s">
        <v>928</v>
      </c>
      <c r="C7" s="640"/>
      <c r="D7" s="640"/>
      <c r="E7" s="641"/>
      <c r="F7" s="641"/>
      <c r="G7" s="641"/>
      <c r="H7" s="641"/>
      <c r="I7" s="641"/>
      <c r="J7" s="641"/>
    </row>
    <row r="8" spans="1:16" ht="37.5" customHeight="1" thickTop="1" thickBot="1" x14ac:dyDescent="0.3">
      <c r="B8" s="306"/>
      <c r="C8" s="573" t="s">
        <v>929</v>
      </c>
      <c r="D8" s="574">
        <v>2020</v>
      </c>
      <c r="E8" s="573">
        <v>2021</v>
      </c>
      <c r="F8" s="573">
        <v>2022</v>
      </c>
      <c r="G8" s="573">
        <v>2023</v>
      </c>
      <c r="H8" s="573">
        <v>2024</v>
      </c>
      <c r="I8" s="574" t="s">
        <v>736</v>
      </c>
    </row>
    <row r="9" spans="1:16" ht="6" customHeight="1" thickTop="1" thickBot="1" x14ac:dyDescent="0.3">
      <c r="B9" s="642"/>
      <c r="C9" s="642"/>
      <c r="D9" s="643"/>
      <c r="E9" s="643"/>
      <c r="F9" s="643"/>
      <c r="G9" s="642"/>
      <c r="H9" s="642"/>
      <c r="I9" s="642"/>
    </row>
    <row r="10" spans="1:16" ht="24.75" customHeight="1" thickTop="1" thickBot="1" x14ac:dyDescent="0.3">
      <c r="B10" s="644" t="s">
        <v>276</v>
      </c>
      <c r="C10" s="1061">
        <f>+SUM(C11:C24)</f>
        <v>158052</v>
      </c>
      <c r="D10" s="976">
        <f t="shared" ref="D10:I10" si="0">+SUM(D11:D24)</f>
        <v>1386</v>
      </c>
      <c r="E10" s="976">
        <f t="shared" si="0"/>
        <v>11375</v>
      </c>
      <c r="F10" s="976">
        <f t="shared" si="0"/>
        <v>23221</v>
      </c>
      <c r="G10" s="976">
        <f t="shared" si="0"/>
        <v>23173</v>
      </c>
      <c r="H10" s="976">
        <f t="shared" si="0"/>
        <v>10109</v>
      </c>
      <c r="I10" s="976">
        <f t="shared" si="0"/>
        <v>88745</v>
      </c>
      <c r="J10" s="434"/>
      <c r="K10" s="434"/>
      <c r="L10" s="434"/>
      <c r="M10" s="434"/>
      <c r="N10" s="434"/>
      <c r="O10" s="434"/>
      <c r="P10" s="434"/>
    </row>
    <row r="11" spans="1:16" ht="12" customHeight="1" thickTop="1" x14ac:dyDescent="0.25">
      <c r="B11" s="659"/>
      <c r="C11" s="1062"/>
      <c r="D11" s="972"/>
      <c r="E11" s="972"/>
      <c r="F11" s="972"/>
      <c r="G11" s="972"/>
      <c r="H11" s="972"/>
      <c r="I11" s="972"/>
      <c r="J11" s="434"/>
      <c r="K11" s="434"/>
      <c r="L11" s="434"/>
      <c r="M11" s="434"/>
      <c r="N11" s="434"/>
      <c r="O11" s="434"/>
      <c r="P11" s="434"/>
    </row>
    <row r="12" spans="1:16" ht="14.5" x14ac:dyDescent="0.25">
      <c r="B12" s="658" t="s">
        <v>532</v>
      </c>
      <c r="C12" s="971">
        <f>SUM(D12:I12)</f>
        <v>81533</v>
      </c>
      <c r="D12" s="1060">
        <v>10</v>
      </c>
      <c r="E12" s="1060">
        <v>2768</v>
      </c>
      <c r="F12" s="1060">
        <v>3420</v>
      </c>
      <c r="G12" s="1060">
        <v>2410</v>
      </c>
      <c r="H12" s="1060">
        <v>3230</v>
      </c>
      <c r="I12" s="1060">
        <v>69695</v>
      </c>
      <c r="J12" s="434"/>
      <c r="K12" s="434"/>
      <c r="L12" s="434"/>
      <c r="M12" s="434"/>
      <c r="N12" s="434"/>
      <c r="O12" s="434"/>
      <c r="P12" s="434"/>
    </row>
    <row r="13" spans="1:16" x14ac:dyDescent="0.25">
      <c r="B13" s="645"/>
      <c r="C13" s="973"/>
      <c r="D13" s="974"/>
      <c r="E13" s="974"/>
      <c r="F13" s="974"/>
      <c r="G13" s="974"/>
      <c r="H13" s="974"/>
      <c r="I13" s="974"/>
      <c r="J13" s="434"/>
      <c r="K13" s="434"/>
      <c r="L13" s="434"/>
      <c r="M13" s="434"/>
      <c r="N13" s="434"/>
      <c r="O13" s="434"/>
      <c r="P13" s="434"/>
    </row>
    <row r="14" spans="1:16" ht="14.5" x14ac:dyDescent="0.25">
      <c r="B14" s="658" t="s">
        <v>504</v>
      </c>
      <c r="C14" s="971">
        <f>SUM(D14:I14)</f>
        <v>69227</v>
      </c>
      <c r="D14" s="1060">
        <v>427</v>
      </c>
      <c r="E14" s="1060">
        <v>5580</v>
      </c>
      <c r="F14" s="1060">
        <v>19347</v>
      </c>
      <c r="G14" s="1060">
        <v>20333</v>
      </c>
      <c r="H14" s="1060">
        <v>6495</v>
      </c>
      <c r="I14" s="1060">
        <v>17045</v>
      </c>
      <c r="J14" s="434"/>
      <c r="K14" s="434"/>
      <c r="L14" s="434"/>
      <c r="M14" s="434"/>
      <c r="N14" s="434"/>
      <c r="O14" s="434"/>
      <c r="P14" s="434"/>
    </row>
    <row r="15" spans="1:16" x14ac:dyDescent="0.25">
      <c r="B15" s="646"/>
      <c r="C15" s="973"/>
      <c r="D15" s="974"/>
      <c r="E15" s="974"/>
      <c r="F15" s="974"/>
      <c r="G15" s="974"/>
      <c r="H15" s="974"/>
      <c r="I15" s="974"/>
      <c r="J15" s="434"/>
      <c r="K15" s="434"/>
      <c r="L15" s="434"/>
      <c r="M15" s="434"/>
      <c r="N15" s="434"/>
      <c r="O15" s="434"/>
      <c r="P15" s="434"/>
    </row>
    <row r="16" spans="1:16" ht="14.5" x14ac:dyDescent="0.25">
      <c r="B16" s="658" t="s">
        <v>505</v>
      </c>
      <c r="C16" s="971">
        <f>SUM(D16:I16)</f>
        <v>5392</v>
      </c>
      <c r="D16" s="1060">
        <v>28</v>
      </c>
      <c r="E16" s="1060">
        <v>2521</v>
      </c>
      <c r="F16" s="1060">
        <v>320</v>
      </c>
      <c r="G16" s="1060">
        <v>342</v>
      </c>
      <c r="H16" s="1060">
        <v>331</v>
      </c>
      <c r="I16" s="1060">
        <v>1850</v>
      </c>
      <c r="J16" s="434"/>
      <c r="K16" s="434"/>
      <c r="L16" s="434"/>
      <c r="M16" s="434"/>
      <c r="N16" s="434"/>
      <c r="O16" s="434"/>
      <c r="P16" s="434"/>
    </row>
    <row r="17" spans="2:16" x14ac:dyDescent="0.25">
      <c r="B17" s="647"/>
      <c r="C17" s="973"/>
      <c r="D17" s="974"/>
      <c r="E17" s="974"/>
      <c r="F17" s="974"/>
      <c r="G17" s="974"/>
      <c r="H17" s="974"/>
      <c r="I17" s="974"/>
      <c r="J17" s="434"/>
      <c r="K17" s="434"/>
      <c r="L17" s="434"/>
      <c r="M17" s="434"/>
      <c r="N17" s="434"/>
      <c r="O17" s="434"/>
      <c r="P17" s="434"/>
    </row>
    <row r="18" spans="2:16" ht="14.5" x14ac:dyDescent="0.25">
      <c r="B18" s="658" t="s">
        <v>506</v>
      </c>
      <c r="C18" s="971">
        <f>SUM(D18:I18)</f>
        <v>389</v>
      </c>
      <c r="D18" s="1060">
        <v>23</v>
      </c>
      <c r="E18" s="1060">
        <v>52</v>
      </c>
      <c r="F18" s="1060">
        <v>53</v>
      </c>
      <c r="G18" s="1060">
        <v>53</v>
      </c>
      <c r="H18" s="1060">
        <v>53</v>
      </c>
      <c r="I18" s="1060">
        <v>155</v>
      </c>
      <c r="J18" s="434"/>
      <c r="K18" s="434"/>
      <c r="L18" s="434"/>
      <c r="M18" s="434"/>
      <c r="N18" s="434"/>
      <c r="O18" s="434"/>
      <c r="P18" s="434"/>
    </row>
    <row r="19" spans="2:16" x14ac:dyDescent="0.25">
      <c r="B19" s="646"/>
      <c r="C19" s="973"/>
      <c r="D19" s="974"/>
      <c r="E19" s="974"/>
      <c r="F19" s="974"/>
      <c r="G19" s="974"/>
      <c r="H19" s="974"/>
      <c r="I19" s="974"/>
      <c r="J19" s="434"/>
      <c r="K19" s="434"/>
      <c r="L19" s="434"/>
      <c r="M19" s="434"/>
      <c r="N19" s="434"/>
      <c r="O19" s="434"/>
      <c r="P19" s="434"/>
    </row>
    <row r="20" spans="2:16" ht="14.5" x14ac:dyDescent="0.25">
      <c r="B20" s="658" t="s">
        <v>715</v>
      </c>
      <c r="C20" s="971">
        <f>SUM(D20:I20)</f>
        <v>1027</v>
      </c>
      <c r="D20" s="1060">
        <v>647</v>
      </c>
      <c r="E20" s="1060">
        <v>380</v>
      </c>
      <c r="F20" s="1060">
        <v>0</v>
      </c>
      <c r="G20" s="1060">
        <v>0</v>
      </c>
      <c r="H20" s="1060">
        <v>0</v>
      </c>
      <c r="I20" s="1060">
        <v>0</v>
      </c>
      <c r="J20" s="434"/>
      <c r="K20" s="434"/>
      <c r="L20" s="434"/>
      <c r="M20" s="434"/>
      <c r="N20" s="434"/>
      <c r="O20" s="434"/>
      <c r="P20" s="434"/>
    </row>
    <row r="21" spans="2:16" x14ac:dyDescent="0.25">
      <c r="B21" s="646"/>
      <c r="C21" s="973"/>
      <c r="D21" s="974"/>
      <c r="E21" s="974"/>
      <c r="F21" s="974"/>
      <c r="G21" s="974"/>
      <c r="H21" s="974"/>
      <c r="I21" s="974"/>
      <c r="J21" s="434"/>
      <c r="K21" s="434"/>
      <c r="L21" s="434"/>
      <c r="M21" s="434"/>
      <c r="N21" s="434"/>
      <c r="O21" s="434"/>
      <c r="P21" s="434"/>
    </row>
    <row r="22" spans="2:16" ht="14.5" x14ac:dyDescent="0.25">
      <c r="B22" s="658" t="s">
        <v>716</v>
      </c>
      <c r="C22" s="971">
        <f>SUM(D22:I22)</f>
        <v>441</v>
      </c>
      <c r="D22" s="1060">
        <v>251</v>
      </c>
      <c r="E22" s="1060">
        <v>74</v>
      </c>
      <c r="F22" s="1060">
        <v>81</v>
      </c>
      <c r="G22" s="1060">
        <v>35</v>
      </c>
      <c r="H22" s="1060">
        <v>0</v>
      </c>
      <c r="I22" s="1060">
        <v>0</v>
      </c>
      <c r="J22" s="434"/>
      <c r="K22" s="434"/>
      <c r="L22" s="434"/>
      <c r="M22" s="434"/>
      <c r="N22" s="434"/>
      <c r="O22" s="434"/>
      <c r="P22" s="434"/>
    </row>
    <row r="23" spans="2:16" x14ac:dyDescent="0.25">
      <c r="B23" s="647"/>
      <c r="C23" s="973"/>
      <c r="D23" s="974"/>
      <c r="E23" s="974"/>
      <c r="F23" s="974"/>
      <c r="G23" s="974"/>
      <c r="H23" s="974"/>
      <c r="I23" s="974"/>
      <c r="J23" s="434"/>
      <c r="K23" s="434"/>
      <c r="L23" s="434"/>
      <c r="M23" s="434"/>
      <c r="N23" s="434"/>
      <c r="O23" s="434"/>
      <c r="P23" s="434"/>
    </row>
    <row r="24" spans="2:16" ht="14.5" x14ac:dyDescent="0.25">
      <c r="B24" s="658" t="s">
        <v>717</v>
      </c>
      <c r="C24" s="971">
        <v>43</v>
      </c>
      <c r="D24" s="1060">
        <v>0</v>
      </c>
      <c r="E24" s="1060">
        <v>0</v>
      </c>
      <c r="F24" s="1060">
        <v>0</v>
      </c>
      <c r="G24" s="1060">
        <v>0</v>
      </c>
      <c r="H24" s="1060">
        <v>0</v>
      </c>
      <c r="I24" s="1060">
        <v>0</v>
      </c>
      <c r="J24" s="434"/>
      <c r="K24" s="434"/>
      <c r="L24" s="434"/>
      <c r="M24" s="434"/>
      <c r="N24" s="434"/>
      <c r="O24" s="434"/>
      <c r="P24" s="434"/>
    </row>
    <row r="25" spans="2:16" ht="13.5" thickBot="1" x14ac:dyDescent="0.3">
      <c r="B25" s="648"/>
      <c r="C25" s="975"/>
      <c r="D25" s="975"/>
      <c r="E25" s="975"/>
      <c r="F25" s="975"/>
      <c r="G25" s="975"/>
      <c r="H25" s="975"/>
      <c r="I25" s="975"/>
      <c r="J25" s="880"/>
    </row>
    <row r="26" spans="2:16" ht="13.5" thickTop="1" x14ac:dyDescent="0.25"/>
    <row r="27" spans="2:16" x14ac:dyDescent="0.25">
      <c r="B27" s="1428" t="s">
        <v>507</v>
      </c>
      <c r="C27" s="1428"/>
      <c r="D27" s="1428"/>
      <c r="E27" s="1428"/>
      <c r="F27" s="1428"/>
      <c r="G27" s="1428"/>
      <c r="H27" s="1428"/>
      <c r="I27" s="1428"/>
      <c r="J27" s="649"/>
    </row>
    <row r="28" spans="2:16" x14ac:dyDescent="0.25">
      <c r="B28" s="649"/>
      <c r="C28" s="649"/>
      <c r="D28" s="649"/>
      <c r="E28" s="649"/>
      <c r="F28" s="649"/>
      <c r="G28" s="649"/>
      <c r="H28" s="649"/>
      <c r="I28" s="649"/>
      <c r="J28" s="649"/>
    </row>
    <row r="29" spans="2:16" x14ac:dyDescent="0.25">
      <c r="D29" s="880"/>
    </row>
    <row r="30" spans="2:16" x14ac:dyDescent="0.25">
      <c r="D30" s="650"/>
      <c r="G30" s="880"/>
      <c r="L30" s="434"/>
    </row>
    <row r="31" spans="2:16" x14ac:dyDescent="0.25">
      <c r="C31" s="434"/>
      <c r="D31" s="434"/>
      <c r="E31" s="434"/>
      <c r="F31" s="434"/>
      <c r="G31" s="434"/>
      <c r="H31" s="434"/>
      <c r="I31" s="434"/>
    </row>
    <row r="32" spans="2:16" x14ac:dyDescent="0.25">
      <c r="C32" s="434"/>
      <c r="D32" s="434"/>
      <c r="E32" s="434"/>
      <c r="F32" s="434"/>
      <c r="G32" s="434"/>
      <c r="H32" s="434"/>
      <c r="I32" s="434"/>
    </row>
    <row r="33" spans="3:9" x14ac:dyDescent="0.25">
      <c r="C33" s="434"/>
      <c r="D33" s="434"/>
      <c r="E33" s="434"/>
      <c r="F33" s="434"/>
      <c r="G33" s="434"/>
      <c r="H33" s="434"/>
      <c r="I33" s="434"/>
    </row>
    <row r="34" spans="3:9" x14ac:dyDescent="0.25">
      <c r="C34" s="434"/>
      <c r="D34" s="434"/>
      <c r="E34" s="434"/>
      <c r="F34" s="434"/>
      <c r="G34" s="434"/>
      <c r="H34" s="434"/>
      <c r="I34" s="434"/>
    </row>
    <row r="35" spans="3:9" x14ac:dyDescent="0.25">
      <c r="C35" s="434"/>
      <c r="D35" s="434"/>
      <c r="E35" s="434"/>
      <c r="G35" s="434"/>
      <c r="H35" s="434"/>
      <c r="I35" s="434"/>
    </row>
    <row r="36" spans="3:9" x14ac:dyDescent="0.25">
      <c r="C36" s="434"/>
      <c r="D36" s="434"/>
      <c r="E36" s="434"/>
      <c r="F36" s="434"/>
      <c r="G36" s="434"/>
      <c r="H36" s="434"/>
      <c r="I36" s="434"/>
    </row>
    <row r="37" spans="3:9" x14ac:dyDescent="0.25">
      <c r="C37" s="434"/>
      <c r="D37" s="434"/>
      <c r="E37" s="434"/>
      <c r="F37" s="434"/>
      <c r="G37" s="434"/>
      <c r="H37" s="434"/>
      <c r="I37" s="434"/>
    </row>
    <row r="38" spans="3:9" x14ac:dyDescent="0.25">
      <c r="C38" s="434"/>
      <c r="D38" s="434"/>
      <c r="E38" s="434"/>
      <c r="F38" s="434"/>
      <c r="G38" s="434"/>
      <c r="H38" s="434"/>
      <c r="I38" s="434"/>
    </row>
    <row r="39" spans="3:9" x14ac:dyDescent="0.25">
      <c r="C39" s="434"/>
      <c r="D39" s="434"/>
      <c r="E39" s="434"/>
      <c r="F39" s="434"/>
      <c r="G39" s="434"/>
      <c r="H39" s="434"/>
      <c r="I39" s="434"/>
    </row>
    <row r="40" spans="3:9" x14ac:dyDescent="0.25">
      <c r="C40" s="434"/>
      <c r="D40" s="434"/>
      <c r="E40" s="434"/>
      <c r="F40" s="434"/>
      <c r="G40" s="434"/>
      <c r="H40" s="434"/>
      <c r="I40" s="434"/>
    </row>
    <row r="41" spans="3:9" x14ac:dyDescent="0.25">
      <c r="C41" s="434"/>
      <c r="D41" s="434"/>
      <c r="E41" s="434"/>
      <c r="F41" s="434"/>
      <c r="G41" s="434"/>
      <c r="H41" s="434"/>
      <c r="I41" s="434"/>
    </row>
    <row r="42" spans="3:9" x14ac:dyDescent="0.25">
      <c r="C42" s="434"/>
      <c r="D42" s="434"/>
      <c r="E42" s="434"/>
      <c r="F42" s="434"/>
      <c r="G42" s="434"/>
      <c r="H42" s="434"/>
      <c r="I42" s="434"/>
    </row>
    <row r="43" spans="3:9" x14ac:dyDescent="0.25">
      <c r="C43" s="434"/>
      <c r="D43" s="434"/>
      <c r="E43" s="434"/>
      <c r="F43" s="434"/>
      <c r="G43" s="434"/>
      <c r="H43" s="434"/>
      <c r="I43" s="434"/>
    </row>
    <row r="44" spans="3:9" x14ac:dyDescent="0.25">
      <c r="C44" s="434"/>
      <c r="D44" s="434"/>
      <c r="E44" s="434"/>
      <c r="F44" s="434"/>
      <c r="G44" s="434"/>
      <c r="H44" s="434"/>
      <c r="I44" s="434"/>
    </row>
    <row r="45" spans="3:9" x14ac:dyDescent="0.25">
      <c r="C45" s="434"/>
      <c r="D45" s="434"/>
      <c r="E45" s="434"/>
      <c r="F45" s="434"/>
      <c r="G45" s="434"/>
      <c r="H45" s="434"/>
      <c r="I45" s="434"/>
    </row>
    <row r="46" spans="3:9" x14ac:dyDescent="0.25">
      <c r="C46" s="434"/>
      <c r="D46" s="434"/>
      <c r="E46" s="434"/>
      <c r="F46" s="434"/>
      <c r="G46" s="434"/>
      <c r="H46" s="434"/>
      <c r="I46" s="434"/>
    </row>
    <row r="47" spans="3:9" x14ac:dyDescent="0.25">
      <c r="C47" s="434"/>
      <c r="D47" s="434"/>
      <c r="E47" s="434"/>
      <c r="F47" s="434"/>
      <c r="G47" s="434"/>
      <c r="H47" s="434"/>
      <c r="I47" s="434"/>
    </row>
    <row r="48" spans="3:9" x14ac:dyDescent="0.25">
      <c r="C48" s="434"/>
      <c r="D48" s="434"/>
      <c r="E48" s="434"/>
      <c r="F48" s="434"/>
      <c r="G48" s="434"/>
      <c r="H48" s="434"/>
      <c r="I48" s="434"/>
    </row>
    <row r="49" spans="3:9" x14ac:dyDescent="0.25">
      <c r="C49" s="434"/>
      <c r="D49" s="434"/>
      <c r="E49" s="434"/>
      <c r="F49" s="434"/>
      <c r="G49" s="434"/>
      <c r="H49" s="434"/>
      <c r="I49" s="434"/>
    </row>
    <row r="50" spans="3:9" x14ac:dyDescent="0.25">
      <c r="C50" s="434"/>
      <c r="D50" s="434"/>
      <c r="E50" s="434"/>
      <c r="F50" s="434"/>
      <c r="G50" s="434"/>
      <c r="H50" s="434"/>
      <c r="I50" s="434"/>
    </row>
    <row r="51" spans="3:9" x14ac:dyDescent="0.25">
      <c r="C51" s="434"/>
      <c r="D51" s="434"/>
      <c r="E51" s="434"/>
      <c r="F51" s="434"/>
      <c r="G51" s="434"/>
      <c r="H51" s="434"/>
      <c r="I51" s="434"/>
    </row>
    <row r="52" spans="3:9" x14ac:dyDescent="0.25">
      <c r="C52" s="434"/>
      <c r="D52" s="434"/>
      <c r="E52" s="434"/>
      <c r="F52" s="434"/>
      <c r="G52" s="434"/>
      <c r="H52" s="434"/>
      <c r="I52" s="434"/>
    </row>
    <row r="53" spans="3:9" x14ac:dyDescent="0.25">
      <c r="C53" s="434"/>
      <c r="D53" s="434"/>
      <c r="E53" s="434"/>
      <c r="F53" s="434"/>
      <c r="G53" s="434"/>
      <c r="H53" s="434"/>
      <c r="I53" s="434"/>
    </row>
    <row r="54" spans="3:9" x14ac:dyDescent="0.25">
      <c r="C54" s="434"/>
      <c r="D54" s="434"/>
      <c r="E54" s="434"/>
      <c r="F54" s="434"/>
      <c r="G54" s="434"/>
      <c r="H54" s="434"/>
      <c r="I54" s="434"/>
    </row>
    <row r="55" spans="3:9" x14ac:dyDescent="0.25">
      <c r="C55" s="434"/>
      <c r="D55" s="434"/>
      <c r="E55" s="434"/>
      <c r="F55" s="434"/>
      <c r="G55" s="434"/>
      <c r="H55" s="434"/>
      <c r="I55" s="434"/>
    </row>
    <row r="56" spans="3:9" x14ac:dyDescent="0.25">
      <c r="C56" s="434"/>
      <c r="D56" s="434"/>
      <c r="E56" s="434"/>
      <c r="F56" s="434"/>
      <c r="G56" s="434"/>
      <c r="H56" s="434"/>
      <c r="I56" s="434"/>
    </row>
    <row r="57" spans="3:9" x14ac:dyDescent="0.25">
      <c r="C57" s="434"/>
      <c r="D57" s="434"/>
      <c r="E57" s="434"/>
      <c r="F57" s="434"/>
      <c r="G57" s="434"/>
      <c r="H57" s="434"/>
      <c r="I57" s="434"/>
    </row>
    <row r="58" spans="3:9" x14ac:dyDescent="0.25">
      <c r="C58" s="434"/>
      <c r="D58" s="434"/>
      <c r="E58" s="434"/>
      <c r="F58" s="434"/>
      <c r="G58" s="434"/>
      <c r="H58" s="434"/>
      <c r="I58" s="434"/>
    </row>
    <row r="59" spans="3:9" x14ac:dyDescent="0.25">
      <c r="C59" s="434"/>
      <c r="D59" s="434"/>
      <c r="E59" s="434"/>
      <c r="F59" s="434"/>
      <c r="G59" s="434"/>
      <c r="H59" s="434"/>
      <c r="I59" s="434"/>
    </row>
    <row r="60" spans="3:9" x14ac:dyDescent="0.25">
      <c r="C60" s="434"/>
      <c r="D60" s="434"/>
      <c r="E60" s="434"/>
      <c r="F60" s="434"/>
      <c r="G60" s="434"/>
      <c r="H60" s="434"/>
      <c r="I60" s="434"/>
    </row>
    <row r="61" spans="3:9" x14ac:dyDescent="0.25">
      <c r="C61" s="434"/>
      <c r="D61" s="434"/>
      <c r="E61" s="434"/>
      <c r="F61" s="434"/>
      <c r="G61" s="434"/>
      <c r="H61" s="434"/>
      <c r="I61" s="434"/>
    </row>
    <row r="62" spans="3:9" x14ac:dyDescent="0.25">
      <c r="C62" s="434"/>
      <c r="D62" s="434"/>
      <c r="E62" s="434"/>
      <c r="F62" s="434"/>
      <c r="G62" s="434"/>
      <c r="H62" s="434"/>
      <c r="I62" s="434"/>
    </row>
    <row r="63" spans="3:9" x14ac:dyDescent="0.25">
      <c r="C63" s="434"/>
      <c r="D63" s="434"/>
      <c r="E63" s="434"/>
      <c r="F63" s="434"/>
      <c r="G63" s="434"/>
      <c r="H63" s="434"/>
      <c r="I63" s="434"/>
    </row>
    <row r="64" spans="3:9" x14ac:dyDescent="0.25">
      <c r="C64" s="434"/>
      <c r="D64" s="434"/>
      <c r="E64" s="434"/>
      <c r="F64" s="434"/>
      <c r="G64" s="434"/>
      <c r="H64" s="434"/>
      <c r="I64" s="434"/>
    </row>
    <row r="65" spans="3:9" x14ac:dyDescent="0.25">
      <c r="C65" s="434"/>
      <c r="D65" s="434"/>
      <c r="E65" s="434"/>
      <c r="F65" s="434"/>
      <c r="G65" s="434"/>
      <c r="H65" s="434"/>
      <c r="I65" s="434"/>
    </row>
  </sheetData>
  <mergeCells count="2">
    <mergeCell ref="B5:I5"/>
    <mergeCell ref="B27:I27"/>
  </mergeCells>
  <hyperlinks>
    <hyperlink ref="A1" location="INDICE!A1" display="Indice"/>
  </hyperlinks>
  <printOptions horizontalCentered="1"/>
  <pageMargins left="0.23" right="0.21" top="0.19685039370078741" bottom="0.19685039370078741" header="0.15748031496062992" footer="0"/>
  <pageSetup paperSize="9" scale="81" orientation="portrait" r:id="rId1"/>
  <headerFooter scaleWithDoc="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E214"/>
  <sheetViews>
    <sheetView showGridLines="0" zoomScale="85" zoomScaleNormal="85" zoomScaleSheetLayoutView="85" workbookViewId="0"/>
  </sheetViews>
  <sheetFormatPr baseColWidth="10" defaultColWidth="11.453125" defaultRowHeight="13" x14ac:dyDescent="0.3"/>
  <cols>
    <col min="1" max="1" width="6.81640625" style="5" customWidth="1"/>
    <col min="2" max="2" width="62.1796875" style="15" customWidth="1"/>
    <col min="3" max="3" width="23.1796875" style="15" customWidth="1"/>
    <col min="4" max="4" width="17.453125" style="115" bestFit="1" customWidth="1"/>
    <col min="5" max="5" width="11.453125" style="115"/>
    <col min="6" max="16384" width="11.453125" style="15"/>
  </cols>
  <sheetData>
    <row r="1" spans="1:5" ht="14.5" x14ac:dyDescent="0.35">
      <c r="A1" s="667" t="s">
        <v>216</v>
      </c>
      <c r="B1" s="42"/>
      <c r="C1" s="5"/>
      <c r="D1" s="15"/>
      <c r="E1" s="15"/>
    </row>
    <row r="2" spans="1:5" ht="15" customHeight="1" x14ac:dyDescent="0.35">
      <c r="A2" s="667"/>
      <c r="B2" s="351" t="s">
        <v>733</v>
      </c>
      <c r="C2" s="7"/>
      <c r="D2" s="15"/>
      <c r="E2" s="15"/>
    </row>
    <row r="3" spans="1:5" ht="15" customHeight="1" x14ac:dyDescent="0.35">
      <c r="A3" s="42"/>
      <c r="B3" s="351" t="s">
        <v>300</v>
      </c>
      <c r="C3" s="5"/>
      <c r="D3" s="15"/>
      <c r="E3" s="15"/>
    </row>
    <row r="4" spans="1:5" s="385" customFormat="1" ht="12" x14ac:dyDescent="0.3">
      <c r="A4" s="35"/>
      <c r="B4" s="347"/>
      <c r="C4" s="384"/>
    </row>
    <row r="5" spans="1:5" s="385" customFormat="1" ht="12" x14ac:dyDescent="0.3">
      <c r="A5" s="35"/>
      <c r="B5" s="35"/>
      <c r="C5" s="35"/>
    </row>
    <row r="6" spans="1:5" ht="17" x14ac:dyDescent="0.3">
      <c r="B6" s="1256" t="s">
        <v>675</v>
      </c>
      <c r="C6" s="1256"/>
      <c r="D6" s="15"/>
      <c r="E6" s="15"/>
    </row>
    <row r="7" spans="1:5" ht="15.5" x14ac:dyDescent="0.3">
      <c r="B7" s="1257" t="s">
        <v>645</v>
      </c>
      <c r="C7" s="1257"/>
      <c r="D7" s="15"/>
      <c r="E7" s="15"/>
    </row>
    <row r="8" spans="1:5" s="385" customFormat="1" ht="12" x14ac:dyDescent="0.3">
      <c r="A8" s="35"/>
      <c r="B8" s="35"/>
      <c r="C8" s="35"/>
    </row>
    <row r="9" spans="1:5" s="385" customFormat="1" ht="12" x14ac:dyDescent="0.3">
      <c r="A9" s="35"/>
      <c r="B9" s="384"/>
      <c r="C9" s="384"/>
    </row>
    <row r="10" spans="1:5" ht="13.5" thickBot="1" x14ac:dyDescent="0.35">
      <c r="B10" s="882" t="s">
        <v>866</v>
      </c>
      <c r="C10" s="5"/>
      <c r="D10" s="15"/>
      <c r="E10" s="15"/>
    </row>
    <row r="11" spans="1:5" ht="15.5" thickTop="1" thickBot="1" x14ac:dyDescent="0.35">
      <c r="B11" s="236"/>
      <c r="C11" s="375" t="s">
        <v>270</v>
      </c>
      <c r="D11" s="15"/>
      <c r="E11" s="15"/>
    </row>
    <row r="12" spans="1:5" ht="13.5" thickTop="1" x14ac:dyDescent="0.3">
      <c r="B12" s="57"/>
      <c r="C12" s="943"/>
      <c r="D12" s="15"/>
      <c r="E12" s="15"/>
    </row>
    <row r="13" spans="1:5" ht="15.5" x14ac:dyDescent="0.3">
      <c r="B13" s="361" t="s">
        <v>656</v>
      </c>
      <c r="C13" s="959">
        <f>+C16+C46</f>
        <v>332247531.17806095</v>
      </c>
      <c r="D13" s="940"/>
      <c r="E13" s="940"/>
    </row>
    <row r="14" spans="1:5" ht="13.5" thickBot="1" x14ac:dyDescent="0.35">
      <c r="B14" s="13"/>
      <c r="C14" s="942"/>
      <c r="D14" s="15"/>
      <c r="E14" s="366"/>
    </row>
    <row r="15" spans="1:5" ht="13.5" thickTop="1" x14ac:dyDescent="0.3">
      <c r="B15" s="139"/>
      <c r="C15" s="237"/>
      <c r="D15" s="15"/>
      <c r="E15" s="366"/>
    </row>
    <row r="16" spans="1:5" ht="15.5" x14ac:dyDescent="0.3">
      <c r="A16" s="15"/>
      <c r="B16" s="361" t="s">
        <v>341</v>
      </c>
      <c r="C16" s="958">
        <f>+C18+C29+C35+C40</f>
        <v>320940687.6116212</v>
      </c>
      <c r="D16" s="940"/>
      <c r="E16" s="15"/>
    </row>
    <row r="17" spans="1:5" x14ac:dyDescent="0.3">
      <c r="A17" s="15"/>
      <c r="B17" s="139"/>
      <c r="C17" s="941"/>
      <c r="D17" s="940"/>
      <c r="E17" s="15"/>
    </row>
    <row r="18" spans="1:5" ht="14.5" x14ac:dyDescent="0.3">
      <c r="A18" s="15"/>
      <c r="B18" s="440" t="s">
        <v>87</v>
      </c>
      <c r="C18" s="442">
        <f>SUM(C20:C27)</f>
        <v>292494343.48817003</v>
      </c>
      <c r="D18" s="940"/>
      <c r="E18" s="15"/>
    </row>
    <row r="19" spans="1:5" x14ac:dyDescent="0.3">
      <c r="A19" s="15"/>
      <c r="B19" s="139"/>
      <c r="C19" s="946"/>
      <c r="D19" s="940"/>
      <c r="E19" s="15"/>
    </row>
    <row r="20" spans="1:5" x14ac:dyDescent="0.3">
      <c r="A20" s="15"/>
      <c r="B20" s="260" t="s">
        <v>88</v>
      </c>
      <c r="C20" s="360">
        <v>207294750.45913568</v>
      </c>
      <c r="D20" s="940"/>
      <c r="E20" s="15"/>
    </row>
    <row r="21" spans="1:5" x14ac:dyDescent="0.3">
      <c r="A21" s="15"/>
      <c r="B21" s="260" t="s">
        <v>514</v>
      </c>
      <c r="C21" s="360">
        <v>608090.70973205357</v>
      </c>
      <c r="D21" s="940"/>
      <c r="E21" s="15"/>
    </row>
    <row r="22" spans="1:5" x14ac:dyDescent="0.3">
      <c r="A22" s="15"/>
      <c r="B22" s="260" t="s">
        <v>89</v>
      </c>
      <c r="C22" s="360">
        <v>67608974.205522001</v>
      </c>
      <c r="D22" s="940"/>
      <c r="E22" s="15"/>
    </row>
    <row r="23" spans="1:5" x14ac:dyDescent="0.3">
      <c r="A23" s="15"/>
      <c r="B23" s="260" t="s">
        <v>90</v>
      </c>
      <c r="C23" s="360">
        <v>5318647.5120177697</v>
      </c>
      <c r="D23" s="940"/>
      <c r="E23" s="15"/>
    </row>
    <row r="24" spans="1:5" x14ac:dyDescent="0.3">
      <c r="A24" s="15"/>
      <c r="B24" s="260" t="s">
        <v>91</v>
      </c>
      <c r="C24" s="360">
        <v>1813056.2191268047</v>
      </c>
      <c r="D24" s="940"/>
      <c r="E24" s="15"/>
    </row>
    <row r="25" spans="1:5" x14ac:dyDescent="0.3">
      <c r="A25" s="15"/>
      <c r="B25" s="260" t="s">
        <v>92</v>
      </c>
      <c r="C25" s="360">
        <v>8030850.0164095834</v>
      </c>
      <c r="D25" s="940"/>
      <c r="E25" s="15"/>
    </row>
    <row r="26" spans="1:5" x14ac:dyDescent="0.3">
      <c r="A26" s="15"/>
      <c r="B26" s="260" t="s">
        <v>93</v>
      </c>
      <c r="C26" s="360">
        <v>1511020.0294205649</v>
      </c>
      <c r="D26" s="940"/>
      <c r="E26" s="15"/>
    </row>
    <row r="27" spans="1:5" x14ac:dyDescent="0.3">
      <c r="A27" s="15"/>
      <c r="B27" s="260" t="s">
        <v>83</v>
      </c>
      <c r="C27" s="360">
        <v>308954.33680554345</v>
      </c>
      <c r="D27" s="940"/>
      <c r="E27" s="15"/>
    </row>
    <row r="28" spans="1:5" x14ac:dyDescent="0.3">
      <c r="A28" s="15"/>
      <c r="B28" s="139"/>
      <c r="C28" s="945"/>
      <c r="D28" s="940"/>
      <c r="E28" s="15"/>
    </row>
    <row r="29" spans="1:5" ht="14.5" x14ac:dyDescent="0.3">
      <c r="A29" s="15"/>
      <c r="B29" s="440" t="s">
        <v>513</v>
      </c>
      <c r="C29" s="441">
        <f>SUM(C31:C34)</f>
        <v>25871331.818673726</v>
      </c>
      <c r="D29" s="940"/>
      <c r="E29" s="15"/>
    </row>
    <row r="30" spans="1:5" x14ac:dyDescent="0.3">
      <c r="A30" s="15"/>
      <c r="B30" s="238"/>
      <c r="C30" s="946"/>
      <c r="D30" s="940"/>
      <c r="E30" s="15"/>
    </row>
    <row r="31" spans="1:5" x14ac:dyDescent="0.3">
      <c r="A31" s="15"/>
      <c r="B31" s="260" t="s">
        <v>92</v>
      </c>
      <c r="C31" s="360">
        <v>10167115.19527404</v>
      </c>
      <c r="D31" s="940"/>
      <c r="E31" s="15"/>
    </row>
    <row r="32" spans="1:5" x14ac:dyDescent="0.3">
      <c r="B32" s="260" t="s">
        <v>93</v>
      </c>
      <c r="C32" s="360">
        <v>13102319.637028739</v>
      </c>
      <c r="D32" s="940"/>
    </row>
    <row r="33" spans="1:5" x14ac:dyDescent="0.3">
      <c r="B33" s="260" t="s">
        <v>88</v>
      </c>
      <c r="C33" s="360">
        <v>2601896.9863709472</v>
      </c>
      <c r="D33" s="940"/>
    </row>
    <row r="34" spans="1:5" x14ac:dyDescent="0.3">
      <c r="B34" s="139"/>
      <c r="C34" s="951"/>
      <c r="D34" s="940"/>
    </row>
    <row r="35" spans="1:5" ht="14.5" x14ac:dyDescent="0.3">
      <c r="A35" s="15"/>
      <c r="B35" s="440" t="s">
        <v>765</v>
      </c>
      <c r="C35" s="441">
        <f>+C37+C38</f>
        <v>105300.4254727286</v>
      </c>
      <c r="D35" s="940"/>
      <c r="E35" s="15"/>
    </row>
    <row r="36" spans="1:5" x14ac:dyDescent="0.3">
      <c r="A36" s="15"/>
      <c r="B36" s="238"/>
      <c r="C36" s="946"/>
      <c r="D36" s="940"/>
      <c r="E36" s="15"/>
    </row>
    <row r="37" spans="1:5" x14ac:dyDescent="0.3">
      <c r="A37" s="15"/>
      <c r="B37" s="260" t="s">
        <v>380</v>
      </c>
      <c r="C37" s="443">
        <v>96704.25048315918</v>
      </c>
      <c r="D37" s="940"/>
      <c r="E37" s="15"/>
    </row>
    <row r="38" spans="1:5" x14ac:dyDescent="0.3">
      <c r="A38" s="15"/>
      <c r="B38" s="260" t="s">
        <v>766</v>
      </c>
      <c r="C38" s="357">
        <v>8596.1749895694193</v>
      </c>
      <c r="D38" s="940"/>
      <c r="E38" s="15"/>
    </row>
    <row r="39" spans="1:5" x14ac:dyDescent="0.3">
      <c r="A39" s="15"/>
      <c r="B39" s="155"/>
      <c r="C39" s="945"/>
      <c r="D39" s="940"/>
      <c r="E39" s="15"/>
    </row>
    <row r="40" spans="1:5" ht="14.5" x14ac:dyDescent="0.3">
      <c r="A40" s="15"/>
      <c r="B40" s="440" t="s">
        <v>767</v>
      </c>
      <c r="C40" s="441">
        <f>+C42+C43+C44</f>
        <v>2469711.8793046875</v>
      </c>
      <c r="D40" s="940"/>
      <c r="E40" s="15"/>
    </row>
    <row r="41" spans="1:5" x14ac:dyDescent="0.3">
      <c r="A41" s="15"/>
      <c r="B41" s="238"/>
      <c r="C41" s="946"/>
      <c r="D41" s="940"/>
      <c r="E41" s="15"/>
    </row>
    <row r="42" spans="1:5" x14ac:dyDescent="0.3">
      <c r="A42" s="15"/>
      <c r="B42" s="260" t="s">
        <v>380</v>
      </c>
      <c r="C42" s="360">
        <v>1070751.1022994344</v>
      </c>
      <c r="D42" s="940"/>
      <c r="E42" s="15"/>
    </row>
    <row r="43" spans="1:5" x14ac:dyDescent="0.3">
      <c r="A43" s="15"/>
      <c r="B43" s="260" t="s">
        <v>517</v>
      </c>
      <c r="C43" s="360">
        <v>871478.80429973186</v>
      </c>
      <c r="D43" s="940"/>
      <c r="E43" s="15"/>
    </row>
    <row r="44" spans="1:5" x14ac:dyDescent="0.3">
      <c r="A44" s="15"/>
      <c r="B44" s="260" t="s">
        <v>768</v>
      </c>
      <c r="C44" s="360">
        <v>527481.97270552127</v>
      </c>
      <c r="D44" s="940"/>
      <c r="E44" s="15"/>
    </row>
    <row r="45" spans="1:5" x14ac:dyDescent="0.3">
      <c r="A45" s="15"/>
      <c r="B45" s="155"/>
      <c r="C45" s="945"/>
      <c r="D45" s="940"/>
      <c r="E45" s="15"/>
    </row>
    <row r="46" spans="1:5" ht="15.5" x14ac:dyDescent="0.3">
      <c r="A46" s="15"/>
      <c r="B46" s="295" t="s">
        <v>342</v>
      </c>
      <c r="C46" s="439">
        <f>SUM(C48:C51)</f>
        <v>11306843.566439752</v>
      </c>
      <c r="D46" s="940"/>
      <c r="E46" s="15"/>
    </row>
    <row r="47" spans="1:5" ht="15.5" x14ac:dyDescent="0.35">
      <c r="A47" s="15"/>
      <c r="B47" s="239"/>
      <c r="C47" s="240"/>
      <c r="D47" s="940"/>
      <c r="E47" s="15"/>
    </row>
    <row r="48" spans="1:5" x14ac:dyDescent="0.3">
      <c r="A48" s="15"/>
      <c r="B48" s="260" t="s">
        <v>345</v>
      </c>
      <c r="C48" s="360">
        <v>2161255.2496933928</v>
      </c>
      <c r="D48" s="940"/>
      <c r="E48" s="15"/>
    </row>
    <row r="49" spans="1:5" x14ac:dyDescent="0.3">
      <c r="A49" s="15"/>
      <c r="B49" s="260" t="s">
        <v>515</v>
      </c>
      <c r="C49" s="360">
        <v>1777148.8667463579</v>
      </c>
      <c r="D49" s="940"/>
      <c r="E49" s="15"/>
    </row>
    <row r="50" spans="1:5" x14ac:dyDescent="0.3">
      <c r="A50" s="15"/>
      <c r="B50" s="260" t="s">
        <v>617</v>
      </c>
      <c r="C50" s="360">
        <v>7368439.4500000002</v>
      </c>
      <c r="D50" s="940"/>
      <c r="E50" s="15"/>
    </row>
    <row r="51" spans="1:5" ht="13.5" thickBot="1" x14ac:dyDescent="0.35">
      <c r="A51" s="15"/>
      <c r="B51" s="241"/>
      <c r="C51" s="242"/>
      <c r="D51" s="709"/>
    </row>
    <row r="52" spans="1:5" ht="13.5" thickTop="1" x14ac:dyDescent="0.3">
      <c r="A52" s="15"/>
      <c r="B52" s="243"/>
      <c r="C52" s="244"/>
      <c r="D52" s="15"/>
    </row>
    <row r="53" spans="1:5" x14ac:dyDescent="0.3">
      <c r="A53" s="15"/>
      <c r="B53" s="245" t="s">
        <v>613</v>
      </c>
      <c r="C53" s="246"/>
      <c r="D53" s="15"/>
    </row>
    <row r="54" spans="1:5" x14ac:dyDescent="0.3">
      <c r="A54" s="15"/>
      <c r="B54" s="1255" t="s">
        <v>769</v>
      </c>
      <c r="C54" s="1255"/>
      <c r="D54" s="1255"/>
    </row>
    <row r="55" spans="1:5" x14ac:dyDescent="0.3">
      <c r="A55" s="15"/>
      <c r="B55" s="1176" t="s">
        <v>770</v>
      </c>
      <c r="C55" s="1176"/>
      <c r="D55" s="15"/>
    </row>
    <row r="56" spans="1:5" ht="28.5" customHeight="1" x14ac:dyDescent="0.3">
      <c r="A56" s="15"/>
      <c r="B56" s="1259" t="s">
        <v>763</v>
      </c>
      <c r="C56" s="1259"/>
      <c r="D56" s="15"/>
    </row>
    <row r="57" spans="1:5" s="5" customFormat="1" ht="31.5" customHeight="1" x14ac:dyDescent="0.3">
      <c r="B57" s="1260" t="s">
        <v>764</v>
      </c>
      <c r="C57" s="1260"/>
      <c r="D57" s="15"/>
      <c r="E57" s="115"/>
    </row>
    <row r="58" spans="1:5" s="5" customFormat="1" ht="12.75" customHeight="1" x14ac:dyDescent="0.3">
      <c r="B58" s="247"/>
      <c r="C58" s="247"/>
      <c r="D58" s="15"/>
      <c r="E58" s="115"/>
    </row>
    <row r="59" spans="1:5" s="5" customFormat="1" x14ac:dyDescent="0.3">
      <c r="B59" s="1258"/>
      <c r="C59" s="1258"/>
      <c r="D59" s="15"/>
      <c r="E59" s="115"/>
    </row>
    <row r="60" spans="1:5" s="5" customFormat="1" x14ac:dyDescent="0.3">
      <c r="B60" s="1258"/>
      <c r="C60" s="1258"/>
      <c r="D60" s="15"/>
      <c r="E60" s="115"/>
    </row>
    <row r="61" spans="1:5" s="5" customFormat="1" x14ac:dyDescent="0.3">
      <c r="D61" s="15"/>
      <c r="E61" s="115"/>
    </row>
    <row r="62" spans="1:5" s="5" customFormat="1" x14ac:dyDescent="0.3">
      <c r="C62" s="150"/>
      <c r="D62" s="15"/>
      <c r="E62" s="115"/>
    </row>
    <row r="63" spans="1:5" s="5" customFormat="1" x14ac:dyDescent="0.3">
      <c r="C63" s="150"/>
      <c r="D63" s="15"/>
      <c r="E63" s="115"/>
    </row>
    <row r="64" spans="1:5" s="5" customFormat="1" x14ac:dyDescent="0.3">
      <c r="D64" s="15"/>
      <c r="E64" s="115"/>
    </row>
    <row r="65" spans="4:5" s="5" customFormat="1" x14ac:dyDescent="0.3">
      <c r="D65" s="15"/>
      <c r="E65" s="115"/>
    </row>
    <row r="66" spans="4:5" s="5" customFormat="1" x14ac:dyDescent="0.3">
      <c r="D66" s="15"/>
      <c r="E66" s="115"/>
    </row>
    <row r="67" spans="4:5" s="5" customFormat="1" x14ac:dyDescent="0.3">
      <c r="D67" s="15"/>
      <c r="E67" s="115"/>
    </row>
    <row r="68" spans="4:5" s="5" customFormat="1" x14ac:dyDescent="0.3">
      <c r="D68" s="15"/>
      <c r="E68" s="115"/>
    </row>
    <row r="69" spans="4:5" s="5" customFormat="1" x14ac:dyDescent="0.3">
      <c r="D69" s="15"/>
      <c r="E69" s="115"/>
    </row>
    <row r="70" spans="4:5" s="5" customFormat="1" x14ac:dyDescent="0.3">
      <c r="D70" s="15"/>
      <c r="E70" s="115"/>
    </row>
    <row r="71" spans="4:5" s="5" customFormat="1" x14ac:dyDescent="0.3">
      <c r="D71" s="15"/>
      <c r="E71" s="115"/>
    </row>
    <row r="72" spans="4:5" s="5" customFormat="1" x14ac:dyDescent="0.3">
      <c r="D72" s="15"/>
      <c r="E72" s="115"/>
    </row>
    <row r="73" spans="4:5" s="5" customFormat="1" x14ac:dyDescent="0.3">
      <c r="D73" s="15"/>
      <c r="E73" s="115"/>
    </row>
    <row r="74" spans="4:5" s="5" customFormat="1" x14ac:dyDescent="0.3">
      <c r="D74" s="15"/>
      <c r="E74" s="115"/>
    </row>
    <row r="75" spans="4:5" s="5" customFormat="1" x14ac:dyDescent="0.3">
      <c r="D75" s="15"/>
      <c r="E75" s="115"/>
    </row>
    <row r="76" spans="4:5" s="5" customFormat="1" x14ac:dyDescent="0.3">
      <c r="D76" s="15"/>
      <c r="E76" s="115"/>
    </row>
    <row r="77" spans="4:5" s="5" customFormat="1" x14ac:dyDescent="0.3">
      <c r="D77" s="15"/>
      <c r="E77" s="115"/>
    </row>
    <row r="78" spans="4:5" s="5" customFormat="1" x14ac:dyDescent="0.3">
      <c r="D78" s="15"/>
      <c r="E78" s="115"/>
    </row>
    <row r="79" spans="4:5" s="5" customFormat="1" x14ac:dyDescent="0.3">
      <c r="D79" s="115"/>
      <c r="E79" s="115"/>
    </row>
    <row r="80" spans="4:5" s="5" customFormat="1" x14ac:dyDescent="0.3">
      <c r="D80" s="115"/>
      <c r="E80" s="115"/>
    </row>
    <row r="81" spans="4:5" s="5" customFormat="1" x14ac:dyDescent="0.3">
      <c r="D81" s="115"/>
      <c r="E81" s="115"/>
    </row>
    <row r="82" spans="4:5" s="5" customFormat="1" x14ac:dyDescent="0.3">
      <c r="D82" s="115"/>
      <c r="E82" s="115"/>
    </row>
    <row r="83" spans="4:5" s="5" customFormat="1" x14ac:dyDescent="0.3">
      <c r="D83" s="115"/>
      <c r="E83" s="115"/>
    </row>
    <row r="84" spans="4:5" s="5" customFormat="1" x14ac:dyDescent="0.3">
      <c r="D84" s="115"/>
      <c r="E84" s="115"/>
    </row>
    <row r="85" spans="4:5" s="5" customFormat="1" x14ac:dyDescent="0.3">
      <c r="D85" s="115"/>
      <c r="E85" s="115"/>
    </row>
    <row r="86" spans="4:5" s="5" customFormat="1" x14ac:dyDescent="0.3">
      <c r="D86" s="115"/>
      <c r="E86" s="115"/>
    </row>
    <row r="87" spans="4:5" s="5" customFormat="1" x14ac:dyDescent="0.3">
      <c r="D87" s="115"/>
      <c r="E87" s="115"/>
    </row>
    <row r="88" spans="4:5" s="5" customFormat="1" x14ac:dyDescent="0.3">
      <c r="D88" s="115"/>
      <c r="E88" s="115"/>
    </row>
    <row r="89" spans="4:5" s="5" customFormat="1" x14ac:dyDescent="0.3">
      <c r="D89" s="115"/>
      <c r="E89" s="115"/>
    </row>
    <row r="90" spans="4:5" s="5" customFormat="1" x14ac:dyDescent="0.3">
      <c r="D90" s="115"/>
      <c r="E90" s="115"/>
    </row>
    <row r="91" spans="4:5" s="5" customFormat="1" x14ac:dyDescent="0.3">
      <c r="D91" s="115"/>
      <c r="E91" s="115"/>
    </row>
    <row r="92" spans="4:5" s="5" customFormat="1" x14ac:dyDescent="0.3">
      <c r="D92" s="115"/>
      <c r="E92" s="115"/>
    </row>
    <row r="93" spans="4:5" s="5" customFormat="1" x14ac:dyDescent="0.3">
      <c r="D93" s="115"/>
      <c r="E93" s="115"/>
    </row>
    <row r="94" spans="4:5" s="5" customFormat="1" x14ac:dyDescent="0.3">
      <c r="D94" s="115"/>
      <c r="E94" s="115"/>
    </row>
    <row r="95" spans="4:5" s="5" customFormat="1" x14ac:dyDescent="0.3">
      <c r="D95" s="115"/>
      <c r="E95" s="115"/>
    </row>
    <row r="96" spans="4:5" s="5" customFormat="1" x14ac:dyDescent="0.3">
      <c r="D96" s="115"/>
      <c r="E96" s="115"/>
    </row>
    <row r="97" spans="4:5" s="5" customFormat="1" x14ac:dyDescent="0.3">
      <c r="D97" s="115"/>
      <c r="E97" s="115"/>
    </row>
    <row r="98" spans="4:5" s="5" customFormat="1" x14ac:dyDescent="0.3">
      <c r="D98" s="115"/>
      <c r="E98" s="115"/>
    </row>
    <row r="99" spans="4:5" s="5" customFormat="1" x14ac:dyDescent="0.3">
      <c r="D99" s="115"/>
      <c r="E99" s="115"/>
    </row>
    <row r="100" spans="4:5" s="5" customFormat="1" x14ac:dyDescent="0.3">
      <c r="D100" s="115"/>
      <c r="E100" s="115"/>
    </row>
    <row r="101" spans="4:5" s="5" customFormat="1" x14ac:dyDescent="0.3">
      <c r="D101" s="115"/>
      <c r="E101" s="115"/>
    </row>
    <row r="102" spans="4:5" s="5" customFormat="1" x14ac:dyDescent="0.3">
      <c r="D102" s="115"/>
      <c r="E102" s="115"/>
    </row>
    <row r="103" spans="4:5" s="5" customFormat="1" x14ac:dyDescent="0.3">
      <c r="D103" s="115"/>
      <c r="E103" s="115"/>
    </row>
    <row r="104" spans="4:5" s="5" customFormat="1" x14ac:dyDescent="0.3">
      <c r="D104" s="115"/>
      <c r="E104" s="115"/>
    </row>
    <row r="105" spans="4:5" s="5" customFormat="1" x14ac:dyDescent="0.3">
      <c r="D105" s="115"/>
      <c r="E105" s="115"/>
    </row>
    <row r="106" spans="4:5" s="5" customFormat="1" x14ac:dyDescent="0.3">
      <c r="D106" s="115"/>
      <c r="E106" s="115"/>
    </row>
    <row r="107" spans="4:5" s="5" customFormat="1" x14ac:dyDescent="0.3">
      <c r="D107" s="115"/>
      <c r="E107" s="115"/>
    </row>
    <row r="108" spans="4:5" s="5" customFormat="1" x14ac:dyDescent="0.3">
      <c r="D108" s="115"/>
      <c r="E108" s="115"/>
    </row>
    <row r="109" spans="4:5" s="5" customFormat="1" x14ac:dyDescent="0.3">
      <c r="D109" s="115"/>
      <c r="E109" s="115"/>
    </row>
    <row r="110" spans="4:5" s="5" customFormat="1" x14ac:dyDescent="0.3">
      <c r="D110" s="115"/>
      <c r="E110" s="115"/>
    </row>
    <row r="111" spans="4:5" s="5" customFormat="1" x14ac:dyDescent="0.3">
      <c r="D111" s="115"/>
      <c r="E111" s="115"/>
    </row>
    <row r="112" spans="4:5" s="5" customFormat="1" x14ac:dyDescent="0.3">
      <c r="D112" s="115"/>
      <c r="E112" s="115"/>
    </row>
    <row r="113" spans="4:5" s="5" customFormat="1" x14ac:dyDescent="0.3">
      <c r="D113" s="115"/>
      <c r="E113" s="115"/>
    </row>
    <row r="114" spans="4:5" s="5" customFormat="1" x14ac:dyDescent="0.3">
      <c r="D114" s="115"/>
      <c r="E114" s="115"/>
    </row>
    <row r="115" spans="4:5" s="5" customFormat="1" x14ac:dyDescent="0.3">
      <c r="D115" s="115"/>
      <c r="E115" s="115"/>
    </row>
    <row r="116" spans="4:5" s="5" customFormat="1" x14ac:dyDescent="0.3">
      <c r="D116" s="115"/>
      <c r="E116" s="115"/>
    </row>
    <row r="117" spans="4:5" s="5" customFormat="1" x14ac:dyDescent="0.3">
      <c r="D117" s="115"/>
      <c r="E117" s="115"/>
    </row>
    <row r="118" spans="4:5" s="5" customFormat="1" x14ac:dyDescent="0.3">
      <c r="D118" s="115"/>
      <c r="E118" s="115"/>
    </row>
    <row r="119" spans="4:5" s="5" customFormat="1" x14ac:dyDescent="0.3">
      <c r="D119" s="115"/>
      <c r="E119" s="115"/>
    </row>
    <row r="120" spans="4:5" s="5" customFormat="1" x14ac:dyDescent="0.3">
      <c r="D120" s="115"/>
      <c r="E120" s="115"/>
    </row>
    <row r="121" spans="4:5" s="5" customFormat="1" x14ac:dyDescent="0.3">
      <c r="D121" s="115"/>
      <c r="E121" s="115"/>
    </row>
    <row r="122" spans="4:5" s="5" customFormat="1" x14ac:dyDescent="0.3">
      <c r="D122" s="115"/>
      <c r="E122" s="115"/>
    </row>
    <row r="123" spans="4:5" s="5" customFormat="1" x14ac:dyDescent="0.3">
      <c r="D123" s="115"/>
      <c r="E123" s="115"/>
    </row>
    <row r="124" spans="4:5" s="5" customFormat="1" x14ac:dyDescent="0.3">
      <c r="D124" s="115"/>
      <c r="E124" s="115"/>
    </row>
    <row r="125" spans="4:5" s="5" customFormat="1" x14ac:dyDescent="0.3">
      <c r="D125" s="115"/>
      <c r="E125" s="115"/>
    </row>
    <row r="126" spans="4:5" s="5" customFormat="1" x14ac:dyDescent="0.3">
      <c r="D126" s="115"/>
      <c r="E126" s="115"/>
    </row>
    <row r="127" spans="4:5" s="5" customFormat="1" x14ac:dyDescent="0.3">
      <c r="D127" s="115"/>
      <c r="E127" s="115"/>
    </row>
    <row r="128" spans="4:5" s="5" customFormat="1" x14ac:dyDescent="0.3">
      <c r="D128" s="115"/>
      <c r="E128" s="115"/>
    </row>
    <row r="129" spans="4:5" s="5" customFormat="1" x14ac:dyDescent="0.3">
      <c r="D129" s="115"/>
      <c r="E129" s="115"/>
    </row>
    <row r="130" spans="4:5" s="5" customFormat="1" x14ac:dyDescent="0.3">
      <c r="D130" s="115"/>
      <c r="E130" s="115"/>
    </row>
    <row r="131" spans="4:5" s="5" customFormat="1" x14ac:dyDescent="0.3">
      <c r="D131" s="115"/>
      <c r="E131" s="115"/>
    </row>
    <row r="132" spans="4:5" s="5" customFormat="1" x14ac:dyDescent="0.3">
      <c r="D132" s="115"/>
      <c r="E132" s="115"/>
    </row>
    <row r="133" spans="4:5" s="5" customFormat="1" x14ac:dyDescent="0.3">
      <c r="D133" s="115"/>
      <c r="E133" s="115"/>
    </row>
    <row r="134" spans="4:5" s="5" customFormat="1" x14ac:dyDescent="0.3">
      <c r="D134" s="115"/>
      <c r="E134" s="115"/>
    </row>
    <row r="135" spans="4:5" s="5" customFormat="1" x14ac:dyDescent="0.3">
      <c r="D135" s="115"/>
      <c r="E135" s="115"/>
    </row>
    <row r="136" spans="4:5" s="5" customFormat="1" x14ac:dyDescent="0.3">
      <c r="D136" s="115"/>
      <c r="E136" s="115"/>
    </row>
    <row r="137" spans="4:5" s="5" customFormat="1" x14ac:dyDescent="0.3">
      <c r="D137" s="115"/>
      <c r="E137" s="115"/>
    </row>
    <row r="138" spans="4:5" s="5" customFormat="1" x14ac:dyDescent="0.3">
      <c r="D138" s="115"/>
      <c r="E138" s="115"/>
    </row>
    <row r="139" spans="4:5" s="5" customFormat="1" x14ac:dyDescent="0.3">
      <c r="D139" s="115"/>
      <c r="E139" s="115"/>
    </row>
    <row r="140" spans="4:5" s="5" customFormat="1" x14ac:dyDescent="0.3">
      <c r="D140" s="115"/>
      <c r="E140" s="115"/>
    </row>
    <row r="141" spans="4:5" s="5" customFormat="1" x14ac:dyDescent="0.3">
      <c r="D141" s="115"/>
      <c r="E141" s="115"/>
    </row>
    <row r="142" spans="4:5" s="5" customFormat="1" x14ac:dyDescent="0.3">
      <c r="D142" s="115"/>
      <c r="E142" s="115"/>
    </row>
    <row r="143" spans="4:5" s="5" customFormat="1" x14ac:dyDescent="0.3">
      <c r="D143" s="115"/>
      <c r="E143" s="115"/>
    </row>
    <row r="144" spans="4:5" s="5" customFormat="1" x14ac:dyDescent="0.3">
      <c r="D144" s="115"/>
      <c r="E144" s="115"/>
    </row>
    <row r="145" spans="4:5" s="5" customFormat="1" x14ac:dyDescent="0.3">
      <c r="D145" s="115"/>
      <c r="E145" s="115"/>
    </row>
    <row r="146" spans="4:5" s="5" customFormat="1" x14ac:dyDescent="0.3">
      <c r="D146" s="115"/>
      <c r="E146" s="115"/>
    </row>
    <row r="147" spans="4:5" s="5" customFormat="1" x14ac:dyDescent="0.3">
      <c r="D147" s="115"/>
      <c r="E147" s="115"/>
    </row>
    <row r="148" spans="4:5" s="5" customFormat="1" x14ac:dyDescent="0.3">
      <c r="D148" s="115"/>
      <c r="E148" s="115"/>
    </row>
    <row r="149" spans="4:5" s="5" customFormat="1" x14ac:dyDescent="0.3">
      <c r="D149" s="115"/>
      <c r="E149" s="115"/>
    </row>
    <row r="150" spans="4:5" s="5" customFormat="1" x14ac:dyDescent="0.3">
      <c r="D150" s="115"/>
      <c r="E150" s="115"/>
    </row>
    <row r="151" spans="4:5" s="5" customFormat="1" x14ac:dyDescent="0.3">
      <c r="D151" s="115"/>
      <c r="E151" s="115"/>
    </row>
    <row r="152" spans="4:5" s="5" customFormat="1" x14ac:dyDescent="0.3">
      <c r="D152" s="115"/>
      <c r="E152" s="115"/>
    </row>
    <row r="153" spans="4:5" s="5" customFormat="1" x14ac:dyDescent="0.3">
      <c r="D153" s="115"/>
      <c r="E153" s="115"/>
    </row>
    <row r="154" spans="4:5" s="5" customFormat="1" x14ac:dyDescent="0.3">
      <c r="D154" s="115"/>
      <c r="E154" s="115"/>
    </row>
    <row r="155" spans="4:5" s="5" customFormat="1" x14ac:dyDescent="0.3">
      <c r="D155" s="115"/>
      <c r="E155" s="115"/>
    </row>
    <row r="156" spans="4:5" s="5" customFormat="1" x14ac:dyDescent="0.3">
      <c r="D156" s="115"/>
      <c r="E156" s="115"/>
    </row>
    <row r="157" spans="4:5" s="5" customFormat="1" x14ac:dyDescent="0.3">
      <c r="D157" s="115"/>
      <c r="E157" s="115"/>
    </row>
    <row r="158" spans="4:5" s="5" customFormat="1" x14ac:dyDescent="0.3">
      <c r="D158" s="115"/>
      <c r="E158" s="115"/>
    </row>
    <row r="159" spans="4:5" s="5" customFormat="1" x14ac:dyDescent="0.3">
      <c r="D159" s="115"/>
      <c r="E159" s="115"/>
    </row>
    <row r="160" spans="4:5" s="5" customFormat="1" x14ac:dyDescent="0.3">
      <c r="D160" s="115"/>
      <c r="E160" s="115"/>
    </row>
    <row r="161" spans="4:5" s="5" customFormat="1" x14ac:dyDescent="0.3">
      <c r="D161" s="115"/>
      <c r="E161" s="115"/>
    </row>
    <row r="162" spans="4:5" s="5" customFormat="1" x14ac:dyDescent="0.3">
      <c r="D162" s="115"/>
      <c r="E162" s="115"/>
    </row>
    <row r="163" spans="4:5" s="5" customFormat="1" x14ac:dyDescent="0.3">
      <c r="D163" s="115"/>
      <c r="E163" s="115"/>
    </row>
    <row r="164" spans="4:5" s="5" customFormat="1" x14ac:dyDescent="0.3">
      <c r="D164" s="115"/>
      <c r="E164" s="115"/>
    </row>
    <row r="165" spans="4:5" s="5" customFormat="1" x14ac:dyDescent="0.3">
      <c r="D165" s="115"/>
      <c r="E165" s="115"/>
    </row>
    <row r="166" spans="4:5" s="5" customFormat="1" x14ac:dyDescent="0.3">
      <c r="D166" s="115"/>
      <c r="E166" s="115"/>
    </row>
    <row r="167" spans="4:5" s="5" customFormat="1" x14ac:dyDescent="0.3">
      <c r="D167" s="115"/>
      <c r="E167" s="115"/>
    </row>
    <row r="168" spans="4:5" s="5" customFormat="1" x14ac:dyDescent="0.3">
      <c r="D168" s="115"/>
      <c r="E168" s="115"/>
    </row>
    <row r="169" spans="4:5" s="5" customFormat="1" x14ac:dyDescent="0.3">
      <c r="D169" s="115"/>
      <c r="E169" s="115"/>
    </row>
    <row r="170" spans="4:5" s="5" customFormat="1" x14ac:dyDescent="0.3">
      <c r="D170" s="115"/>
      <c r="E170" s="115"/>
    </row>
    <row r="171" spans="4:5" s="5" customFormat="1" x14ac:dyDescent="0.3">
      <c r="D171" s="115"/>
      <c r="E171" s="115"/>
    </row>
    <row r="172" spans="4:5" s="5" customFormat="1" x14ac:dyDescent="0.3">
      <c r="D172" s="115"/>
      <c r="E172" s="115"/>
    </row>
    <row r="173" spans="4:5" s="5" customFormat="1" x14ac:dyDescent="0.3">
      <c r="D173" s="115"/>
      <c r="E173" s="115"/>
    </row>
    <row r="174" spans="4:5" s="5" customFormat="1" x14ac:dyDescent="0.3">
      <c r="D174" s="115"/>
      <c r="E174" s="115"/>
    </row>
    <row r="175" spans="4:5" s="5" customFormat="1" x14ac:dyDescent="0.3">
      <c r="D175" s="115"/>
      <c r="E175" s="115"/>
    </row>
    <row r="176" spans="4:5" s="5" customFormat="1" x14ac:dyDescent="0.3">
      <c r="D176" s="115"/>
      <c r="E176" s="115"/>
    </row>
    <row r="177" spans="4:5" s="5" customFormat="1" x14ac:dyDescent="0.3">
      <c r="D177" s="115"/>
      <c r="E177" s="115"/>
    </row>
    <row r="178" spans="4:5" s="5" customFormat="1" x14ac:dyDescent="0.3">
      <c r="D178" s="115"/>
      <c r="E178" s="115"/>
    </row>
    <row r="179" spans="4:5" s="5" customFormat="1" x14ac:dyDescent="0.3">
      <c r="D179" s="115"/>
      <c r="E179" s="115"/>
    </row>
    <row r="180" spans="4:5" s="5" customFormat="1" x14ac:dyDescent="0.3">
      <c r="D180" s="115"/>
      <c r="E180" s="115"/>
    </row>
    <row r="181" spans="4:5" s="5" customFormat="1" x14ac:dyDescent="0.3">
      <c r="D181" s="115"/>
      <c r="E181" s="115"/>
    </row>
    <row r="182" spans="4:5" s="5" customFormat="1" x14ac:dyDescent="0.3">
      <c r="D182" s="115"/>
      <c r="E182" s="115"/>
    </row>
    <row r="183" spans="4:5" s="5" customFormat="1" x14ac:dyDescent="0.3">
      <c r="D183" s="115"/>
      <c r="E183" s="115"/>
    </row>
    <row r="184" spans="4:5" s="5" customFormat="1" x14ac:dyDescent="0.3">
      <c r="D184" s="115"/>
      <c r="E184" s="115"/>
    </row>
    <row r="185" spans="4:5" s="5" customFormat="1" x14ac:dyDescent="0.3">
      <c r="D185" s="115"/>
      <c r="E185" s="115"/>
    </row>
    <row r="186" spans="4:5" s="5" customFormat="1" x14ac:dyDescent="0.3">
      <c r="D186" s="115"/>
      <c r="E186" s="115"/>
    </row>
    <row r="187" spans="4:5" s="5" customFormat="1" x14ac:dyDescent="0.3">
      <c r="D187" s="115"/>
      <c r="E187" s="115"/>
    </row>
    <row r="188" spans="4:5" s="5" customFormat="1" x14ac:dyDescent="0.3">
      <c r="D188" s="115"/>
      <c r="E188" s="115"/>
    </row>
    <row r="189" spans="4:5" s="5" customFormat="1" x14ac:dyDescent="0.3">
      <c r="D189" s="115"/>
      <c r="E189" s="115"/>
    </row>
    <row r="190" spans="4:5" s="5" customFormat="1" x14ac:dyDescent="0.3">
      <c r="D190" s="115"/>
      <c r="E190" s="115"/>
    </row>
    <row r="191" spans="4:5" s="5" customFormat="1" x14ac:dyDescent="0.3">
      <c r="D191" s="115"/>
      <c r="E191" s="115"/>
    </row>
    <row r="192" spans="4:5" s="5" customFormat="1" x14ac:dyDescent="0.3">
      <c r="D192" s="115"/>
      <c r="E192" s="115"/>
    </row>
    <row r="193" spans="4:5" s="5" customFormat="1" x14ac:dyDescent="0.3">
      <c r="D193" s="115"/>
      <c r="E193" s="115"/>
    </row>
    <row r="194" spans="4:5" s="5" customFormat="1" x14ac:dyDescent="0.3">
      <c r="D194" s="115"/>
      <c r="E194" s="115"/>
    </row>
    <row r="195" spans="4:5" s="5" customFormat="1" x14ac:dyDescent="0.3">
      <c r="D195" s="115"/>
      <c r="E195" s="115"/>
    </row>
    <row r="196" spans="4:5" s="5" customFormat="1" x14ac:dyDescent="0.3">
      <c r="D196" s="115"/>
      <c r="E196" s="115"/>
    </row>
    <row r="197" spans="4:5" s="5" customFormat="1" x14ac:dyDescent="0.3">
      <c r="D197" s="115"/>
      <c r="E197" s="115"/>
    </row>
    <row r="198" spans="4:5" s="5" customFormat="1" x14ac:dyDescent="0.3">
      <c r="D198" s="115"/>
      <c r="E198" s="115"/>
    </row>
    <row r="199" spans="4:5" s="5" customFormat="1" x14ac:dyDescent="0.3">
      <c r="D199" s="115"/>
      <c r="E199" s="115"/>
    </row>
    <row r="200" spans="4:5" s="5" customFormat="1" x14ac:dyDescent="0.3">
      <c r="D200" s="115"/>
      <c r="E200" s="115"/>
    </row>
    <row r="201" spans="4:5" s="5" customFormat="1" x14ac:dyDescent="0.3">
      <c r="D201" s="115"/>
      <c r="E201" s="115"/>
    </row>
    <row r="202" spans="4:5" s="5" customFormat="1" x14ac:dyDescent="0.3">
      <c r="D202" s="115"/>
      <c r="E202" s="115"/>
    </row>
    <row r="203" spans="4:5" s="5" customFormat="1" x14ac:dyDescent="0.3">
      <c r="D203" s="115"/>
      <c r="E203" s="115"/>
    </row>
    <row r="204" spans="4:5" s="5" customFormat="1" x14ac:dyDescent="0.3">
      <c r="D204" s="115"/>
      <c r="E204" s="115"/>
    </row>
    <row r="205" spans="4:5" s="5" customFormat="1" x14ac:dyDescent="0.3">
      <c r="D205" s="115"/>
      <c r="E205" s="115"/>
    </row>
    <row r="206" spans="4:5" s="5" customFormat="1" x14ac:dyDescent="0.3">
      <c r="D206" s="115"/>
      <c r="E206" s="115"/>
    </row>
    <row r="207" spans="4:5" s="5" customFormat="1" x14ac:dyDescent="0.3">
      <c r="D207" s="115"/>
      <c r="E207" s="115"/>
    </row>
    <row r="208" spans="4:5" s="5" customFormat="1" x14ac:dyDescent="0.3">
      <c r="D208" s="115"/>
      <c r="E208" s="115"/>
    </row>
    <row r="209" spans="2:5" s="5" customFormat="1" x14ac:dyDescent="0.3">
      <c r="D209" s="115"/>
      <c r="E209" s="115"/>
    </row>
    <row r="210" spans="2:5" s="5" customFormat="1" x14ac:dyDescent="0.3">
      <c r="D210" s="115"/>
      <c r="E210" s="115"/>
    </row>
    <row r="211" spans="2:5" s="5" customFormat="1" x14ac:dyDescent="0.3">
      <c r="D211" s="115"/>
      <c r="E211" s="115"/>
    </row>
    <row r="212" spans="2:5" s="5" customFormat="1" x14ac:dyDescent="0.3">
      <c r="B212" s="15"/>
      <c r="C212" s="15"/>
      <c r="D212" s="115"/>
      <c r="E212" s="115"/>
    </row>
    <row r="213" spans="2:5" s="5" customFormat="1" x14ac:dyDescent="0.3">
      <c r="B213" s="15"/>
      <c r="C213" s="15"/>
      <c r="D213" s="115"/>
      <c r="E213" s="115"/>
    </row>
    <row r="214" spans="2:5" s="5" customFormat="1" x14ac:dyDescent="0.3">
      <c r="B214" s="15"/>
      <c r="C214" s="15"/>
      <c r="D214" s="115"/>
      <c r="E214" s="115"/>
    </row>
  </sheetData>
  <mergeCells count="7">
    <mergeCell ref="B60:C60"/>
    <mergeCell ref="B6:C6"/>
    <mergeCell ref="B7:C7"/>
    <mergeCell ref="B54:D54"/>
    <mergeCell ref="B56:C56"/>
    <mergeCell ref="B57:C57"/>
    <mergeCell ref="B59:C59"/>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4" verticalDpi="4294967294" r:id="rId1"/>
  <headerFooter scaleWithDoc="0">
    <oddFooter>&amp;R&amp;A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autoPageBreaks="0" fitToPage="1"/>
  </sheetPr>
  <dimension ref="A1:P66"/>
  <sheetViews>
    <sheetView showGridLines="0" zoomScaleNormal="100" zoomScaleSheetLayoutView="85" workbookViewId="0"/>
  </sheetViews>
  <sheetFormatPr baseColWidth="10" defaultColWidth="11.453125" defaultRowHeight="13" x14ac:dyDescent="0.3"/>
  <cols>
    <col min="1" max="1" width="6.54296875" style="5" bestFit="1" customWidth="1"/>
    <col min="2" max="2" width="25.453125" style="5" customWidth="1"/>
    <col min="3" max="3" width="73.453125" style="5" bestFit="1" customWidth="1"/>
    <col min="4" max="4" width="11.7265625" style="5" customWidth="1"/>
    <col min="5" max="5" width="12.54296875" style="5" bestFit="1" customWidth="1"/>
    <col min="6" max="8" width="11.7265625" style="5" customWidth="1"/>
    <col min="9" max="10" width="12.54296875" style="5" bestFit="1" customWidth="1"/>
    <col min="11" max="11" width="12.7265625" style="5" customWidth="1"/>
    <col min="12" max="12" width="13.1796875" style="5" customWidth="1"/>
    <col min="13" max="14" width="12.453125" style="5" bestFit="1" customWidth="1"/>
    <col min="15" max="15" width="13.81640625" style="5" customWidth="1"/>
    <col min="16" max="16" width="13.36328125" style="5" customWidth="1"/>
    <col min="17" max="16384" width="11.453125" style="5"/>
  </cols>
  <sheetData>
    <row r="1" spans="1:15" x14ac:dyDescent="0.3">
      <c r="A1" s="672" t="s">
        <v>216</v>
      </c>
    </row>
    <row r="2" spans="1:15" ht="14.5" x14ac:dyDescent="0.3">
      <c r="B2" s="351" t="str">
        <f>+INDICE!B2</f>
        <v>MINISTERIO DE ECONOMÍA</v>
      </c>
      <c r="C2" s="673"/>
      <c r="D2" s="674"/>
      <c r="E2" s="674"/>
      <c r="F2" s="674"/>
      <c r="G2" s="674"/>
      <c r="H2" s="674"/>
      <c r="I2" s="674"/>
      <c r="J2" s="674"/>
      <c r="K2" s="673"/>
      <c r="L2" s="673"/>
      <c r="M2" s="673"/>
      <c r="N2" s="673"/>
      <c r="O2" s="673"/>
    </row>
    <row r="3" spans="1:15" ht="14.5" x14ac:dyDescent="0.3">
      <c r="B3" s="351" t="str">
        <f>+INDICE!B3</f>
        <v>SECRETARÍA DE FINANZAS</v>
      </c>
      <c r="C3" s="673"/>
      <c r="D3" s="674"/>
      <c r="E3" s="674"/>
      <c r="F3" s="674"/>
      <c r="G3" s="674"/>
      <c r="H3" s="674"/>
      <c r="I3" s="674"/>
      <c r="J3" s="674"/>
      <c r="K3" s="673"/>
      <c r="L3" s="673"/>
      <c r="M3" s="673"/>
      <c r="N3" s="673"/>
      <c r="O3" s="673"/>
    </row>
    <row r="4" spans="1:15" ht="14.5" x14ac:dyDescent="0.35">
      <c r="B4" s="6"/>
      <c r="C4" s="673"/>
      <c r="D4" s="674"/>
      <c r="E4" s="674"/>
      <c r="F4" s="674"/>
      <c r="G4" s="674"/>
      <c r="H4" s="674"/>
      <c r="I4" s="674"/>
      <c r="J4" s="674"/>
      <c r="K4" s="673"/>
      <c r="L4" s="673"/>
      <c r="M4" s="673"/>
      <c r="N4" s="673"/>
      <c r="O4" s="673"/>
    </row>
    <row r="5" spans="1:15" ht="14.5" x14ac:dyDescent="0.35">
      <c r="B5" s="673"/>
      <c r="C5" s="3"/>
      <c r="D5" s="674"/>
      <c r="E5" s="674"/>
      <c r="F5" s="674"/>
      <c r="G5" s="674"/>
      <c r="H5" s="674"/>
      <c r="I5" s="674"/>
      <c r="J5" s="674"/>
      <c r="K5" s="673"/>
      <c r="L5" s="673"/>
      <c r="M5" s="673"/>
      <c r="N5" s="673"/>
      <c r="O5" s="673"/>
    </row>
    <row r="6" spans="1:15" ht="17" x14ac:dyDescent="0.35">
      <c r="B6" s="1256" t="s">
        <v>693</v>
      </c>
      <c r="C6" s="1256"/>
      <c r="D6" s="1256"/>
      <c r="E6" s="1256"/>
      <c r="F6" s="1256"/>
      <c r="G6" s="1256"/>
      <c r="H6" s="1256"/>
      <c r="I6" s="1256"/>
      <c r="J6" s="1256"/>
      <c r="K6" s="1256"/>
      <c r="L6" s="1256"/>
      <c r="M6" s="1256"/>
      <c r="N6" s="1256"/>
      <c r="O6" s="675"/>
    </row>
    <row r="7" spans="1:15" s="676" customFormat="1" ht="13.5" thickBot="1" x14ac:dyDescent="0.35">
      <c r="A7" s="5"/>
      <c r="B7" s="673"/>
      <c r="C7" s="673"/>
      <c r="D7" s="674"/>
      <c r="E7" s="674"/>
      <c r="F7" s="674"/>
      <c r="G7" s="674"/>
      <c r="H7" s="674"/>
      <c r="I7" s="674"/>
      <c r="J7" s="674"/>
      <c r="K7" s="673"/>
      <c r="L7" s="673"/>
      <c r="M7" s="673"/>
      <c r="N7" s="673"/>
      <c r="O7" s="673"/>
    </row>
    <row r="8" spans="1:15" s="677" customFormat="1" ht="13.5" thickBot="1" x14ac:dyDescent="0.3">
      <c r="B8" s="678"/>
      <c r="C8" s="679" t="s">
        <v>541</v>
      </c>
      <c r="D8" s="680">
        <v>2000</v>
      </c>
      <c r="E8" s="680">
        <v>2001</v>
      </c>
      <c r="F8" s="679">
        <v>2002</v>
      </c>
      <c r="G8" s="680">
        <v>2003</v>
      </c>
      <c r="H8" s="681">
        <v>2004</v>
      </c>
      <c r="I8" s="680" t="s">
        <v>542</v>
      </c>
      <c r="J8" s="680" t="s">
        <v>543</v>
      </c>
      <c r="K8" s="680" t="s">
        <v>544</v>
      </c>
      <c r="L8" s="680" t="s">
        <v>545</v>
      </c>
      <c r="M8" s="680" t="s">
        <v>546</v>
      </c>
    </row>
    <row r="9" spans="1:15" s="677" customFormat="1" x14ac:dyDescent="0.25">
      <c r="B9" s="1431" t="s">
        <v>614</v>
      </c>
      <c r="C9" s="682" t="s">
        <v>662</v>
      </c>
      <c r="D9" s="683">
        <v>0.45653868000787612</v>
      </c>
      <c r="E9" s="683">
        <v>0.5367464329045557</v>
      </c>
      <c r="F9" s="683">
        <v>1.6665327778232204</v>
      </c>
      <c r="G9" s="683">
        <v>1.3916783577803526</v>
      </c>
      <c r="H9" s="683">
        <v>1.1800291877305504</v>
      </c>
      <c r="I9" s="683">
        <v>0.67976659279741058</v>
      </c>
      <c r="J9" s="683">
        <v>0.59066390851541961</v>
      </c>
      <c r="K9" s="683">
        <v>0.51434886320254025</v>
      </c>
      <c r="L9" s="683">
        <v>0.44468298014696622</v>
      </c>
      <c r="M9" s="683">
        <v>0.45539395465060262</v>
      </c>
    </row>
    <row r="10" spans="1:15" x14ac:dyDescent="0.3">
      <c r="B10" s="1432"/>
      <c r="C10" s="684" t="s">
        <v>664</v>
      </c>
      <c r="D10" s="685">
        <v>0.45653868000787612</v>
      </c>
      <c r="E10" s="685">
        <v>0.5367464329045557</v>
      </c>
      <c r="F10" s="685">
        <v>1.6665871638753542</v>
      </c>
      <c r="G10" s="685">
        <v>1.3919965661366318</v>
      </c>
      <c r="H10" s="685">
        <v>1.1808397745855408</v>
      </c>
      <c r="I10" s="685">
        <v>0.80506900797125647</v>
      </c>
      <c r="J10" s="685">
        <v>0.70619715404234296</v>
      </c>
      <c r="K10" s="685">
        <v>0.62093275743288956</v>
      </c>
      <c r="L10" s="685">
        <v>0.53787363497327956</v>
      </c>
      <c r="M10" s="685">
        <v>0.55445229319448963</v>
      </c>
    </row>
    <row r="11" spans="1:15" x14ac:dyDescent="0.3">
      <c r="B11" s="1432"/>
      <c r="C11" s="686" t="s">
        <v>665</v>
      </c>
      <c r="D11" s="685">
        <v>0.28640309792788549</v>
      </c>
      <c r="E11" s="685">
        <v>0.31471996131772745</v>
      </c>
      <c r="F11" s="685">
        <v>0.95289241185538076</v>
      </c>
      <c r="G11" s="685">
        <v>0.79169901149841071</v>
      </c>
      <c r="H11" s="685">
        <v>0.68548498968461324</v>
      </c>
      <c r="I11" s="685">
        <v>0.31794322937721653</v>
      </c>
      <c r="J11" s="685">
        <v>0.24057488007116307</v>
      </c>
      <c r="K11" s="685">
        <v>0.21812313388886428</v>
      </c>
      <c r="L11" s="685">
        <v>0.16734890219782483</v>
      </c>
      <c r="M11" s="685">
        <v>0.16749954290919669</v>
      </c>
    </row>
    <row r="12" spans="1:15" x14ac:dyDescent="0.3">
      <c r="B12" s="1432"/>
      <c r="C12" s="686" t="s">
        <v>547</v>
      </c>
      <c r="D12" s="685">
        <v>3.3975626159198857E-2</v>
      </c>
      <c r="E12" s="685">
        <v>3.7866485392177976E-2</v>
      </c>
      <c r="F12" s="687" t="s">
        <v>548</v>
      </c>
      <c r="G12" s="687" t="s">
        <v>548</v>
      </c>
      <c r="H12" s="687" t="s">
        <v>548</v>
      </c>
      <c r="I12" s="685">
        <v>1.7583568727096852E-2</v>
      </c>
      <c r="J12" s="685">
        <v>1.6121987890988433E-2</v>
      </c>
      <c r="K12" s="685">
        <v>1.8308654388032832E-2</v>
      </c>
      <c r="L12" s="685">
        <v>1.5547306380980295E-2</v>
      </c>
      <c r="M12" s="685">
        <v>1.9565772362269238E-2</v>
      </c>
    </row>
    <row r="13" spans="1:15" ht="13.5" thickBot="1" x14ac:dyDescent="0.35">
      <c r="A13" s="688"/>
      <c r="B13" s="1432"/>
      <c r="C13" s="689" t="s">
        <v>549</v>
      </c>
      <c r="D13" s="690">
        <v>0.11427189550116214</v>
      </c>
      <c r="E13" s="690">
        <v>0.15277522444577518</v>
      </c>
      <c r="F13" s="691" t="s">
        <v>548</v>
      </c>
      <c r="G13" s="691" t="s">
        <v>548</v>
      </c>
      <c r="H13" s="691" t="s">
        <v>548</v>
      </c>
      <c r="I13" s="690">
        <v>0.10832680660533268</v>
      </c>
      <c r="J13" s="690">
        <v>9.5564732187314969E-2</v>
      </c>
      <c r="K13" s="690">
        <v>9.2030796651011285E-2</v>
      </c>
      <c r="L13" s="690">
        <v>7.2794750215272278E-2</v>
      </c>
      <c r="M13" s="690">
        <v>9.0493109515155712E-2</v>
      </c>
    </row>
    <row r="14" spans="1:15" ht="12.75" customHeight="1" x14ac:dyDescent="0.3">
      <c r="B14" s="1433" t="s">
        <v>663</v>
      </c>
      <c r="C14" s="692" t="s">
        <v>550</v>
      </c>
      <c r="D14" s="683">
        <v>0.94328323699421968</v>
      </c>
      <c r="E14" s="683">
        <v>0.96935280331710838</v>
      </c>
      <c r="F14" s="683">
        <v>0.79085988468628654</v>
      </c>
      <c r="G14" s="683">
        <v>0.75785934842924907</v>
      </c>
      <c r="H14" s="683">
        <v>0.75607435597189698</v>
      </c>
      <c r="I14" s="683">
        <v>0.51441262274911592</v>
      </c>
      <c r="J14" s="683">
        <v>0.52057780215761562</v>
      </c>
      <c r="K14" s="683">
        <v>0.5275675635739614</v>
      </c>
      <c r="L14" s="683">
        <v>0.52513721201127406</v>
      </c>
      <c r="M14" s="683">
        <v>0.540555321459538</v>
      </c>
    </row>
    <row r="15" spans="1:15" x14ac:dyDescent="0.3">
      <c r="B15" s="1434"/>
      <c r="C15" s="686" t="s">
        <v>551</v>
      </c>
      <c r="D15" s="685" t="s">
        <v>552</v>
      </c>
      <c r="E15" s="685" t="s">
        <v>552</v>
      </c>
      <c r="F15" s="685">
        <v>0.19224335700261252</v>
      </c>
      <c r="G15" s="685">
        <v>0.2182700967436571</v>
      </c>
      <c r="H15" s="685">
        <v>0.20972122690887063</v>
      </c>
      <c r="I15" s="685">
        <v>0.41483509434438703</v>
      </c>
      <c r="J15" s="685">
        <v>0.41252068091243599</v>
      </c>
      <c r="K15" s="685">
        <v>0.39348652753315028</v>
      </c>
      <c r="L15" s="685">
        <v>0.36607115248102284</v>
      </c>
      <c r="M15" s="685">
        <v>0.2544166312726967</v>
      </c>
    </row>
    <row r="16" spans="1:15" x14ac:dyDescent="0.3">
      <c r="B16" s="1434"/>
      <c r="C16" s="686" t="s">
        <v>547</v>
      </c>
      <c r="D16" s="685">
        <v>7.4420038535645466E-2</v>
      </c>
      <c r="E16" s="685">
        <v>7.0548182662839243E-2</v>
      </c>
      <c r="F16" s="685" t="s">
        <v>548</v>
      </c>
      <c r="G16" s="685" t="s">
        <v>548</v>
      </c>
      <c r="H16" s="685" t="s">
        <v>548</v>
      </c>
      <c r="I16" s="685">
        <v>2.6073814214318092E-2</v>
      </c>
      <c r="J16" s="685">
        <v>2.7568896863141654E-2</v>
      </c>
      <c r="K16" s="685">
        <v>3.6033971333142296E-2</v>
      </c>
      <c r="L16" s="685">
        <v>3.5470702462452534E-2</v>
      </c>
      <c r="M16" s="685">
        <v>4.3675042067342712E-2</v>
      </c>
    </row>
    <row r="17" spans="2:15" x14ac:dyDescent="0.3">
      <c r="B17" s="1434"/>
      <c r="C17" s="686" t="s">
        <v>553</v>
      </c>
      <c r="D17" s="685">
        <v>0.3756146435452794</v>
      </c>
      <c r="E17" s="685">
        <v>0.32128246730734561</v>
      </c>
      <c r="F17" s="685">
        <v>0.34779766496267339</v>
      </c>
      <c r="G17" s="685">
        <v>0.3186308511590441</v>
      </c>
      <c r="H17" s="685">
        <v>0.30481034626965542</v>
      </c>
      <c r="I17" s="685">
        <v>0.35747947410370895</v>
      </c>
      <c r="J17" s="685">
        <v>0.34739074785152679</v>
      </c>
      <c r="K17" s="685">
        <v>0.26351821582856338</v>
      </c>
      <c r="L17" s="685">
        <v>0.27015239951978381</v>
      </c>
      <c r="M17" s="685">
        <v>0.29244703121351284</v>
      </c>
    </row>
    <row r="18" spans="2:15" x14ac:dyDescent="0.3">
      <c r="B18" s="1434"/>
      <c r="C18" s="686" t="s">
        <v>665</v>
      </c>
      <c r="D18" s="685">
        <v>0.62733588734024581</v>
      </c>
      <c r="E18" s="685">
        <v>0.58634756008465361</v>
      </c>
      <c r="F18" s="685">
        <v>0.57267564726725462</v>
      </c>
      <c r="G18" s="685">
        <v>0.57061422982737964</v>
      </c>
      <c r="H18" s="685">
        <v>0.58353436180323159</v>
      </c>
      <c r="I18" s="685">
        <v>0.47146246715586915</v>
      </c>
      <c r="J18" s="685">
        <v>0.41138846795005724</v>
      </c>
      <c r="K18" s="685">
        <v>0.42929658220999334</v>
      </c>
      <c r="L18" s="685">
        <v>0.38180138567631383</v>
      </c>
      <c r="M18" s="685">
        <v>0.37389526204493173</v>
      </c>
    </row>
    <row r="19" spans="2:15" ht="13.5" thickBot="1" x14ac:dyDescent="0.35">
      <c r="B19" s="1435"/>
      <c r="C19" s="689" t="s">
        <v>554</v>
      </c>
      <c r="D19" s="690">
        <v>0.27917533718689785</v>
      </c>
      <c r="E19" s="690">
        <v>0.28954667110426979</v>
      </c>
      <c r="F19" s="690">
        <v>0.26063906284728122</v>
      </c>
      <c r="G19" s="690">
        <v>0.22986776156806588</v>
      </c>
      <c r="H19" s="690">
        <v>0.22361680327868852</v>
      </c>
      <c r="I19" s="690">
        <v>0.25351627243631375</v>
      </c>
      <c r="J19" s="690">
        <v>0.1802849225932015</v>
      </c>
      <c r="K19" s="690">
        <v>0.19495425649236081</v>
      </c>
      <c r="L19" s="690">
        <v>0.22174797512369521</v>
      </c>
      <c r="M19" s="690">
        <v>0.21216527236975175</v>
      </c>
    </row>
    <row r="20" spans="2:15" ht="13.5" thickBot="1" x14ac:dyDescent="0.35">
      <c r="B20" s="673"/>
      <c r="C20" s="673"/>
      <c r="D20" s="693"/>
      <c r="E20" s="693"/>
      <c r="F20" s="693"/>
      <c r="G20" s="693"/>
      <c r="H20" s="693"/>
      <c r="I20" s="693"/>
      <c r="J20" s="693"/>
      <c r="K20" s="693"/>
      <c r="L20" s="693"/>
      <c r="M20" s="693"/>
    </row>
    <row r="21" spans="2:15" ht="13.5" thickBot="1" x14ac:dyDescent="0.35">
      <c r="B21" s="16"/>
      <c r="C21" s="680" t="s">
        <v>555</v>
      </c>
      <c r="D21" s="694">
        <v>7.5579654541892509</v>
      </c>
      <c r="E21" s="694">
        <v>8.3135209604408598</v>
      </c>
      <c r="F21" s="694">
        <v>6.0521724308630498</v>
      </c>
      <c r="G21" s="694">
        <v>6.9111481018413796</v>
      </c>
      <c r="H21" s="694">
        <v>7.7966542771101901</v>
      </c>
      <c r="I21" s="694">
        <v>12.2871375597783</v>
      </c>
      <c r="J21" s="694">
        <v>12.933632371774999</v>
      </c>
      <c r="K21" s="694">
        <v>12.553687757525061</v>
      </c>
      <c r="L21" s="694">
        <v>11.736460250710392</v>
      </c>
      <c r="M21" s="694">
        <v>11.122211739269501</v>
      </c>
    </row>
    <row r="22" spans="2:15" ht="13.5" thickBot="1" x14ac:dyDescent="0.35">
      <c r="B22" s="673"/>
      <c r="C22" s="673"/>
      <c r="D22" s="693"/>
      <c r="E22" s="693"/>
      <c r="F22" s="693"/>
      <c r="G22" s="693"/>
      <c r="H22" s="693"/>
      <c r="I22" s="693"/>
      <c r="J22" s="693"/>
      <c r="K22" s="693"/>
      <c r="L22" s="693"/>
      <c r="M22" s="693"/>
    </row>
    <row r="23" spans="2:15" x14ac:dyDescent="0.3">
      <c r="B23" s="1429" t="s">
        <v>556</v>
      </c>
      <c r="C23" s="695" t="s">
        <v>550</v>
      </c>
      <c r="D23" s="683">
        <v>6.5188340399253057</v>
      </c>
      <c r="E23" s="683">
        <v>7.0635610347615199</v>
      </c>
      <c r="F23" s="683">
        <v>11.548396334478809</v>
      </c>
      <c r="G23" s="683">
        <v>9.5956512500885331</v>
      </c>
      <c r="H23" s="683">
        <v>7.3620075333401198</v>
      </c>
      <c r="I23" s="683">
        <v>2.3676318695017273</v>
      </c>
      <c r="J23" s="683">
        <v>2.2216811811343136</v>
      </c>
      <c r="K23" s="683">
        <v>1.6535459112959112</v>
      </c>
      <c r="L23" s="683">
        <v>1.6525880877851069</v>
      </c>
      <c r="M23" s="683">
        <v>1.657935490973754</v>
      </c>
    </row>
    <row r="24" spans="2:15" ht="13.5" thickBot="1" x14ac:dyDescent="0.35">
      <c r="B24" s="1430"/>
      <c r="C24" s="696" t="s">
        <v>665</v>
      </c>
      <c r="D24" s="690">
        <v>4.3353876931933639</v>
      </c>
      <c r="E24" s="690">
        <v>4.272646413223975</v>
      </c>
      <c r="F24" s="690">
        <v>8.3623982879974221</v>
      </c>
      <c r="G24" s="690">
        <v>7.2248434476790848</v>
      </c>
      <c r="H24" s="690">
        <v>5.6819601585824593</v>
      </c>
      <c r="I24" s="690">
        <v>2.1699497896196709</v>
      </c>
      <c r="J24" s="690">
        <v>1.7556914904788705</v>
      </c>
      <c r="K24" s="690">
        <v>1.3457836330992634</v>
      </c>
      <c r="L24" s="690">
        <v>1.201517684963525</v>
      </c>
      <c r="M24" s="690">
        <v>1.1467615407051481</v>
      </c>
    </row>
    <row r="25" spans="2:15" ht="13.5" thickBot="1" x14ac:dyDescent="0.35">
      <c r="B25" s="673"/>
      <c r="C25" s="697"/>
      <c r="D25" s="698"/>
      <c r="E25" s="698"/>
      <c r="F25" s="698"/>
      <c r="G25" s="698"/>
      <c r="H25" s="698"/>
      <c r="I25" s="698"/>
      <c r="J25" s="698"/>
      <c r="K25" s="698"/>
      <c r="L25" s="698"/>
      <c r="M25" s="698"/>
    </row>
    <row r="26" spans="2:15" x14ac:dyDescent="0.3">
      <c r="B26" s="1429" t="s">
        <v>557</v>
      </c>
      <c r="C26" s="695" t="s">
        <v>550</v>
      </c>
      <c r="D26" s="683">
        <v>3.9131910701060839</v>
      </c>
      <c r="E26" s="683">
        <v>4.485181504498879</v>
      </c>
      <c r="F26" s="683">
        <v>4.1508609320680456</v>
      </c>
      <c r="G26" s="683">
        <v>3.9339738486063935</v>
      </c>
      <c r="H26" s="683">
        <v>3.6281998281370225</v>
      </c>
      <c r="I26" s="683">
        <v>1.4137442430817435</v>
      </c>
      <c r="J26" s="683">
        <v>1.3052991976530279</v>
      </c>
      <c r="K26" s="683">
        <v>1.1547411045370128</v>
      </c>
      <c r="L26" s="683">
        <v>0.9396120205617996</v>
      </c>
      <c r="M26" s="683">
        <v>1.1988462502454251</v>
      </c>
    </row>
    <row r="27" spans="2:15" ht="13.5" thickBot="1" x14ac:dyDescent="0.35">
      <c r="B27" s="1430"/>
      <c r="C27" s="696" t="s">
        <v>666</v>
      </c>
      <c r="D27" s="690">
        <v>2.602490000903058</v>
      </c>
      <c r="E27" s="690">
        <v>2.7130217426517427</v>
      </c>
      <c r="F27" s="690">
        <v>3.0057119055056889</v>
      </c>
      <c r="G27" s="690">
        <v>2.9620027283903778</v>
      </c>
      <c r="H27" s="690">
        <v>2.8002262667472704</v>
      </c>
      <c r="I27" s="690">
        <v>1.2957056636920774</v>
      </c>
      <c r="J27" s="690">
        <v>1.0315169629068868</v>
      </c>
      <c r="K27" s="690">
        <v>0.93964535301768026</v>
      </c>
      <c r="L27" s="690">
        <v>0.68314559145905096</v>
      </c>
      <c r="M27" s="690">
        <v>0.82922675064705831</v>
      </c>
    </row>
    <row r="28" spans="2:15" ht="13.5" thickBot="1" x14ac:dyDescent="0.35">
      <c r="B28" s="673"/>
      <c r="C28" s="699"/>
      <c r="D28" s="693"/>
      <c r="E28" s="693"/>
      <c r="F28" s="693"/>
      <c r="G28" s="693"/>
      <c r="H28" s="693"/>
      <c r="I28" s="693"/>
      <c r="J28" s="693"/>
      <c r="K28" s="693"/>
      <c r="L28" s="693"/>
      <c r="M28" s="693"/>
    </row>
    <row r="29" spans="2:15" ht="12.75" customHeight="1" x14ac:dyDescent="0.3">
      <c r="B29" s="1429" t="s">
        <v>558</v>
      </c>
      <c r="C29" s="695" t="s">
        <v>547</v>
      </c>
      <c r="D29" s="683">
        <v>0.19665014590525423</v>
      </c>
      <c r="E29" s="683">
        <v>0.22409333716017968</v>
      </c>
      <c r="F29" s="683" t="s">
        <v>548</v>
      </c>
      <c r="G29" s="683" t="s">
        <v>548</v>
      </c>
      <c r="H29" s="683" t="s">
        <v>548</v>
      </c>
      <c r="I29" s="683">
        <v>8.5894279811038005E-2</v>
      </c>
      <c r="J29" s="683">
        <v>7.6940849541224335E-2</v>
      </c>
      <c r="K29" s="683">
        <v>8.2202439171777816E-2</v>
      </c>
      <c r="L29" s="683">
        <v>6.635319287019209E-2</v>
      </c>
      <c r="M29" s="683">
        <v>8.0073010739679387E-2</v>
      </c>
    </row>
    <row r="30" spans="2:15" ht="13.5" thickBot="1" x14ac:dyDescent="0.35">
      <c r="B30" s="1430"/>
      <c r="C30" s="696" t="s">
        <v>549</v>
      </c>
      <c r="D30" s="690">
        <v>0.6614031134519458</v>
      </c>
      <c r="E30" s="690">
        <v>0.90412166661026561</v>
      </c>
      <c r="F30" s="690" t="s">
        <v>548</v>
      </c>
      <c r="G30" s="690" t="s">
        <v>548</v>
      </c>
      <c r="H30" s="690" t="s">
        <v>548</v>
      </c>
      <c r="I30" s="690">
        <v>0.52916749620092041</v>
      </c>
      <c r="J30" s="690">
        <v>0.45607475519700319</v>
      </c>
      <c r="K30" s="690">
        <v>0.41320109076830108</v>
      </c>
      <c r="L30" s="690">
        <v>0.31067530172817404</v>
      </c>
      <c r="M30" s="690">
        <v>0.37034345467738283</v>
      </c>
    </row>
    <row r="31" spans="2:15" x14ac:dyDescent="0.3">
      <c r="B31" s="9"/>
      <c r="C31" s="9"/>
      <c r="D31" s="700"/>
      <c r="E31" s="700"/>
      <c r="F31" s="700"/>
      <c r="G31" s="700"/>
      <c r="H31" s="700"/>
      <c r="I31" s="700"/>
      <c r="J31" s="700"/>
      <c r="K31" s="673"/>
      <c r="L31" s="673"/>
      <c r="M31" s="673"/>
      <c r="N31" s="673"/>
      <c r="O31" s="673"/>
    </row>
    <row r="32" spans="2:15" x14ac:dyDescent="0.3">
      <c r="C32" s="673"/>
      <c r="D32" s="674"/>
      <c r="E32" s="674"/>
      <c r="F32" s="674"/>
      <c r="G32" s="674"/>
      <c r="H32" s="674"/>
      <c r="I32" s="674"/>
      <c r="J32" s="674"/>
      <c r="K32" s="673"/>
      <c r="L32" s="673"/>
      <c r="M32" s="673"/>
      <c r="N32" s="673"/>
      <c r="O32" s="673"/>
    </row>
    <row r="33" spans="2:16" ht="13.5" thickBot="1" x14ac:dyDescent="0.35">
      <c r="C33" s="673"/>
      <c r="D33" s="701"/>
      <c r="E33" s="701"/>
      <c r="F33" s="701"/>
      <c r="G33" s="701"/>
      <c r="H33" s="701"/>
      <c r="I33" s="701"/>
      <c r="J33" s="701"/>
      <c r="K33" s="701"/>
      <c r="L33" s="673"/>
      <c r="M33" s="673"/>
    </row>
    <row r="34" spans="2:16" ht="26.5" thickBot="1" x14ac:dyDescent="0.35">
      <c r="B34" s="678"/>
      <c r="C34" s="680" t="s">
        <v>541</v>
      </c>
      <c r="D34" s="702" t="s">
        <v>559</v>
      </c>
      <c r="E34" s="702" t="s">
        <v>560</v>
      </c>
      <c r="F34" s="702" t="s">
        <v>561</v>
      </c>
      <c r="G34" s="702" t="s">
        <v>562</v>
      </c>
      <c r="H34" s="702" t="s">
        <v>563</v>
      </c>
      <c r="I34" s="702" t="s">
        <v>564</v>
      </c>
      <c r="J34" s="702" t="s">
        <v>565</v>
      </c>
      <c r="K34" s="702" t="s">
        <v>568</v>
      </c>
      <c r="L34" s="702" t="s">
        <v>628</v>
      </c>
      <c r="M34" s="702" t="s">
        <v>738</v>
      </c>
      <c r="N34" s="702" t="s">
        <v>859</v>
      </c>
      <c r="O34" s="702" t="s">
        <v>860</v>
      </c>
      <c r="P34" s="702" t="s">
        <v>940</v>
      </c>
    </row>
    <row r="35" spans="2:16" x14ac:dyDescent="0.3">
      <c r="B35" s="1436" t="s">
        <v>614</v>
      </c>
      <c r="C35" s="686" t="s">
        <v>662</v>
      </c>
      <c r="D35" s="685">
        <v>0.39973209090089568</v>
      </c>
      <c r="E35" s="685">
        <v>0.3594611560337293</v>
      </c>
      <c r="F35" s="685">
        <v>0.37423604431624091</v>
      </c>
      <c r="G35" s="685">
        <v>0.40145853073801563</v>
      </c>
      <c r="H35" s="685">
        <v>0.41414131986603875</v>
      </c>
      <c r="I35" s="685">
        <v>0.48639682021472663</v>
      </c>
      <c r="J35" s="685">
        <v>0.51428943306176322</v>
      </c>
      <c r="K35" s="685">
        <v>0.56014649484286994</v>
      </c>
      <c r="L35" s="685">
        <v>0.85634168063007898</v>
      </c>
      <c r="M35" s="1055">
        <v>0.89541076650540341</v>
      </c>
      <c r="N35" s="1055">
        <v>0.88837783821520033</v>
      </c>
      <c r="O35" s="1055">
        <v>0.94863342465607059</v>
      </c>
      <c r="P35" s="1055">
        <v>0.99928620431560455</v>
      </c>
    </row>
    <row r="36" spans="2:16" x14ac:dyDescent="0.3">
      <c r="B36" s="1437"/>
      <c r="C36" s="684" t="s">
        <v>664</v>
      </c>
      <c r="D36" s="685">
        <v>0.43456502048388052</v>
      </c>
      <c r="E36" s="685">
        <v>0.38942093109597975</v>
      </c>
      <c r="F36" s="685">
        <v>0.4044180390974042</v>
      </c>
      <c r="G36" s="685">
        <v>0.43516089281031894</v>
      </c>
      <c r="H36" s="685">
        <v>0.44696850197945293</v>
      </c>
      <c r="I36" s="685">
        <v>0.52562643344295823</v>
      </c>
      <c r="J36" s="685">
        <v>0.53060179510240391</v>
      </c>
      <c r="K36" s="685">
        <v>0.56521244472281518</v>
      </c>
      <c r="L36" s="685">
        <v>0.86363524129397484</v>
      </c>
      <c r="M36" s="1055">
        <v>0.902211492711541</v>
      </c>
      <c r="N36" s="1055">
        <v>0.89508285117117581</v>
      </c>
      <c r="O36" s="1055">
        <v>0.9558010443849545</v>
      </c>
      <c r="P36" s="1055">
        <v>1.0067698762462134</v>
      </c>
    </row>
    <row r="37" spans="2:16" x14ac:dyDescent="0.3">
      <c r="B37" s="1437"/>
      <c r="C37" s="686" t="s">
        <v>665</v>
      </c>
      <c r="D37" s="685">
        <v>0.14630241912760761</v>
      </c>
      <c r="E37" s="685">
        <v>0.11966677944113743</v>
      </c>
      <c r="F37" s="685">
        <v>0.11217960832716861</v>
      </c>
      <c r="G37" s="685">
        <v>0.11832879789342253</v>
      </c>
      <c r="H37" s="685">
        <v>0.12569567758616204</v>
      </c>
      <c r="I37" s="685">
        <v>0.13886194076329791</v>
      </c>
      <c r="J37" s="685">
        <v>0.177264951507176</v>
      </c>
      <c r="K37" s="685">
        <v>0.22833720476743558</v>
      </c>
      <c r="L37" s="685">
        <v>0.41903833362741216</v>
      </c>
      <c r="M37" s="1055">
        <v>0.43529761018121166</v>
      </c>
      <c r="N37" s="1055">
        <v>0.42433484057365789</v>
      </c>
      <c r="O37" s="1055">
        <v>0.44569918043205092</v>
      </c>
      <c r="P37" s="1055">
        <v>0.47892678040082531</v>
      </c>
    </row>
    <row r="38" spans="2:16" x14ac:dyDescent="0.3">
      <c r="B38" s="1437"/>
      <c r="C38" s="686" t="s">
        <v>547</v>
      </c>
      <c r="D38" s="685">
        <v>1.3267691136204223E-2</v>
      </c>
      <c r="E38" s="685">
        <v>1.6330016699085313E-2</v>
      </c>
      <c r="F38" s="685">
        <v>1.9405410087455281E-2</v>
      </c>
      <c r="G38" s="685">
        <v>1.2543169229379E-2</v>
      </c>
      <c r="H38" s="685">
        <v>1.5539780949565098E-2</v>
      </c>
      <c r="I38" s="685">
        <v>2.0293791063077694E-2</v>
      </c>
      <c r="J38" s="685">
        <v>2.251456096920668E-2</v>
      </c>
      <c r="K38" s="685">
        <v>2.8896941575878961E-2</v>
      </c>
      <c r="L38" s="685">
        <v>3.5335420340634367E-2</v>
      </c>
      <c r="M38" s="1055">
        <v>4.2651552342598757E-2</v>
      </c>
      <c r="N38" s="1055">
        <v>4.0910272920049992E-2</v>
      </c>
      <c r="O38" s="1055">
        <v>3.6817276709677868E-2</v>
      </c>
      <c r="P38" s="1055">
        <v>3.3496357317315671E-2</v>
      </c>
    </row>
    <row r="39" spans="2:16" ht="13.5" thickBot="1" x14ac:dyDescent="0.35">
      <c r="B39" s="1438"/>
      <c r="C39" s="686" t="s">
        <v>549</v>
      </c>
      <c r="D39" s="685">
        <v>8.0739249235689314E-2</v>
      </c>
      <c r="E39" s="685">
        <v>8.0928154813050421E-2</v>
      </c>
      <c r="F39" s="685">
        <v>7.9264036671039401E-2</v>
      </c>
      <c r="G39" s="685">
        <v>7.8893238460193832E-2</v>
      </c>
      <c r="H39" s="685">
        <v>9.9030255791555138E-2</v>
      </c>
      <c r="I39" s="685">
        <v>0.1004721647974143</v>
      </c>
      <c r="J39" s="685">
        <v>0.11026768425744043</v>
      </c>
      <c r="K39" s="685">
        <v>0.15908793144780267</v>
      </c>
      <c r="L39" s="685">
        <v>0.17299637401994297</v>
      </c>
      <c r="M39" s="1055">
        <v>0.19929521630705285</v>
      </c>
      <c r="N39" s="1055">
        <v>0.16619280573258605</v>
      </c>
      <c r="O39" s="1055">
        <v>0.13339711260882822</v>
      </c>
      <c r="P39" s="1055">
        <v>0.12942223452836271</v>
      </c>
    </row>
    <row r="40" spans="2:16" ht="12.75" customHeight="1" x14ac:dyDescent="0.3">
      <c r="B40" s="1433" t="s">
        <v>663</v>
      </c>
      <c r="C40" s="728" t="s">
        <v>550</v>
      </c>
      <c r="D40" s="683">
        <v>0.58772450633933981</v>
      </c>
      <c r="E40" s="683">
        <v>0.60083000303219147</v>
      </c>
      <c r="F40" s="683">
        <v>0.58950070540947841</v>
      </c>
      <c r="G40" s="683">
        <v>0.61922217852343919</v>
      </c>
      <c r="H40" s="683">
        <v>0.64878971865919721</v>
      </c>
      <c r="I40" s="683">
        <v>0.66851769500632441</v>
      </c>
      <c r="J40" s="683">
        <v>0.67386337947480635</v>
      </c>
      <c r="K40" s="683">
        <v>0.68472213942781812</v>
      </c>
      <c r="L40" s="683">
        <v>0.76189278390972004</v>
      </c>
      <c r="M40" s="1056">
        <v>0.77674376685529134</v>
      </c>
      <c r="N40" s="1056">
        <v>0.77947606906591016</v>
      </c>
      <c r="O40" s="1056">
        <v>0.77708960854123321</v>
      </c>
      <c r="P40" s="1056">
        <v>0.76014684476607397</v>
      </c>
    </row>
    <row r="41" spans="2:16" x14ac:dyDescent="0.3">
      <c r="B41" s="1434"/>
      <c r="C41" s="729" t="s">
        <v>551</v>
      </c>
      <c r="D41" s="685">
        <v>0.2315864995524104</v>
      </c>
      <c r="E41" s="685">
        <v>0.20711111946978128</v>
      </c>
      <c r="F41" s="685">
        <v>0.17787603682954853</v>
      </c>
      <c r="G41" s="685">
        <v>0.14028195159698145</v>
      </c>
      <c r="H41" s="685">
        <v>9.6625302596149196E-2</v>
      </c>
      <c r="I41" s="685">
        <v>7.1718114448889772E-2</v>
      </c>
      <c r="J41" s="685">
        <v>7.3148206113804945E-2</v>
      </c>
      <c r="K41" s="685">
        <v>8.085425449361186E-2</v>
      </c>
      <c r="L41" s="685">
        <v>6.6169258364690189E-2</v>
      </c>
      <c r="M41" s="1055">
        <v>7.6264334956420474E-2</v>
      </c>
      <c r="N41" s="1055">
        <v>9.3815505094374987E-2</v>
      </c>
      <c r="O41" s="1055">
        <v>0.10125138287097382</v>
      </c>
      <c r="P41" s="1055">
        <v>0.11935918463402724</v>
      </c>
    </row>
    <row r="42" spans="2:16" x14ac:dyDescent="0.3">
      <c r="B42" s="1434"/>
      <c r="C42" s="729" t="s">
        <v>547</v>
      </c>
      <c r="D42" s="685">
        <v>3.3743422787631455E-2</v>
      </c>
      <c r="E42" s="685">
        <v>4.6196968430351953E-2</v>
      </c>
      <c r="F42" s="685">
        <v>5.2711791017822821E-2</v>
      </c>
      <c r="G42" s="685">
        <v>3.1784524410079791E-2</v>
      </c>
      <c r="H42" s="685">
        <v>3.7522894249218383E-2</v>
      </c>
      <c r="I42" s="685">
        <v>4.1722705041777865E-2</v>
      </c>
      <c r="J42" s="685">
        <v>4.3777996439026218E-2</v>
      </c>
      <c r="K42" s="685">
        <v>5.1588186022631481E-2</v>
      </c>
      <c r="L42" s="685">
        <v>4.1263226046214727E-2</v>
      </c>
      <c r="M42" s="1055">
        <v>4.7633504016328328E-2</v>
      </c>
      <c r="N42" s="1055">
        <v>4.6050532960436034E-2</v>
      </c>
      <c r="O42" s="1055">
        <v>3.8810857548084034E-2</v>
      </c>
      <c r="P42" s="1055">
        <v>3.3520283951339852E-2</v>
      </c>
    </row>
    <row r="43" spans="2:16" x14ac:dyDescent="0.3">
      <c r="B43" s="1434"/>
      <c r="C43" s="729" t="s">
        <v>553</v>
      </c>
      <c r="D43" s="685">
        <v>0.30929623271647155</v>
      </c>
      <c r="E43" s="685">
        <v>0.33728674356096183</v>
      </c>
      <c r="F43" s="685">
        <v>0.30854785764637122</v>
      </c>
      <c r="G43" s="685">
        <v>0.35279480103858374</v>
      </c>
      <c r="H43" s="685">
        <v>0.3843126947301303</v>
      </c>
      <c r="I43" s="685">
        <v>0.36247722194623672</v>
      </c>
      <c r="J43" s="685">
        <v>0.31936627264127382</v>
      </c>
      <c r="K43" s="685">
        <v>0.29723060098326598</v>
      </c>
      <c r="L43" s="685">
        <v>0.31720041899278179</v>
      </c>
      <c r="M43" s="1055">
        <v>0.38101297461951</v>
      </c>
      <c r="N43" s="1055">
        <v>0.38936432491933426</v>
      </c>
      <c r="O43" s="1055">
        <v>0.38423242658592643</v>
      </c>
      <c r="P43" s="1055">
        <v>0.37060023078901616</v>
      </c>
    </row>
    <row r="44" spans="2:16" x14ac:dyDescent="0.3">
      <c r="B44" s="1434"/>
      <c r="C44" s="729" t="s">
        <v>665</v>
      </c>
      <c r="D44" s="685">
        <v>0.37208767771243773</v>
      </c>
      <c r="E44" s="685">
        <v>0.3385325645327581</v>
      </c>
      <c r="F44" s="685">
        <v>0.30471853178849012</v>
      </c>
      <c r="G44" s="685">
        <v>0.29984643404552797</v>
      </c>
      <c r="H44" s="685">
        <v>0.30350914423805991</v>
      </c>
      <c r="I44" s="685">
        <v>0.28549105379018597</v>
      </c>
      <c r="J44" s="685">
        <v>0.34467935779245829</v>
      </c>
      <c r="K44" s="685">
        <v>0.40763837115768764</v>
      </c>
      <c r="L44" s="685">
        <v>0.48933544063754109</v>
      </c>
      <c r="M44" s="1055">
        <v>0.48614292620144062</v>
      </c>
      <c r="N44" s="1055">
        <v>0.47765131267363647</v>
      </c>
      <c r="O44" s="1055">
        <v>0.4698328868115102</v>
      </c>
      <c r="P44" s="1055">
        <v>0.47926888045936222</v>
      </c>
    </row>
    <row r="45" spans="2:16" ht="13.5" thickBot="1" x14ac:dyDescent="0.35">
      <c r="B45" s="1435"/>
      <c r="C45" s="730" t="s">
        <v>554</v>
      </c>
      <c r="D45" s="690">
        <v>0.20616250713902631</v>
      </c>
      <c r="E45" s="690">
        <v>0.20330226098683932</v>
      </c>
      <c r="F45" s="690">
        <v>0.27252797365252546</v>
      </c>
      <c r="G45" s="690">
        <v>0.26793905421867303</v>
      </c>
      <c r="H45" s="690">
        <v>0.31083738729796734</v>
      </c>
      <c r="I45" s="690">
        <v>0.30782541371614724</v>
      </c>
      <c r="J45" s="690">
        <v>0.31136819849796904</v>
      </c>
      <c r="K45" s="690">
        <v>0.30291309988758647</v>
      </c>
      <c r="L45" s="690">
        <v>0.2921886891128973</v>
      </c>
      <c r="M45" s="1057">
        <v>0.30384897362351138</v>
      </c>
      <c r="N45" s="1057">
        <v>0.32031937000142868</v>
      </c>
      <c r="O45" s="1057">
        <v>0.35337879009407808</v>
      </c>
      <c r="P45" s="1057">
        <v>0.2952649702963645</v>
      </c>
    </row>
    <row r="46" spans="2:16" ht="13.5" thickBot="1" x14ac:dyDescent="0.35">
      <c r="B46" s="673"/>
      <c r="C46" s="673"/>
      <c r="D46" s="693"/>
      <c r="E46" s="693"/>
      <c r="F46" s="693"/>
      <c r="G46" s="693"/>
      <c r="H46" s="693"/>
      <c r="I46" s="693"/>
      <c r="J46" s="693"/>
      <c r="K46" s="693"/>
      <c r="L46" s="693"/>
      <c r="M46" s="693"/>
      <c r="N46" s="1059"/>
      <c r="O46" s="1059"/>
      <c r="P46" s="1059"/>
    </row>
    <row r="47" spans="2:16" ht="13.5" thickBot="1" x14ac:dyDescent="0.35">
      <c r="B47" s="16"/>
      <c r="C47" s="680" t="s">
        <v>555</v>
      </c>
      <c r="D47" s="694">
        <v>11.033628289397774</v>
      </c>
      <c r="E47" s="694">
        <v>10.653244780983071</v>
      </c>
      <c r="F47" s="694">
        <v>9.5305938057712876</v>
      </c>
      <c r="G47" s="694">
        <v>8.9694289703193757</v>
      </c>
      <c r="H47" s="694">
        <v>8.0865248407514994</v>
      </c>
      <c r="I47" s="694">
        <v>7.8052243520930293</v>
      </c>
      <c r="J47" s="694">
        <v>7.3619324670716617</v>
      </c>
      <c r="K47" s="694">
        <v>7.6930096532398995</v>
      </c>
      <c r="L47" s="694">
        <v>7.3354601114460909</v>
      </c>
      <c r="M47" s="1058">
        <v>6.9359943377982551</v>
      </c>
      <c r="N47" s="1058">
        <v>6.8120603059525209</v>
      </c>
      <c r="O47" s="1058">
        <v>6.6610498303241066</v>
      </c>
      <c r="P47" s="1058">
        <v>6.8275023672806832</v>
      </c>
    </row>
    <row r="48" spans="2:16" ht="13.5" thickBot="1" x14ac:dyDescent="0.35">
      <c r="B48" s="673"/>
      <c r="C48" s="673"/>
      <c r="D48" s="693"/>
      <c r="E48" s="693"/>
      <c r="F48" s="693"/>
      <c r="G48" s="693"/>
      <c r="H48" s="693"/>
      <c r="I48" s="693"/>
      <c r="J48" s="693"/>
      <c r="K48" s="693"/>
      <c r="L48" s="693"/>
      <c r="M48" s="1059"/>
      <c r="N48" s="1059"/>
      <c r="O48" s="1059"/>
      <c r="P48" s="1059"/>
    </row>
    <row r="49" spans="2:16" x14ac:dyDescent="0.3">
      <c r="B49" s="1429" t="s">
        <v>556</v>
      </c>
      <c r="C49" s="703" t="s">
        <v>550</v>
      </c>
      <c r="D49" s="683">
        <v>1.8506645181073711</v>
      </c>
      <c r="E49" s="683">
        <v>2.3185793990487511</v>
      </c>
      <c r="F49" s="683">
        <v>2.6889447291913564</v>
      </c>
      <c r="G49" s="683">
        <v>4.1022927227429129</v>
      </c>
      <c r="H49" s="683">
        <v>4.5755119592036282</v>
      </c>
      <c r="I49" s="683">
        <v>5.8240829513021559</v>
      </c>
      <c r="J49" s="683">
        <v>4.6401642669364875</v>
      </c>
      <c r="K49" s="683">
        <v>3.9557086736632487</v>
      </c>
      <c r="L49" s="683">
        <v>3.8136016450527266</v>
      </c>
      <c r="M49" s="1056">
        <v>5.5614286988967265</v>
      </c>
      <c r="N49" s="1056">
        <v>5.7432054293716082</v>
      </c>
      <c r="O49" s="1056">
        <v>5.7887667428022676</v>
      </c>
      <c r="P49" s="1056">
        <v>6.0581642970261589</v>
      </c>
    </row>
    <row r="50" spans="2:16" ht="13.5" thickBot="1" x14ac:dyDescent="0.35">
      <c r="B50" s="1430"/>
      <c r="C50" s="704" t="s">
        <v>665</v>
      </c>
      <c r="D50" s="690">
        <v>1.17165347487001</v>
      </c>
      <c r="E50" s="690">
        <v>1.306383879086578</v>
      </c>
      <c r="F50" s="690">
        <v>1.3899411526071686</v>
      </c>
      <c r="G50" s="690">
        <v>1.9864563754135964</v>
      </c>
      <c r="H50" s="690">
        <v>2.1404619698025411</v>
      </c>
      <c r="I50" s="690">
        <v>2.487179608780556</v>
      </c>
      <c r="J50" s="690">
        <v>2.3734318977619657</v>
      </c>
      <c r="K50" s="690">
        <v>2.3549678733243438</v>
      </c>
      <c r="L50" s="690">
        <v>2.4493347106159931</v>
      </c>
      <c r="M50" s="1057">
        <v>3.4807478822627225</v>
      </c>
      <c r="N50" s="1057">
        <v>3.5193506525236806</v>
      </c>
      <c r="O50" s="1057">
        <v>3.4999219651834266</v>
      </c>
      <c r="P50" s="1057">
        <v>3.8196430601091564</v>
      </c>
    </row>
    <row r="51" spans="2:16" ht="13.5" thickBot="1" x14ac:dyDescent="0.35">
      <c r="B51" s="673"/>
      <c r="C51" s="705"/>
      <c r="D51" s="698"/>
      <c r="E51" s="698"/>
      <c r="F51" s="698"/>
      <c r="G51" s="698"/>
      <c r="H51" s="698"/>
      <c r="I51" s="698"/>
      <c r="J51" s="698"/>
      <c r="K51" s="698"/>
      <c r="L51" s="698"/>
      <c r="M51" s="698"/>
      <c r="N51" s="698"/>
      <c r="O51" s="698"/>
      <c r="P51" s="698"/>
    </row>
    <row r="52" spans="2:16" x14ac:dyDescent="0.3">
      <c r="B52" s="1429" t="s">
        <v>557</v>
      </c>
      <c r="C52" s="703" t="s">
        <v>550</v>
      </c>
      <c r="D52" s="683">
        <v>1.1905500072777522</v>
      </c>
      <c r="E52" s="683">
        <v>1.1015151033865811</v>
      </c>
      <c r="F52" s="683">
        <v>1.2340084993169218</v>
      </c>
      <c r="G52" s="683">
        <v>1.4002383381836434</v>
      </c>
      <c r="H52" s="683">
        <v>1.7579842923441797</v>
      </c>
      <c r="I52" s="683">
        <v>2.1261864756284194</v>
      </c>
      <c r="J52" s="683">
        <v>2.5202442801190736</v>
      </c>
      <c r="K52" s="683">
        <v>2.9363245509602027</v>
      </c>
      <c r="L52" s="683">
        <v>3.2560364747636998</v>
      </c>
      <c r="M52" s="1056">
        <v>3.1409757769174051</v>
      </c>
      <c r="N52" s="1056">
        <v>3.2071068367665956</v>
      </c>
      <c r="O52" s="1056">
        <v>3.3687115966913241</v>
      </c>
      <c r="P52" s="1056">
        <v>3.563614757098172</v>
      </c>
    </row>
    <row r="53" spans="2:16" ht="13.5" thickBot="1" x14ac:dyDescent="0.35">
      <c r="B53" s="1430"/>
      <c r="C53" s="704" t="s">
        <v>665</v>
      </c>
      <c r="D53" s="690">
        <v>0.75373577693343974</v>
      </c>
      <c r="E53" s="690">
        <v>0.62063933382009573</v>
      </c>
      <c r="F53" s="690">
        <v>0.63787075176640573</v>
      </c>
      <c r="G53" s="690">
        <v>0.67803849261240368</v>
      </c>
      <c r="H53" s="690">
        <v>0.82239945055850883</v>
      </c>
      <c r="I53" s="690">
        <v>0.90798975407203941</v>
      </c>
      <c r="J53" s="690">
        <v>1.2890983638680364</v>
      </c>
      <c r="K53" s="690">
        <v>1.7480938445249823</v>
      </c>
      <c r="L53" s="690">
        <v>2.0912313080775906</v>
      </c>
      <c r="M53" s="1057">
        <v>1.965851829748827</v>
      </c>
      <c r="N53" s="1057">
        <v>1.9652672497077357</v>
      </c>
      <c r="O53" s="1057">
        <v>2.0367425801511221</v>
      </c>
      <c r="P53" s="1057">
        <v>2.2468417343079254</v>
      </c>
    </row>
    <row r="54" spans="2:16" ht="13.5" thickBot="1" x14ac:dyDescent="0.35">
      <c r="B54" s="673"/>
      <c r="C54" s="706"/>
      <c r="D54" s="693"/>
      <c r="E54" s="693"/>
      <c r="F54" s="693"/>
      <c r="G54" s="693"/>
      <c r="H54" s="693"/>
      <c r="I54" s="693"/>
      <c r="J54" s="693"/>
      <c r="K54" s="693"/>
      <c r="L54" s="693"/>
      <c r="M54" s="693"/>
      <c r="N54" s="693"/>
      <c r="O54" s="693"/>
      <c r="P54" s="693"/>
    </row>
    <row r="55" spans="2:16" ht="12.75" customHeight="1" x14ac:dyDescent="0.3">
      <c r="B55" s="1429" t="s">
        <v>558</v>
      </c>
      <c r="C55" s="695" t="s">
        <v>547</v>
      </c>
      <c r="D55" s="683">
        <v>5.3786825206429502E-2</v>
      </c>
      <c r="E55" s="683">
        <v>6.587905225584495E-2</v>
      </c>
      <c r="F55" s="683">
        <v>7.5301344753651273E-2</v>
      </c>
      <c r="G55" s="683">
        <v>4.8901738684901254E-2</v>
      </c>
      <c r="H55" s="683">
        <v>6.0835300936916192E-2</v>
      </c>
      <c r="I55" s="683">
        <v>7.8571948856032345E-2</v>
      </c>
      <c r="J55" s="683">
        <v>8.9487749451253665E-2</v>
      </c>
      <c r="K55" s="683">
        <v>0.11946285037561501</v>
      </c>
      <c r="L55" s="683">
        <v>0.15191463470844724</v>
      </c>
      <c r="M55" s="1056">
        <v>0.18209345128781904</v>
      </c>
      <c r="N55" s="1056">
        <v>0.17504996804551815</v>
      </c>
      <c r="O55" s="1056">
        <v>0.15640452319473303</v>
      </c>
      <c r="P55" s="1056">
        <v>0.138543524041216</v>
      </c>
    </row>
    <row r="56" spans="2:16" ht="13.5" thickBot="1" x14ac:dyDescent="0.35">
      <c r="B56" s="1430"/>
      <c r="C56" s="696" t="s">
        <v>549</v>
      </c>
      <c r="D56" s="690">
        <v>0.32731451473785067</v>
      </c>
      <c r="E56" s="690">
        <v>0.3264828345335794</v>
      </c>
      <c r="F56" s="690">
        <v>0.30757858375744829</v>
      </c>
      <c r="G56" s="690">
        <v>0.30757908632450193</v>
      </c>
      <c r="H56" s="690">
        <v>0.38768470627043494</v>
      </c>
      <c r="I56" s="690">
        <v>0.38900044695345676</v>
      </c>
      <c r="J56" s="690">
        <v>0.43827667414415811</v>
      </c>
      <c r="K56" s="690">
        <v>0.6576854405581456</v>
      </c>
      <c r="L56" s="690">
        <v>0.74374892704767914</v>
      </c>
      <c r="M56" s="1057">
        <v>0.85085657541843451</v>
      </c>
      <c r="N56" s="1057">
        <v>0.71111833914523392</v>
      </c>
      <c r="O56" s="1057">
        <v>0.56668807847087599</v>
      </c>
      <c r="P56" s="1057">
        <v>0.53530036985780027</v>
      </c>
    </row>
    <row r="57" spans="2:16" x14ac:dyDescent="0.3">
      <c r="K57" s="701"/>
      <c r="L57" s="673"/>
    </row>
    <row r="58" spans="2:16" x14ac:dyDescent="0.3">
      <c r="B58" s="5" t="s">
        <v>570</v>
      </c>
      <c r="K58" s="17"/>
      <c r="L58" s="673"/>
      <c r="M58" s="673"/>
      <c r="N58" s="673"/>
      <c r="O58" s="673"/>
    </row>
    <row r="59" spans="2:16" ht="3" customHeight="1" x14ac:dyDescent="0.3">
      <c r="K59" s="17"/>
      <c r="L59" s="673"/>
      <c r="M59" s="673"/>
      <c r="N59" s="673"/>
      <c r="O59" s="673"/>
    </row>
    <row r="60" spans="2:16" x14ac:dyDescent="0.3">
      <c r="B60" s="5" t="s">
        <v>566</v>
      </c>
      <c r="N60" s="673"/>
      <c r="O60" s="673"/>
    </row>
    <row r="61" spans="2:16" ht="12.75" customHeight="1" x14ac:dyDescent="0.3">
      <c r="B61" s="1258" t="s">
        <v>739</v>
      </c>
      <c r="C61" s="1258"/>
      <c r="D61" s="1258"/>
      <c r="E61" s="1258"/>
      <c r="F61" s="1258"/>
      <c r="G61" s="1258"/>
      <c r="H61" s="1258"/>
      <c r="I61" s="1258"/>
      <c r="J61" s="1258"/>
      <c r="K61" s="1258"/>
      <c r="L61" s="1258"/>
      <c r="M61" s="1258"/>
      <c r="N61" s="673"/>
    </row>
    <row r="62" spans="2:16" x14ac:dyDescent="0.3">
      <c r="B62" s="5" t="s">
        <v>567</v>
      </c>
    </row>
    <row r="63" spans="2:16" x14ac:dyDescent="0.3">
      <c r="B63" s="1" t="s">
        <v>667</v>
      </c>
      <c r="H63" s="88"/>
      <c r="I63" s="88"/>
      <c r="J63" s="88"/>
      <c r="K63" s="88"/>
      <c r="L63" s="88"/>
      <c r="M63" s="88"/>
      <c r="N63" s="88"/>
    </row>
    <row r="64" spans="2:16" x14ac:dyDescent="0.3">
      <c r="H64" s="88"/>
      <c r="I64" s="88"/>
      <c r="J64" s="88"/>
      <c r="K64" s="88"/>
      <c r="L64" s="88"/>
      <c r="M64" s="88"/>
      <c r="N64" s="88"/>
    </row>
    <row r="65" spans="9:14" x14ac:dyDescent="0.3">
      <c r="I65" s="88"/>
      <c r="J65" s="88"/>
      <c r="K65" s="88"/>
      <c r="L65" s="88"/>
      <c r="M65" s="88"/>
      <c r="N65" s="88"/>
    </row>
    <row r="66" spans="9:14" x14ac:dyDescent="0.3">
      <c r="I66" s="88"/>
      <c r="J66" s="88"/>
      <c r="K66" s="88"/>
      <c r="L66" s="88"/>
      <c r="M66" s="88"/>
      <c r="N66" s="88"/>
    </row>
  </sheetData>
  <mergeCells count="12">
    <mergeCell ref="B61:M61"/>
    <mergeCell ref="B29:B30"/>
    <mergeCell ref="B6:N6"/>
    <mergeCell ref="B9:B13"/>
    <mergeCell ref="B14:B19"/>
    <mergeCell ref="B23:B24"/>
    <mergeCell ref="B26:B27"/>
    <mergeCell ref="B35:B39"/>
    <mergeCell ref="B40:B45"/>
    <mergeCell ref="B49:B50"/>
    <mergeCell ref="B52:B53"/>
    <mergeCell ref="B55:B56"/>
  </mergeCells>
  <hyperlinks>
    <hyperlink ref="A1" location="INDICE!A1" display="Indice"/>
  </hyperlinks>
  <printOptions horizontalCentered="1"/>
  <pageMargins left="0.15748031496062992" right="0.15748031496062992" top="0.19685039370078741" bottom="0.11811023622047245" header="0.15748031496062992" footer="0"/>
  <pageSetup paperSize="9" scale="59" orientation="landscape" horizontalDpi="4294967294" verticalDpi="4294967294" r:id="rId1"/>
  <headerFooter scaleWithDoc="0">
    <oddFooter>&amp;R&amp;A</oddFooter>
  </headerFooter>
  <ignoredErrors>
    <ignoredError sqref="F12:H3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G108"/>
  <sheetViews>
    <sheetView showGridLines="0" zoomScale="85" zoomScaleNormal="85" zoomScaleSheetLayoutView="85" workbookViewId="0"/>
  </sheetViews>
  <sheetFormatPr baseColWidth="10" defaultColWidth="11.453125" defaultRowHeight="15" customHeight="1" x14ac:dyDescent="0.3"/>
  <cols>
    <col min="1" max="1" width="6.81640625" style="15" customWidth="1"/>
    <col min="2" max="2" width="88.54296875" style="15" bestFit="1" customWidth="1"/>
    <col min="3" max="3" width="17.81640625" style="15" customWidth="1"/>
    <col min="4" max="4" width="15.7265625" style="15" customWidth="1"/>
    <col min="5" max="5" width="23.453125" style="940" bestFit="1" customWidth="1"/>
    <col min="6" max="6" width="16.7265625" style="15" bestFit="1" customWidth="1"/>
    <col min="7" max="7" width="14.7265625" style="15" bestFit="1" customWidth="1"/>
    <col min="8" max="16384" width="11.453125" style="15"/>
  </cols>
  <sheetData>
    <row r="1" spans="1:7" ht="14.5" x14ac:dyDescent="0.35">
      <c r="A1" s="667" t="s">
        <v>216</v>
      </c>
      <c r="B1" s="399"/>
    </row>
    <row r="2" spans="1:7" ht="15" customHeight="1" x14ac:dyDescent="0.35">
      <c r="A2" s="667"/>
      <c r="B2" s="351" t="s">
        <v>733</v>
      </c>
      <c r="C2" s="7"/>
      <c r="D2" s="214"/>
    </row>
    <row r="3" spans="1:7" ht="15" customHeight="1" x14ac:dyDescent="0.35">
      <c r="A3" s="667"/>
      <c r="B3" s="351" t="s">
        <v>300</v>
      </c>
      <c r="C3" s="5"/>
      <c r="D3" s="214"/>
    </row>
    <row r="4" spans="1:7" s="385" customFormat="1" ht="13" x14ac:dyDescent="0.3">
      <c r="B4" s="347"/>
      <c r="C4" s="35"/>
      <c r="D4" s="386"/>
      <c r="E4" s="392"/>
      <c r="F4" s="15"/>
      <c r="G4" s="15"/>
    </row>
    <row r="5" spans="1:7" s="385" customFormat="1" ht="13" x14ac:dyDescent="0.3">
      <c r="B5" s="387"/>
      <c r="C5" s="388"/>
      <c r="D5" s="386"/>
      <c r="E5" s="392"/>
      <c r="F5" s="15"/>
      <c r="G5" s="15"/>
    </row>
    <row r="6" spans="1:7" ht="15" customHeight="1" x14ac:dyDescent="0.3">
      <c r="B6" s="1256" t="s">
        <v>675</v>
      </c>
      <c r="C6" s="1256"/>
      <c r="D6" s="1256"/>
    </row>
    <row r="7" spans="1:7" ht="15" customHeight="1" x14ac:dyDescent="0.3">
      <c r="B7" s="1257" t="s">
        <v>372</v>
      </c>
      <c r="C7" s="1257"/>
      <c r="D7" s="1257"/>
    </row>
    <row r="8" spans="1:7" s="385" customFormat="1" ht="13" x14ac:dyDescent="0.3">
      <c r="B8" s="35"/>
      <c r="C8" s="389"/>
      <c r="D8" s="386"/>
      <c r="E8" s="392"/>
      <c r="F8" s="15"/>
      <c r="G8" s="15"/>
    </row>
    <row r="9" spans="1:7" s="385" customFormat="1" ht="13" x14ac:dyDescent="0.3">
      <c r="B9" s="384"/>
      <c r="C9" s="384"/>
      <c r="D9" s="386"/>
      <c r="E9" s="392"/>
      <c r="F9" s="15"/>
      <c r="G9" s="15"/>
    </row>
    <row r="10" spans="1:7" ht="15" customHeight="1" thickBot="1" x14ac:dyDescent="0.35">
      <c r="B10" s="882" t="s">
        <v>866</v>
      </c>
      <c r="C10" s="389"/>
      <c r="D10" s="214"/>
    </row>
    <row r="11" spans="1:7" ht="15" customHeight="1" thickTop="1" x14ac:dyDescent="0.3">
      <c r="B11" s="215"/>
      <c r="C11" s="770" t="s">
        <v>269</v>
      </c>
      <c r="D11" s="1262" t="s">
        <v>284</v>
      </c>
    </row>
    <row r="12" spans="1:7" ht="15" customHeight="1" thickBot="1" x14ac:dyDescent="0.35">
      <c r="B12" s="216"/>
      <c r="C12" s="771" t="s">
        <v>270</v>
      </c>
      <c r="D12" s="1263"/>
    </row>
    <row r="13" spans="1:7" ht="15" customHeight="1" thickTop="1" x14ac:dyDescent="0.3">
      <c r="B13" s="57"/>
      <c r="C13" s="943"/>
      <c r="D13" s="217"/>
    </row>
    <row r="14" spans="1:7" s="372" customFormat="1" ht="15" customHeight="1" x14ac:dyDescent="0.4">
      <c r="B14" s="370" t="s">
        <v>642</v>
      </c>
      <c r="C14" s="575">
        <f>+C17+C65</f>
        <v>345479606.07097638</v>
      </c>
      <c r="D14" s="373"/>
      <c r="E14" s="899"/>
      <c r="F14" s="15"/>
      <c r="G14" s="15"/>
    </row>
    <row r="15" spans="1:7" ht="15" customHeight="1" thickBot="1" x14ac:dyDescent="0.35">
      <c r="B15" s="139"/>
      <c r="C15" s="945"/>
      <c r="D15" s="218"/>
    </row>
    <row r="16" spans="1:7" ht="15" customHeight="1" thickTop="1" x14ac:dyDescent="0.3">
      <c r="B16" s="57"/>
      <c r="C16" s="943"/>
      <c r="D16" s="217"/>
    </row>
    <row r="17" spans="2:7" ht="15" customHeight="1" x14ac:dyDescent="0.3">
      <c r="B17" s="361" t="s">
        <v>655</v>
      </c>
      <c r="C17" s="958">
        <f>+C19+C21+C23</f>
        <v>332247531.17836326</v>
      </c>
      <c r="D17" s="444">
        <f>+D19+D21+D23</f>
        <v>0.99999999999999989</v>
      </c>
      <c r="F17" s="709"/>
    </row>
    <row r="18" spans="2:7" ht="15" customHeight="1" x14ac:dyDescent="0.4">
      <c r="B18" s="219"/>
      <c r="C18" s="220"/>
      <c r="D18" s="221"/>
    </row>
    <row r="19" spans="2:7" s="374" customFormat="1" ht="15" customHeight="1" x14ac:dyDescent="0.35">
      <c r="B19" s="445" t="s">
        <v>518</v>
      </c>
      <c r="C19" s="772">
        <f>+C28+C48</f>
        <v>329672518.87328351</v>
      </c>
      <c r="D19" s="446">
        <f>+C19/$C$17</f>
        <v>0.99224971726367051</v>
      </c>
      <c r="E19" s="940"/>
      <c r="F19" s="15"/>
      <c r="G19" s="15"/>
    </row>
    <row r="20" spans="2:7" ht="15" customHeight="1" x14ac:dyDescent="0.4">
      <c r="B20" s="219"/>
      <c r="C20" s="220"/>
      <c r="D20" s="221"/>
    </row>
    <row r="21" spans="2:7" s="374" customFormat="1" ht="15" customHeight="1" x14ac:dyDescent="0.35">
      <c r="B21" s="445" t="s">
        <v>782</v>
      </c>
      <c r="C21" s="772">
        <f>+C36+C55</f>
        <v>105300.4254727286</v>
      </c>
      <c r="D21" s="446">
        <f>+C21/$C$17</f>
        <v>3.1693365816524093E-4</v>
      </c>
      <c r="E21" s="940"/>
      <c r="F21" s="15"/>
      <c r="G21" s="15"/>
    </row>
    <row r="22" spans="2:7" ht="15" customHeight="1" x14ac:dyDescent="0.4">
      <c r="B22" s="143"/>
      <c r="C22" s="222"/>
      <c r="D22" s="223"/>
    </row>
    <row r="23" spans="2:7" s="374" customFormat="1" ht="15" customHeight="1" x14ac:dyDescent="0.35">
      <c r="B23" s="445" t="s">
        <v>783</v>
      </c>
      <c r="C23" s="222">
        <f>+C41+C59</f>
        <v>2469711.8796070218</v>
      </c>
      <c r="D23" s="446">
        <f>+C23/$C$17</f>
        <v>7.4333490781642118E-3</v>
      </c>
      <c r="E23" s="940"/>
      <c r="F23" s="15"/>
      <c r="G23" s="15"/>
    </row>
    <row r="24" spans="2:7" ht="15" customHeight="1" thickBot="1" x14ac:dyDescent="0.35">
      <c r="B24" s="13"/>
      <c r="C24" s="942"/>
      <c r="D24" s="224"/>
    </row>
    <row r="25" spans="2:7" ht="15" customHeight="1" thickTop="1" x14ac:dyDescent="0.3">
      <c r="B25" s="57"/>
      <c r="C25" s="943"/>
      <c r="D25" s="217"/>
    </row>
    <row r="26" spans="2:7" ht="15" customHeight="1" x14ac:dyDescent="0.3">
      <c r="B26" s="361" t="s">
        <v>373</v>
      </c>
      <c r="C26" s="958">
        <f>+C28+C36+C41</f>
        <v>185701317.10315496</v>
      </c>
      <c r="D26" s="444">
        <f>+D28+D36+D41</f>
        <v>0.55892459590155186</v>
      </c>
    </row>
    <row r="27" spans="2:7" ht="15" customHeight="1" x14ac:dyDescent="0.4">
      <c r="B27" s="225"/>
      <c r="C27" s="220"/>
      <c r="D27" s="221"/>
    </row>
    <row r="28" spans="2:7" ht="15" customHeight="1" x14ac:dyDescent="0.3">
      <c r="B28" s="445" t="s">
        <v>518</v>
      </c>
      <c r="C28" s="447">
        <f>SUM(C29:C34)</f>
        <v>185580663.98535657</v>
      </c>
      <c r="D28" s="446">
        <f>+C28/$C$17</f>
        <v>0.55856145364622656</v>
      </c>
    </row>
    <row r="29" spans="2:7" ht="15" customHeight="1" x14ac:dyDescent="0.3">
      <c r="B29" s="448" t="s">
        <v>346</v>
      </c>
      <c r="C29" s="449">
        <v>162794517.28339311</v>
      </c>
      <c r="D29" s="450">
        <f t="shared" ref="D29:D34" si="0">+C29/$C$17</f>
        <v>0.48997961461449885</v>
      </c>
      <c r="F29" s="392"/>
      <c r="G29" s="385"/>
    </row>
    <row r="30" spans="2:7" ht="15" customHeight="1" x14ac:dyDescent="0.3">
      <c r="B30" s="448" t="s">
        <v>258</v>
      </c>
      <c r="C30" s="449">
        <v>608090.70973205357</v>
      </c>
      <c r="D30" s="450">
        <f t="shared" si="0"/>
        <v>1.8302339450811662E-3</v>
      </c>
    </row>
    <row r="31" spans="2:7" ht="15" customHeight="1" x14ac:dyDescent="0.3">
      <c r="B31" s="448" t="s">
        <v>347</v>
      </c>
      <c r="C31" s="451">
        <v>18197965.211683623</v>
      </c>
      <c r="D31" s="450">
        <f t="shared" si="0"/>
        <v>5.4772311316029783E-2</v>
      </c>
      <c r="F31" s="385"/>
      <c r="G31" s="385"/>
    </row>
    <row r="32" spans="2:7" ht="15.75" customHeight="1" x14ac:dyDescent="0.3">
      <c r="B32" s="448" t="s">
        <v>348</v>
      </c>
      <c r="C32" s="451">
        <v>2161255.2496933928</v>
      </c>
      <c r="D32" s="450">
        <f t="shared" si="0"/>
        <v>6.5049550316542389E-3</v>
      </c>
    </row>
    <row r="33" spans="2:6" ht="15" customHeight="1" x14ac:dyDescent="0.3">
      <c r="B33" s="448" t="s">
        <v>349</v>
      </c>
      <c r="C33" s="452">
        <v>1509881.1940488347</v>
      </c>
      <c r="D33" s="450">
        <f t="shared" si="0"/>
        <v>4.5444466921810544E-3</v>
      </c>
    </row>
    <row r="34" spans="2:6" ht="15" customHeight="1" x14ac:dyDescent="0.3">
      <c r="B34" s="448" t="s">
        <v>539</v>
      </c>
      <c r="C34" s="452">
        <v>308954.33680554345</v>
      </c>
      <c r="D34" s="450">
        <f t="shared" si="0"/>
        <v>9.2989204678148492E-4</v>
      </c>
      <c r="F34" s="859"/>
    </row>
    <row r="35" spans="2:6" ht="15" customHeight="1" x14ac:dyDescent="0.4">
      <c r="B35" s="65"/>
      <c r="C35" s="227"/>
      <c r="D35" s="714"/>
    </row>
    <row r="36" spans="2:6" ht="15" customHeight="1" x14ac:dyDescent="0.3">
      <c r="B36" s="445" t="s">
        <v>782</v>
      </c>
      <c r="C36" s="453">
        <f>+SUM(C37:C39)</f>
        <v>62042.737106520493</v>
      </c>
      <c r="D36" s="446">
        <f>+C36/$C$17</f>
        <v>1.8673648796268576E-4</v>
      </c>
    </row>
    <row r="37" spans="2:6" ht="15" customHeight="1" x14ac:dyDescent="0.3">
      <c r="B37" s="448" t="s">
        <v>349</v>
      </c>
      <c r="C37" s="451">
        <v>232.99467187397448</v>
      </c>
      <c r="D37" s="450">
        <f>+C37/$C$17</f>
        <v>7.0126833161897585E-7</v>
      </c>
    </row>
    <row r="38" spans="2:6" ht="15" customHeight="1" x14ac:dyDescent="0.3">
      <c r="B38" s="448" t="s">
        <v>348</v>
      </c>
      <c r="C38" s="451">
        <v>60464.159700000004</v>
      </c>
      <c r="D38" s="450">
        <f>+C38/$C$17</f>
        <v>1.8198527912473942E-4</v>
      </c>
    </row>
    <row r="39" spans="2:6" ht="15" customHeight="1" x14ac:dyDescent="0.3">
      <c r="B39" s="448" t="s">
        <v>351</v>
      </c>
      <c r="C39" s="451">
        <v>1345.5827346465164</v>
      </c>
      <c r="D39" s="450">
        <f>+C39/$C$17</f>
        <v>4.0499405063273614E-6</v>
      </c>
    </row>
    <row r="40" spans="2:6" ht="15" customHeight="1" x14ac:dyDescent="0.4">
      <c r="B40" s="65"/>
      <c r="C40" s="227"/>
      <c r="D40" s="226"/>
    </row>
    <row r="41" spans="2:6" ht="15" customHeight="1" x14ac:dyDescent="0.3">
      <c r="B41" s="445" t="s">
        <v>783</v>
      </c>
      <c r="C41" s="453">
        <f>SUM(C42:C44)</f>
        <v>58610.380691857776</v>
      </c>
      <c r="D41" s="446">
        <f>+C41/$C$17</f>
        <v>1.7640576736262779E-4</v>
      </c>
    </row>
    <row r="42" spans="2:6" s="229" customFormat="1" ht="15" customHeight="1" x14ac:dyDescent="0.3">
      <c r="B42" s="448" t="s">
        <v>399</v>
      </c>
      <c r="C42" s="452">
        <v>47381.097308380427</v>
      </c>
      <c r="D42" s="722">
        <f>+C42/$C$17</f>
        <v>1.4260782357159016E-4</v>
      </c>
      <c r="E42" s="940"/>
    </row>
    <row r="43" spans="2:6" s="229" customFormat="1" ht="15" customHeight="1" x14ac:dyDescent="0.3">
      <c r="B43" s="448" t="s">
        <v>400</v>
      </c>
      <c r="C43" s="452">
        <v>2561.6406168031549</v>
      </c>
      <c r="D43" s="722">
        <f>+C43/$C$17</f>
        <v>7.7100365733883141E-6</v>
      </c>
      <c r="E43" s="940"/>
    </row>
    <row r="44" spans="2:6" s="229" customFormat="1" ht="15" customHeight="1" x14ac:dyDescent="0.3">
      <c r="B44" s="448" t="s">
        <v>784</v>
      </c>
      <c r="C44" s="452">
        <v>8667.6427666741947</v>
      </c>
      <c r="D44" s="722">
        <f>+C44/$C$17</f>
        <v>2.6087907217649331E-5</v>
      </c>
      <c r="E44" s="940"/>
    </row>
    <row r="45" spans="2:6" ht="15" customHeight="1" x14ac:dyDescent="0.4">
      <c r="B45" s="65"/>
      <c r="C45" s="227"/>
      <c r="D45" s="226"/>
    </row>
    <row r="46" spans="2:6" ht="15" customHeight="1" x14ac:dyDescent="0.3">
      <c r="B46" s="361" t="s">
        <v>523</v>
      </c>
      <c r="C46" s="958">
        <f>+C48+C55+C59</f>
        <v>146546214.07520828</v>
      </c>
      <c r="D46" s="444">
        <f>+D48+D55+D59</f>
        <v>0.44107540409844798</v>
      </c>
    </row>
    <row r="47" spans="2:6" ht="15" customHeight="1" x14ac:dyDescent="0.4">
      <c r="B47" s="225"/>
      <c r="C47" s="230"/>
      <c r="D47" s="221"/>
    </row>
    <row r="48" spans="2:6" ht="15" customHeight="1" x14ac:dyDescent="0.3">
      <c r="B48" s="445" t="s">
        <v>518</v>
      </c>
      <c r="C48" s="453">
        <f>SUM(C49:C53)</f>
        <v>144091854.88792691</v>
      </c>
      <c r="D48" s="454">
        <f t="shared" ref="D48:D53" si="1">+C48/$C$17</f>
        <v>0.43368826361744384</v>
      </c>
      <c r="E48" s="715"/>
    </row>
    <row r="49" spans="1:6" ht="15" customHeight="1" x14ac:dyDescent="0.3">
      <c r="B49" s="448" t="s">
        <v>346</v>
      </c>
      <c r="C49" s="451">
        <v>69083909.278562799</v>
      </c>
      <c r="D49" s="450">
        <f t="shared" si="1"/>
        <v>0.20792903722579023</v>
      </c>
      <c r="F49" s="392"/>
    </row>
    <row r="50" spans="1:6" ht="15" customHeight="1" x14ac:dyDescent="0.3">
      <c r="B50" s="448" t="s">
        <v>266</v>
      </c>
      <c r="C50" s="451">
        <v>69226677.225063995</v>
      </c>
      <c r="D50" s="450">
        <f t="shared" si="1"/>
        <v>0.20835874078444377</v>
      </c>
      <c r="F50" s="859"/>
    </row>
    <row r="51" spans="1:6" ht="15" hidden="1" customHeight="1" x14ac:dyDescent="0.3">
      <c r="B51" s="448" t="s">
        <v>348</v>
      </c>
      <c r="C51" s="451">
        <v>0</v>
      </c>
      <c r="D51" s="450">
        <f t="shared" si="1"/>
        <v>0</v>
      </c>
    </row>
    <row r="52" spans="1:6" ht="15" customHeight="1" x14ac:dyDescent="0.3">
      <c r="B52" s="448" t="s">
        <v>350</v>
      </c>
      <c r="C52" s="451">
        <v>5391940.7550774384</v>
      </c>
      <c r="D52" s="450">
        <f t="shared" si="1"/>
        <v>1.6228685690918912E-2</v>
      </c>
    </row>
    <row r="53" spans="1:6" ht="15" customHeight="1" x14ac:dyDescent="0.3">
      <c r="B53" s="448" t="s">
        <v>349</v>
      </c>
      <c r="C53" s="451">
        <v>389327.62922265928</v>
      </c>
      <c r="D53" s="450">
        <f t="shared" si="1"/>
        <v>1.171799916290885E-3</v>
      </c>
    </row>
    <row r="54" spans="1:6" ht="15" customHeight="1" x14ac:dyDescent="0.4">
      <c r="B54" s="143"/>
      <c r="C54" s="228"/>
      <c r="D54" s="223"/>
    </row>
    <row r="55" spans="1:6" ht="15" customHeight="1" x14ac:dyDescent="0.3">
      <c r="B55" s="445" t="s">
        <v>782</v>
      </c>
      <c r="C55" s="453">
        <f>SUM(C56:C57)</f>
        <v>43257.688366208109</v>
      </c>
      <c r="D55" s="446">
        <f>+C55/$C$17</f>
        <v>1.3019717020255515E-4</v>
      </c>
    </row>
    <row r="56" spans="1:6" ht="15" customHeight="1" x14ac:dyDescent="0.3">
      <c r="B56" s="448" t="s">
        <v>349</v>
      </c>
      <c r="C56" s="451">
        <v>34572.85611620811</v>
      </c>
      <c r="D56" s="450">
        <f>+C56/$C$17</f>
        <v>1.0405752600656067E-4</v>
      </c>
    </row>
    <row r="57" spans="1:6" ht="15" customHeight="1" x14ac:dyDescent="0.3">
      <c r="B57" s="448" t="s">
        <v>351</v>
      </c>
      <c r="C57" s="451">
        <v>8684.8322500000013</v>
      </c>
      <c r="D57" s="450">
        <f>+C57/$C$17</f>
        <v>2.6139644195994489E-5</v>
      </c>
    </row>
    <row r="58" spans="1:6" ht="15" customHeight="1" x14ac:dyDescent="0.4">
      <c r="B58" s="65"/>
      <c r="C58" s="227"/>
      <c r="D58" s="226"/>
    </row>
    <row r="59" spans="1:6" ht="15" customHeight="1" x14ac:dyDescent="0.3">
      <c r="B59" s="445" t="s">
        <v>783</v>
      </c>
      <c r="C59" s="447">
        <f>SUM(C60:C62)</f>
        <v>2411101.4989151638</v>
      </c>
      <c r="D59" s="446">
        <f>+C59/$C$17</f>
        <v>7.2569433108015833E-3</v>
      </c>
    </row>
    <row r="60" spans="1:6" ht="15" customHeight="1" x14ac:dyDescent="0.3">
      <c r="B60" s="448" t="s">
        <v>399</v>
      </c>
      <c r="C60" s="452">
        <v>1023370.0052933883</v>
      </c>
      <c r="D60" s="450">
        <f>+C60/$C$17</f>
        <v>3.0801432945607166E-3</v>
      </c>
    </row>
    <row r="61" spans="1:6" ht="15" customHeight="1" x14ac:dyDescent="0.3">
      <c r="B61" s="448" t="s">
        <v>400</v>
      </c>
      <c r="C61" s="452">
        <v>868917.16368292866</v>
      </c>
      <c r="D61" s="450">
        <f>+C61/$C$17</f>
        <v>2.6152704900505655E-3</v>
      </c>
    </row>
    <row r="62" spans="1:6" ht="15" customHeight="1" x14ac:dyDescent="0.3">
      <c r="B62" s="448" t="s">
        <v>784</v>
      </c>
      <c r="C62" s="452">
        <v>518814.32993884705</v>
      </c>
      <c r="D62" s="450">
        <f>+C62/$C$17</f>
        <v>1.5615295261903017E-3</v>
      </c>
    </row>
    <row r="63" spans="1:6" ht="15" customHeight="1" thickBot="1" x14ac:dyDescent="0.35">
      <c r="B63" s="13"/>
      <c r="C63" s="952"/>
      <c r="D63" s="224"/>
    </row>
    <row r="64" spans="1:6" ht="15" customHeight="1" thickTop="1" thickBot="1" x14ac:dyDescent="0.35">
      <c r="A64" s="132"/>
      <c r="B64" s="57"/>
      <c r="C64" s="231"/>
      <c r="D64" s="232"/>
    </row>
    <row r="65" spans="1:4" s="940" customFormat="1" ht="15" customHeight="1" thickTop="1" x14ac:dyDescent="0.3">
      <c r="A65" s="15"/>
      <c r="B65" s="455" t="s">
        <v>785</v>
      </c>
      <c r="C65" s="456">
        <f>+C67+C72</f>
        <v>13232074.89261313</v>
      </c>
      <c r="D65" s="457">
        <f>+D67+D72</f>
        <v>1</v>
      </c>
    </row>
    <row r="66" spans="1:4" s="940" customFormat="1" ht="15" customHeight="1" x14ac:dyDescent="0.35">
      <c r="A66" s="15"/>
      <c r="B66" s="233"/>
      <c r="C66" s="51"/>
      <c r="D66" s="234"/>
    </row>
    <row r="67" spans="1:4" s="940" customFormat="1" ht="15" customHeight="1" x14ac:dyDescent="0.3">
      <c r="A67" s="15"/>
      <c r="B67" s="458" t="s">
        <v>373</v>
      </c>
      <c r="C67" s="958">
        <f>+C69+C70</f>
        <v>1052956.5112227432</v>
      </c>
      <c r="D67" s="459">
        <f>SUM(D69:D70)</f>
        <v>7.9576069495386648E-2</v>
      </c>
    </row>
    <row r="68" spans="1:4" s="940" customFormat="1" ht="15" customHeight="1" x14ac:dyDescent="0.35">
      <c r="A68" s="15"/>
      <c r="B68" s="233"/>
      <c r="C68" s="51"/>
      <c r="D68" s="234"/>
    </row>
    <row r="69" spans="1:4" s="940" customFormat="1" ht="15" customHeight="1" x14ac:dyDescent="0.3">
      <c r="A69" s="15"/>
      <c r="B69" s="448" t="s">
        <v>706</v>
      </c>
      <c r="C69" s="449">
        <v>929780.55230617255</v>
      </c>
      <c r="D69" s="450">
        <f>+C69/$C$65</f>
        <v>7.0267177283377308E-2</v>
      </c>
    </row>
    <row r="70" spans="1:4" s="940" customFormat="1" ht="15" customHeight="1" x14ac:dyDescent="0.3">
      <c r="A70" s="15"/>
      <c r="B70" s="448" t="s">
        <v>707</v>
      </c>
      <c r="C70" s="452">
        <v>123175.95891657073</v>
      </c>
      <c r="D70" s="450">
        <f>+C70/$C$65</f>
        <v>9.3088922120093433E-3</v>
      </c>
    </row>
    <row r="71" spans="1:4" s="940" customFormat="1" ht="15" customHeight="1" x14ac:dyDescent="0.35">
      <c r="A71" s="15"/>
      <c r="B71" s="233"/>
      <c r="C71" s="51"/>
      <c r="D71" s="234"/>
    </row>
    <row r="72" spans="1:4" s="940" customFormat="1" ht="15" customHeight="1" x14ac:dyDescent="0.3">
      <c r="A72" s="15"/>
      <c r="B72" s="361" t="s">
        <v>523</v>
      </c>
      <c r="C72" s="958">
        <f>+C74+C75+C76</f>
        <v>12179118.381390387</v>
      </c>
      <c r="D72" s="459">
        <f>SUM(D74:D76)</f>
        <v>0.92042393050461335</v>
      </c>
    </row>
    <row r="73" spans="1:4" s="940" customFormat="1" ht="15" customHeight="1" x14ac:dyDescent="0.35">
      <c r="A73" s="15"/>
      <c r="B73" s="235"/>
      <c r="C73" s="51"/>
      <c r="D73" s="234"/>
    </row>
    <row r="74" spans="1:4" s="940" customFormat="1" ht="15" customHeight="1" x14ac:dyDescent="0.3">
      <c r="A74" s="15"/>
      <c r="B74" s="448" t="s">
        <v>708</v>
      </c>
      <c r="C74" s="449">
        <v>5151027.2004566593</v>
      </c>
      <c r="D74" s="450">
        <f>+C74/$C$65</f>
        <v>0.38928340734620881</v>
      </c>
    </row>
    <row r="75" spans="1:4" s="940" customFormat="1" ht="15" customHeight="1" x14ac:dyDescent="0.3">
      <c r="A75" s="15"/>
      <c r="B75" s="448" t="s">
        <v>781</v>
      </c>
      <c r="C75" s="449">
        <v>6883845.0146048954</v>
      </c>
      <c r="D75" s="450">
        <f>+C75/$C$65</f>
        <v>0.52023927240978929</v>
      </c>
    </row>
    <row r="76" spans="1:4" s="940" customFormat="1" ht="15" customHeight="1" x14ac:dyDescent="0.3">
      <c r="A76" s="15"/>
      <c r="B76" s="448" t="s">
        <v>709</v>
      </c>
      <c r="C76" s="449">
        <v>144246.16632883166</v>
      </c>
      <c r="D76" s="450">
        <f>+C76/$C$65</f>
        <v>1.090125074861523E-2</v>
      </c>
    </row>
    <row r="77" spans="1:4" s="940" customFormat="1" ht="15" customHeight="1" thickBot="1" x14ac:dyDescent="0.35">
      <c r="A77" s="15"/>
      <c r="B77" s="942"/>
      <c r="C77" s="952"/>
      <c r="D77" s="224"/>
    </row>
    <row r="78" spans="1:4" s="940" customFormat="1" ht="13.5" thickTop="1" x14ac:dyDescent="0.3">
      <c r="A78" s="15"/>
      <c r="B78" s="378"/>
      <c r="C78" s="378"/>
      <c r="D78" s="378"/>
    </row>
    <row r="79" spans="1:4" s="940" customFormat="1" ht="13" x14ac:dyDescent="0.3">
      <c r="A79" s="15"/>
      <c r="B79" s="1255" t="s">
        <v>786</v>
      </c>
      <c r="C79" s="1255"/>
      <c r="D79" s="1255"/>
    </row>
    <row r="80" spans="1:4" s="940" customFormat="1" ht="29.25" customHeight="1" x14ac:dyDescent="0.3">
      <c r="A80" s="15"/>
      <c r="B80" s="1261" t="s">
        <v>787</v>
      </c>
      <c r="C80" s="1261"/>
      <c r="D80" s="1261"/>
    </row>
    <row r="81" spans="1:4" s="940" customFormat="1" ht="12.75" customHeight="1" x14ac:dyDescent="0.3">
      <c r="A81" s="15"/>
      <c r="B81" s="1261" t="s">
        <v>788</v>
      </c>
      <c r="C81" s="1261"/>
      <c r="D81" s="1261"/>
    </row>
    <row r="82" spans="1:4" s="940" customFormat="1" ht="15" customHeight="1" x14ac:dyDescent="0.3">
      <c r="A82" s="15"/>
      <c r="B82" s="1261" t="s">
        <v>789</v>
      </c>
      <c r="C82" s="1261"/>
      <c r="D82" s="1261"/>
    </row>
    <row r="83" spans="1:4" s="940" customFormat="1" ht="15" customHeight="1" x14ac:dyDescent="0.3">
      <c r="A83" s="15"/>
      <c r="B83" s="1261"/>
      <c r="C83" s="1261"/>
      <c r="D83" s="1261"/>
    </row>
    <row r="84" spans="1:4" s="940" customFormat="1" ht="15" customHeight="1" x14ac:dyDescent="0.3">
      <c r="A84" s="15"/>
      <c r="B84" s="15"/>
      <c r="C84" s="15"/>
      <c r="D84" s="15"/>
    </row>
    <row r="85" spans="1:4" s="940" customFormat="1" ht="15" customHeight="1" x14ac:dyDescent="0.3">
      <c r="A85" s="15"/>
      <c r="B85" s="15"/>
      <c r="C85" s="15"/>
      <c r="D85" s="15"/>
    </row>
    <row r="86" spans="1:4" s="940" customFormat="1" ht="15" customHeight="1" x14ac:dyDescent="0.3">
      <c r="A86" s="15"/>
      <c r="B86" s="15"/>
      <c r="C86" s="15"/>
      <c r="D86" s="15"/>
    </row>
    <row r="87" spans="1:4" s="940" customFormat="1" ht="15" customHeight="1" x14ac:dyDescent="0.3">
      <c r="A87" s="15"/>
      <c r="B87" s="15"/>
      <c r="C87" s="15"/>
      <c r="D87" s="15"/>
    </row>
    <row r="88" spans="1:4" s="940" customFormat="1" ht="15" customHeight="1" x14ac:dyDescent="0.3">
      <c r="A88" s="15"/>
      <c r="B88" s="15"/>
      <c r="C88" s="15"/>
      <c r="D88" s="15"/>
    </row>
    <row r="89" spans="1:4" s="940" customFormat="1" ht="15" customHeight="1" x14ac:dyDescent="0.3">
      <c r="A89" s="15"/>
      <c r="B89" s="15"/>
      <c r="C89" s="15"/>
      <c r="D89" s="15"/>
    </row>
    <row r="90" spans="1:4" s="940" customFormat="1" ht="15" customHeight="1" x14ac:dyDescent="0.3">
      <c r="A90" s="15"/>
      <c r="B90" s="15"/>
      <c r="C90" s="15"/>
      <c r="D90" s="15"/>
    </row>
    <row r="91" spans="1:4" s="940" customFormat="1" ht="15" customHeight="1" x14ac:dyDescent="0.3">
      <c r="A91" s="15"/>
      <c r="B91" s="15"/>
      <c r="C91" s="15"/>
      <c r="D91" s="15"/>
    </row>
    <row r="92" spans="1:4" s="940" customFormat="1" ht="15" customHeight="1" x14ac:dyDescent="0.3">
      <c r="A92" s="15"/>
      <c r="B92" s="15"/>
      <c r="C92" s="15"/>
      <c r="D92" s="15"/>
    </row>
    <row r="93" spans="1:4" s="940" customFormat="1" ht="15" customHeight="1" x14ac:dyDescent="0.3">
      <c r="A93" s="15"/>
      <c r="B93" s="15"/>
      <c r="C93" s="15"/>
      <c r="D93" s="15"/>
    </row>
    <row r="94" spans="1:4" s="940" customFormat="1" ht="15" customHeight="1" x14ac:dyDescent="0.3">
      <c r="A94" s="15"/>
      <c r="B94" s="15"/>
      <c r="C94" s="15"/>
      <c r="D94" s="15"/>
    </row>
    <row r="95" spans="1:4" s="940" customFormat="1" ht="15" customHeight="1" x14ac:dyDescent="0.3">
      <c r="A95" s="15"/>
      <c r="B95" s="15"/>
      <c r="C95" s="15"/>
      <c r="D95" s="15"/>
    </row>
    <row r="96" spans="1:4" s="940" customFormat="1" ht="15" customHeight="1" x14ac:dyDescent="0.3">
      <c r="A96" s="15"/>
      <c r="B96" s="15"/>
      <c r="C96" s="15"/>
      <c r="D96" s="15"/>
    </row>
    <row r="97" spans="1:4" s="940" customFormat="1" ht="15" customHeight="1" x14ac:dyDescent="0.3">
      <c r="A97" s="15"/>
      <c r="B97" s="15"/>
      <c r="C97" s="15"/>
      <c r="D97" s="15"/>
    </row>
    <row r="98" spans="1:4" s="940" customFormat="1" ht="15" customHeight="1" x14ac:dyDescent="0.3">
      <c r="A98" s="15"/>
      <c r="B98" s="15"/>
      <c r="C98" s="15"/>
      <c r="D98" s="15"/>
    </row>
    <row r="99" spans="1:4" s="940" customFormat="1" ht="15" customHeight="1" x14ac:dyDescent="0.3">
      <c r="A99" s="15"/>
      <c r="B99" s="15"/>
      <c r="C99" s="15"/>
      <c r="D99" s="15"/>
    </row>
    <row r="100" spans="1:4" s="940" customFormat="1" ht="15" customHeight="1" x14ac:dyDescent="0.3">
      <c r="A100" s="15"/>
      <c r="B100" s="15"/>
      <c r="C100" s="15"/>
      <c r="D100" s="15"/>
    </row>
    <row r="101" spans="1:4" s="940" customFormat="1" ht="15" customHeight="1" x14ac:dyDescent="0.3">
      <c r="A101" s="15"/>
      <c r="B101" s="15"/>
      <c r="C101" s="15"/>
      <c r="D101" s="15"/>
    </row>
    <row r="102" spans="1:4" s="940" customFormat="1" ht="15" customHeight="1" x14ac:dyDescent="0.3">
      <c r="A102" s="15"/>
      <c r="B102" s="15"/>
      <c r="C102" s="15"/>
      <c r="D102" s="15"/>
    </row>
    <row r="103" spans="1:4" s="940" customFormat="1" ht="15" customHeight="1" x14ac:dyDescent="0.3">
      <c r="A103" s="15"/>
      <c r="B103" s="15"/>
      <c r="C103" s="15"/>
      <c r="D103" s="15"/>
    </row>
    <row r="104" spans="1:4" s="940" customFormat="1" ht="15" customHeight="1" x14ac:dyDescent="0.3">
      <c r="A104" s="15"/>
      <c r="B104" s="15"/>
      <c r="C104" s="15"/>
      <c r="D104" s="15"/>
    </row>
    <row r="105" spans="1:4" s="940" customFormat="1" ht="15" customHeight="1" x14ac:dyDescent="0.3">
      <c r="A105" s="15"/>
      <c r="B105" s="15"/>
      <c r="C105" s="15"/>
      <c r="D105" s="15"/>
    </row>
    <row r="106" spans="1:4" s="940" customFormat="1" ht="15" customHeight="1" x14ac:dyDescent="0.3">
      <c r="A106" s="15"/>
      <c r="B106" s="15"/>
      <c r="C106" s="15"/>
      <c r="D106" s="15"/>
    </row>
    <row r="107" spans="1:4" s="940" customFormat="1" ht="15" customHeight="1" x14ac:dyDescent="0.3">
      <c r="A107" s="15"/>
      <c r="B107" s="15"/>
      <c r="C107" s="15"/>
      <c r="D107" s="15"/>
    </row>
    <row r="108" spans="1:4" s="940" customFormat="1" ht="15" customHeight="1" x14ac:dyDescent="0.3">
      <c r="A108" s="15"/>
      <c r="B108" s="15"/>
      <c r="C108" s="15"/>
      <c r="D108" s="15"/>
    </row>
  </sheetData>
  <mergeCells count="7">
    <mergeCell ref="B82:D83"/>
    <mergeCell ref="B6:D6"/>
    <mergeCell ref="B7:D7"/>
    <mergeCell ref="D11:D12"/>
    <mergeCell ref="B79:D79"/>
    <mergeCell ref="B80:D80"/>
    <mergeCell ref="B81:D8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9" orientation="portrait" verticalDpi="300" r:id="rId1"/>
  <headerFooter scaleWithDoc="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J58"/>
  <sheetViews>
    <sheetView showGridLines="0" showRuler="0" zoomScale="85" zoomScaleNormal="85" zoomScaleSheetLayoutView="85" workbookViewId="0"/>
  </sheetViews>
  <sheetFormatPr baseColWidth="10" defaultColWidth="11.453125" defaultRowHeight="13" x14ac:dyDescent="0.3"/>
  <cols>
    <col min="1" max="1" width="6.81640625" style="29" customWidth="1"/>
    <col min="2" max="2" width="47.81640625" style="29" customWidth="1"/>
    <col min="3" max="3" width="20.7265625" style="29" customWidth="1"/>
    <col min="4" max="4" width="12.7265625" style="29" customWidth="1"/>
    <col min="5" max="5" width="20.26953125" style="940" customWidth="1"/>
    <col min="6" max="6" width="12.7265625" style="29" customWidth="1"/>
    <col min="7" max="7" width="20.7265625" style="29" customWidth="1"/>
    <col min="8" max="8" width="13" style="29" customWidth="1"/>
    <col min="9" max="16384" width="11.453125" style="29"/>
  </cols>
  <sheetData>
    <row r="1" spans="1:10" ht="14.5" x14ac:dyDescent="0.35">
      <c r="A1" s="667" t="s">
        <v>216</v>
      </c>
      <c r="B1" s="377"/>
    </row>
    <row r="2" spans="1:10" ht="15" customHeight="1" x14ac:dyDescent="0.35">
      <c r="A2" s="377"/>
      <c r="B2" s="351" t="s">
        <v>733</v>
      </c>
      <c r="C2" s="24"/>
      <c r="D2" s="197"/>
    </row>
    <row r="3" spans="1:10" ht="15" customHeight="1" x14ac:dyDescent="0.35">
      <c r="A3" s="377"/>
      <c r="B3" s="351" t="s">
        <v>300</v>
      </c>
      <c r="C3" s="24"/>
      <c r="D3" s="24"/>
    </row>
    <row r="4" spans="1:10" s="390" customFormat="1" ht="12" x14ac:dyDescent="0.3">
      <c r="B4" s="391"/>
      <c r="C4" s="24"/>
      <c r="D4" s="24"/>
      <c r="E4" s="392"/>
    </row>
    <row r="5" spans="1:10" s="390" customFormat="1" ht="12" x14ac:dyDescent="0.3">
      <c r="B5" s="24"/>
      <c r="C5" s="24"/>
      <c r="D5" s="24"/>
      <c r="E5" s="392"/>
    </row>
    <row r="6" spans="1:10" ht="16.5" customHeight="1" x14ac:dyDescent="0.3">
      <c r="B6" s="1265" t="s">
        <v>675</v>
      </c>
      <c r="C6" s="1265"/>
      <c r="D6" s="1265"/>
      <c r="E6" s="1265"/>
      <c r="F6" s="1265"/>
      <c r="G6" s="1265"/>
      <c r="H6" s="1265"/>
    </row>
    <row r="7" spans="1:10" ht="16.5" customHeight="1" x14ac:dyDescent="0.3">
      <c r="B7" s="1266" t="s">
        <v>646</v>
      </c>
      <c r="C7" s="1266"/>
      <c r="D7" s="1266"/>
      <c r="E7" s="1266"/>
      <c r="F7" s="1266"/>
      <c r="G7" s="1266"/>
      <c r="H7" s="1266"/>
    </row>
    <row r="8" spans="1:10" s="390" customFormat="1" ht="12" x14ac:dyDescent="0.3">
      <c r="B8" s="393"/>
      <c r="C8" s="393"/>
      <c r="D8" s="393"/>
      <c r="E8" s="392"/>
    </row>
    <row r="9" spans="1:10" s="390" customFormat="1" ht="12.5" thickBot="1" x14ac:dyDescent="0.35">
      <c r="B9" s="393"/>
      <c r="C9" s="393"/>
      <c r="D9" s="393"/>
      <c r="E9" s="392"/>
    </row>
    <row r="10" spans="1:10" ht="15.5" thickTop="1" thickBot="1" x14ac:dyDescent="0.35">
      <c r="B10" s="7"/>
      <c r="C10" s="1267" t="s">
        <v>878</v>
      </c>
      <c r="D10" s="1268"/>
      <c r="E10" s="1268"/>
      <c r="F10" s="1268"/>
      <c r="G10" s="1268"/>
      <c r="H10" s="1269"/>
    </row>
    <row r="11" spans="1:10" ht="15" thickTop="1" x14ac:dyDescent="0.3">
      <c r="B11" s="297"/>
      <c r="C11" s="1270" t="s">
        <v>662</v>
      </c>
      <c r="D11" s="1271"/>
      <c r="E11" s="1270" t="s">
        <v>661</v>
      </c>
      <c r="F11" s="1271"/>
      <c r="G11" s="1274" t="s">
        <v>643</v>
      </c>
      <c r="H11" s="1275"/>
    </row>
    <row r="12" spans="1:10" ht="36.75" customHeight="1" x14ac:dyDescent="0.3">
      <c r="B12" s="298"/>
      <c r="C12" s="1272"/>
      <c r="D12" s="1273"/>
      <c r="E12" s="1272"/>
      <c r="F12" s="1273"/>
      <c r="G12" s="1276"/>
      <c r="H12" s="1277"/>
    </row>
    <row r="13" spans="1:10" ht="14.5" x14ac:dyDescent="0.35">
      <c r="B13" s="299"/>
      <c r="C13" s="296" t="s">
        <v>270</v>
      </c>
      <c r="D13" s="1036" t="s">
        <v>284</v>
      </c>
      <c r="E13" s="296" t="s">
        <v>270</v>
      </c>
      <c r="F13" s="1036" t="s">
        <v>284</v>
      </c>
      <c r="G13" s="296" t="s">
        <v>270</v>
      </c>
      <c r="H13" s="1036" t="s">
        <v>284</v>
      </c>
    </row>
    <row r="14" spans="1:10" ht="14.5" x14ac:dyDescent="0.35">
      <c r="B14" s="198"/>
      <c r="C14" s="199"/>
      <c r="D14" s="1037"/>
      <c r="E14" s="199"/>
      <c r="F14" s="1037"/>
      <c r="G14" s="199"/>
      <c r="H14" s="1037"/>
    </row>
    <row r="15" spans="1:10" s="376" customFormat="1" ht="15.5" x14ac:dyDescent="0.35">
      <c r="B15" s="958" t="s">
        <v>276</v>
      </c>
      <c r="C15" s="1038">
        <f t="shared" ref="C15:H15" si="0">+C17+C28</f>
        <v>329777819.29875624</v>
      </c>
      <c r="D15" s="1039">
        <f t="shared" si="0"/>
        <v>0.99256665092290075</v>
      </c>
      <c r="E15" s="1038">
        <f t="shared" si="0"/>
        <v>2469711.8792504808</v>
      </c>
      <c r="F15" s="1039">
        <f t="shared" si="0"/>
        <v>7.4333490770990707E-3</v>
      </c>
      <c r="G15" s="1038">
        <f t="shared" si="0"/>
        <v>332247531.17800671</v>
      </c>
      <c r="H15" s="1039">
        <f t="shared" si="0"/>
        <v>1</v>
      </c>
      <c r="J15" s="1083"/>
    </row>
    <row r="16" spans="1:10" ht="14.5" x14ac:dyDescent="0.35">
      <c r="B16" s="198" t="s">
        <v>285</v>
      </c>
      <c r="C16" s="199"/>
      <c r="D16" s="1037"/>
      <c r="E16" s="200"/>
      <c r="F16" s="1040"/>
      <c r="G16" s="199"/>
      <c r="H16" s="1037"/>
    </row>
    <row r="17" spans="2:10" s="377" customFormat="1" ht="14.5" x14ac:dyDescent="0.35">
      <c r="B17" s="461" t="s">
        <v>403</v>
      </c>
      <c r="C17" s="462">
        <f t="shared" ref="C17:H17" si="1">+C19+C24</f>
        <v>79098250.484970182</v>
      </c>
      <c r="D17" s="1041">
        <f t="shared" si="1"/>
        <v>0.23807024300382859</v>
      </c>
      <c r="E17" s="463">
        <f t="shared" si="1"/>
        <v>57740.268666915123</v>
      </c>
      <c r="F17" s="1042">
        <f t="shared" si="1"/>
        <v>1.7378690057437898E-4</v>
      </c>
      <c r="G17" s="462">
        <f t="shared" si="1"/>
        <v>79155990.75363709</v>
      </c>
      <c r="H17" s="1041">
        <f t="shared" si="1"/>
        <v>0.23824402990440297</v>
      </c>
    </row>
    <row r="18" spans="2:10" ht="14.5" x14ac:dyDescent="0.35">
      <c r="B18" s="201"/>
      <c r="C18" s="202"/>
      <c r="D18" s="1043"/>
      <c r="E18" s="203"/>
      <c r="F18" s="1044"/>
      <c r="G18" s="202"/>
      <c r="H18" s="1043"/>
    </row>
    <row r="19" spans="2:10" s="377" customFormat="1" ht="14.5" x14ac:dyDescent="0.35">
      <c r="B19" s="461" t="s">
        <v>145</v>
      </c>
      <c r="C19" s="462">
        <f t="shared" ref="C19:H19" si="2">SUM(C20:C22)</f>
        <v>39736238.863083057</v>
      </c>
      <c r="D19" s="1041">
        <f t="shared" si="2"/>
        <v>0.119598296854744</v>
      </c>
      <c r="E19" s="463">
        <f t="shared" si="2"/>
        <v>415.30210160813931</v>
      </c>
      <c r="F19" s="1042">
        <f t="shared" si="2"/>
        <v>1.2499779912153352E-6</v>
      </c>
      <c r="G19" s="462">
        <f t="shared" si="2"/>
        <v>39736654.165184669</v>
      </c>
      <c r="H19" s="1041">
        <f t="shared" si="2"/>
        <v>0.11959954683273523</v>
      </c>
    </row>
    <row r="20" spans="2:10" ht="14.5" x14ac:dyDescent="0.3">
      <c r="B20" s="469" t="s">
        <v>146</v>
      </c>
      <c r="C20" s="467">
        <v>8399263.3987321313</v>
      </c>
      <c r="D20" s="1046">
        <f>+C20/$G$15</f>
        <v>2.5280137880790143E-2</v>
      </c>
      <c r="E20" s="468">
        <v>11.84606078109616</v>
      </c>
      <c r="F20" s="1048">
        <f>+E20/$G$15</f>
        <v>3.5654322965456292E-8</v>
      </c>
      <c r="G20" s="467">
        <f>+C20+E20</f>
        <v>8399275.2447929122</v>
      </c>
      <c r="H20" s="1046">
        <f>+F20+D20</f>
        <v>2.528017353511311E-2</v>
      </c>
    </row>
    <row r="21" spans="2:10" ht="14.5" x14ac:dyDescent="0.3">
      <c r="B21" s="469" t="s">
        <v>147</v>
      </c>
      <c r="C21" s="467">
        <v>27524237.72754674</v>
      </c>
      <c r="D21" s="1046">
        <f>+C21/$G$15</f>
        <v>8.284256508982217E-2</v>
      </c>
      <c r="E21" s="468">
        <v>0</v>
      </c>
      <c r="F21" s="1048">
        <f>+E21/$G$15</f>
        <v>0</v>
      </c>
      <c r="G21" s="467">
        <f>+C21+E21</f>
        <v>27524237.72754674</v>
      </c>
      <c r="H21" s="1046">
        <f>+F21+D21</f>
        <v>8.284256508982217E-2</v>
      </c>
    </row>
    <row r="22" spans="2:10" ht="14.5" x14ac:dyDescent="0.3">
      <c r="B22" s="469" t="s">
        <v>149</v>
      </c>
      <c r="C22" s="467">
        <v>3812737.7368041887</v>
      </c>
      <c r="D22" s="1046">
        <f>+C22/$G$15</f>
        <v>1.1475593884131696E-2</v>
      </c>
      <c r="E22" s="468">
        <v>403.45604082704313</v>
      </c>
      <c r="F22" s="1048">
        <f>+E22/$G$15</f>
        <v>1.214323668249879E-6</v>
      </c>
      <c r="G22" s="467">
        <f>+C22+E22</f>
        <v>3813141.1928450158</v>
      </c>
      <c r="H22" s="1046">
        <f>+F22+D22</f>
        <v>1.1476808207799945E-2</v>
      </c>
    </row>
    <row r="23" spans="2:10" ht="14.5" x14ac:dyDescent="0.35">
      <c r="B23" s="204"/>
      <c r="C23" s="202"/>
      <c r="D23" s="1043"/>
      <c r="E23" s="203"/>
      <c r="F23" s="1044"/>
      <c r="G23" s="202"/>
      <c r="H23" s="1043"/>
    </row>
    <row r="24" spans="2:10" s="377" customFormat="1" ht="14.5" x14ac:dyDescent="0.35">
      <c r="B24" s="461" t="s">
        <v>148</v>
      </c>
      <c r="C24" s="462">
        <f t="shared" ref="C24:H24" si="3">SUM(C25:C26)</f>
        <v>39362011.621887118</v>
      </c>
      <c r="D24" s="1041">
        <f t="shared" si="3"/>
        <v>0.11847194614908459</v>
      </c>
      <c r="E24" s="463">
        <f t="shared" si="3"/>
        <v>57324.966565306982</v>
      </c>
      <c r="F24" s="1042">
        <f t="shared" si="3"/>
        <v>1.7253692258316364E-4</v>
      </c>
      <c r="G24" s="462">
        <f t="shared" si="3"/>
        <v>39419336.588452421</v>
      </c>
      <c r="H24" s="1041">
        <f t="shared" si="3"/>
        <v>0.11864448307166775</v>
      </c>
    </row>
    <row r="25" spans="2:10" ht="14.5" x14ac:dyDescent="0.3">
      <c r="B25" s="469" t="s">
        <v>146</v>
      </c>
      <c r="C25" s="467">
        <v>35221514.687955044</v>
      </c>
      <c r="D25" s="1046">
        <f>+C25/$G$15</f>
        <v>0.10600986127142831</v>
      </c>
      <c r="E25" s="468">
        <v>49487.850039616169</v>
      </c>
      <c r="F25" s="1048">
        <f>+E25/$G$15</f>
        <v>1.4894873669686441E-4</v>
      </c>
      <c r="G25" s="467">
        <f>+C25+E25</f>
        <v>35271002.53799466</v>
      </c>
      <c r="H25" s="1046">
        <f>+F25+D25</f>
        <v>0.10615881000812517</v>
      </c>
    </row>
    <row r="26" spans="2:10" ht="14.5" x14ac:dyDescent="0.3">
      <c r="B26" s="469" t="s">
        <v>404</v>
      </c>
      <c r="C26" s="467">
        <v>4140496.933932072</v>
      </c>
      <c r="D26" s="1046">
        <f>+C26/$G$15</f>
        <v>1.2462084877656284E-2</v>
      </c>
      <c r="E26" s="468">
        <v>7837.1165256908171</v>
      </c>
      <c r="F26" s="1048">
        <f>+E26/$G$15</f>
        <v>2.3588185886299217E-5</v>
      </c>
      <c r="G26" s="467">
        <f>+C26+E26</f>
        <v>4148334.050457763</v>
      </c>
      <c r="H26" s="1046">
        <f>+F26+D26</f>
        <v>1.2485673063542584E-2</v>
      </c>
    </row>
    <row r="27" spans="2:10" ht="14.5" x14ac:dyDescent="0.35">
      <c r="B27" s="204"/>
      <c r="C27" s="199"/>
      <c r="D27" s="1037"/>
      <c r="E27" s="200"/>
      <c r="F27" s="1040"/>
      <c r="G27" s="199"/>
      <c r="H27" s="1037"/>
    </row>
    <row r="28" spans="2:10" s="377" customFormat="1" ht="14.5" x14ac:dyDescent="0.35">
      <c r="B28" s="461" t="s">
        <v>162</v>
      </c>
      <c r="C28" s="462">
        <f t="shared" ref="C28:H28" si="4">+C30+C37+C47+C50+C44</f>
        <v>250679568.81378606</v>
      </c>
      <c r="D28" s="1041">
        <f t="shared" si="4"/>
        <v>0.75449640791907213</v>
      </c>
      <c r="E28" s="463">
        <f t="shared" si="4"/>
        <v>2411971.6105835657</v>
      </c>
      <c r="F28" s="1042">
        <f t="shared" si="4"/>
        <v>7.2595621765246914E-3</v>
      </c>
      <c r="G28" s="462">
        <f t="shared" si="4"/>
        <v>253091540.42436963</v>
      </c>
      <c r="H28" s="1041">
        <f t="shared" si="4"/>
        <v>0.76175597009559715</v>
      </c>
      <c r="J28" s="1084"/>
    </row>
    <row r="29" spans="2:10" ht="14.5" x14ac:dyDescent="0.35">
      <c r="B29" s="201"/>
      <c r="C29" s="202"/>
      <c r="D29" s="1043"/>
      <c r="E29" s="203"/>
      <c r="F29" s="1044"/>
      <c r="G29" s="202"/>
      <c r="H29" s="1043"/>
    </row>
    <row r="30" spans="2:10" s="377" customFormat="1" ht="14.5" x14ac:dyDescent="0.35">
      <c r="B30" s="461" t="s">
        <v>226</v>
      </c>
      <c r="C30" s="462">
        <f t="shared" ref="C30:H30" si="5">SUM(C31:C33)</f>
        <v>197615756.94502199</v>
      </c>
      <c r="D30" s="1041">
        <f t="shared" si="5"/>
        <v>0.5947847264488666</v>
      </c>
      <c r="E30" s="463">
        <f t="shared" si="5"/>
        <v>1467153.28535</v>
      </c>
      <c r="F30" s="1042">
        <f t="shared" si="5"/>
        <v>4.4158440550276061E-3</v>
      </c>
      <c r="G30" s="462">
        <f t="shared" si="5"/>
        <v>199082910.23037201</v>
      </c>
      <c r="H30" s="1041">
        <f t="shared" si="5"/>
        <v>0.59920057050389419</v>
      </c>
    </row>
    <row r="31" spans="2:10" ht="14.5" x14ac:dyDescent="0.3">
      <c r="B31" s="469" t="s">
        <v>146</v>
      </c>
      <c r="C31" s="467">
        <v>113742328.699762</v>
      </c>
      <c r="D31" s="1046">
        <f>+C31/$G$15</f>
        <v>0.3423421335787829</v>
      </c>
      <c r="E31" s="468">
        <v>1379221.8698199999</v>
      </c>
      <c r="F31" s="1048">
        <f>+E31/$G$15</f>
        <v>4.1511877151648741E-3</v>
      </c>
      <c r="G31" s="467">
        <f>+C31+E31</f>
        <v>115121550.569582</v>
      </c>
      <c r="H31" s="1046">
        <f>+F31+D31</f>
        <v>0.34649332129394778</v>
      </c>
    </row>
    <row r="32" spans="2:10" ht="14.5" x14ac:dyDescent="0.3">
      <c r="B32" s="469" t="s">
        <v>147</v>
      </c>
      <c r="C32" s="1045">
        <v>10748318.727590004</v>
      </c>
      <c r="D32" s="1046">
        <f>+C32/$G$15</f>
        <v>3.235033437112713E-2</v>
      </c>
      <c r="E32" s="468">
        <v>63</v>
      </c>
      <c r="F32" s="1048">
        <f>+E32/$G$15</f>
        <v>1.896176617976035E-7</v>
      </c>
      <c r="G32" s="467">
        <f>+C32+E32</f>
        <v>10748381.727590004</v>
      </c>
      <c r="H32" s="1046">
        <f>+F32+D32</f>
        <v>3.2350523988788925E-2</v>
      </c>
    </row>
    <row r="33" spans="2:8" ht="14.5" x14ac:dyDescent="0.3">
      <c r="B33" s="469" t="s">
        <v>149</v>
      </c>
      <c r="C33" s="467">
        <f>+C34+C35</f>
        <v>73125109.517669991</v>
      </c>
      <c r="D33" s="1046">
        <f>+D34+D35</f>
        <v>0.22009225849895658</v>
      </c>
      <c r="E33" s="467">
        <f>+E34+E35</f>
        <v>87868.415530000013</v>
      </c>
      <c r="F33" s="1048">
        <f>+F34+F35</f>
        <v>2.6446672220093386E-4</v>
      </c>
      <c r="G33" s="467">
        <f>+C33+E33</f>
        <v>73212977.933199987</v>
      </c>
      <c r="H33" s="1046">
        <f>+H34+H35</f>
        <v>0.22035672522115754</v>
      </c>
    </row>
    <row r="34" spans="2:8" ht="14.5" x14ac:dyDescent="0.3">
      <c r="B34" s="578" t="s">
        <v>356</v>
      </c>
      <c r="C34" s="1049">
        <v>19661166.614179999</v>
      </c>
      <c r="D34" s="1050">
        <f>+C34/$G$15</f>
        <v>5.9176260977681208E-2</v>
      </c>
      <c r="E34" s="579">
        <v>80677.426090000008</v>
      </c>
      <c r="F34" s="577">
        <f>+E34/$G$15</f>
        <v>2.4282325230213928E-4</v>
      </c>
      <c r="G34" s="467">
        <f>+C34+E34</f>
        <v>19741844.040269997</v>
      </c>
      <c r="H34" s="1050">
        <f>+F34+D34</f>
        <v>5.9419084229983349E-2</v>
      </c>
    </row>
    <row r="35" spans="2:8" ht="14.5" x14ac:dyDescent="0.3">
      <c r="B35" s="578" t="s">
        <v>150</v>
      </c>
      <c r="C35" s="1049">
        <v>53463942.903489992</v>
      </c>
      <c r="D35" s="1050">
        <f>+C35/$G$15</f>
        <v>0.16091599752127539</v>
      </c>
      <c r="E35" s="579">
        <v>7190.9894400000003</v>
      </c>
      <c r="F35" s="577">
        <f>+E35/$G$15</f>
        <v>2.1643469898794574E-5</v>
      </c>
      <c r="G35" s="467">
        <f>+C35+E35</f>
        <v>53471133.892929994</v>
      </c>
      <c r="H35" s="1050">
        <f>+F35+D35</f>
        <v>0.16093764099117419</v>
      </c>
    </row>
    <row r="36" spans="2:8" ht="14.5" x14ac:dyDescent="0.35">
      <c r="B36" s="205"/>
      <c r="C36" s="199"/>
      <c r="D36" s="1037"/>
      <c r="E36" s="200"/>
      <c r="F36" s="1040"/>
      <c r="G36" s="199"/>
      <c r="H36" s="1037"/>
    </row>
    <row r="37" spans="2:8" s="377" customFormat="1" ht="14.5" x14ac:dyDescent="0.35">
      <c r="B37" s="461" t="s">
        <v>227</v>
      </c>
      <c r="C37" s="462">
        <f t="shared" ref="C37:H37" si="6">SUM(C38:C40)</f>
        <v>7090493.6623623148</v>
      </c>
      <c r="D37" s="1041">
        <f t="shared" si="6"/>
        <v>2.1340997289648705E-2</v>
      </c>
      <c r="E37" s="463">
        <f t="shared" si="6"/>
        <v>894840.4848500113</v>
      </c>
      <c r="F37" s="1042">
        <f t="shared" si="6"/>
        <v>2.6932946098268728E-3</v>
      </c>
      <c r="G37" s="462">
        <f t="shared" si="6"/>
        <v>7985334.1472123256</v>
      </c>
      <c r="H37" s="1041">
        <f t="shared" si="6"/>
        <v>2.4034291899475577E-2</v>
      </c>
    </row>
    <row r="38" spans="2:8" ht="14.5" x14ac:dyDescent="0.3">
      <c r="B38" s="469" t="s">
        <v>146</v>
      </c>
      <c r="C38" s="467">
        <v>6730509.6137801725</v>
      </c>
      <c r="D38" s="1046">
        <f>+C38/$G$15</f>
        <v>2.0257515804306153E-2</v>
      </c>
      <c r="E38" s="468">
        <v>879086.82074173854</v>
      </c>
      <c r="F38" s="1048">
        <f>+E38/$G$15</f>
        <v>2.6458791661291663E-3</v>
      </c>
      <c r="G38" s="467">
        <f>+C38+E38</f>
        <v>7609596.4345219107</v>
      </c>
      <c r="H38" s="1046">
        <f>+F38+D38</f>
        <v>2.2903394970435319E-2</v>
      </c>
    </row>
    <row r="39" spans="2:8" ht="14.5" x14ac:dyDescent="0.3">
      <c r="B39" s="1016" t="s">
        <v>147</v>
      </c>
      <c r="C39" s="1045">
        <v>17576.751816264354</v>
      </c>
      <c r="D39" s="1046">
        <f>+C39/$G$15</f>
        <v>5.2902580657092493E-5</v>
      </c>
      <c r="E39" s="1047">
        <v>0</v>
      </c>
      <c r="F39" s="1048">
        <f>+E39/$G$15</f>
        <v>0</v>
      </c>
      <c r="G39" s="1045">
        <f>+C39+E39</f>
        <v>17576.751816264354</v>
      </c>
      <c r="H39" s="1046">
        <f>+F39+D39</f>
        <v>5.2902580657092493E-5</v>
      </c>
    </row>
    <row r="40" spans="2:8" ht="14.5" x14ac:dyDescent="0.3">
      <c r="B40" s="469" t="s">
        <v>149</v>
      </c>
      <c r="C40" s="468">
        <f>SUM(C41:C42)</f>
        <v>342407.29676587769</v>
      </c>
      <c r="D40" s="1048">
        <f>+D41+D42</f>
        <v>1.0305789046854579E-3</v>
      </c>
      <c r="E40" s="468">
        <f>+E41+E42</f>
        <v>15753.664108272791</v>
      </c>
      <c r="F40" s="1048">
        <f>+F41+F42</f>
        <v>4.7415443697706586E-5</v>
      </c>
      <c r="G40" s="467">
        <f>+C40+E40</f>
        <v>358160.96087415051</v>
      </c>
      <c r="H40" s="1046">
        <f>+H41+H42</f>
        <v>1.0779943483831644E-3</v>
      </c>
    </row>
    <row r="41" spans="2:8" x14ac:dyDescent="0.3">
      <c r="B41" s="578" t="s">
        <v>356</v>
      </c>
      <c r="C41" s="576">
        <v>342407.29676587769</v>
      </c>
      <c r="D41" s="1050">
        <f>+C41/$G$15</f>
        <v>1.0305789046854579E-3</v>
      </c>
      <c r="E41" s="579">
        <v>15753.664108272791</v>
      </c>
      <c r="F41" s="577">
        <f>+E41/$G$15</f>
        <v>4.7415443697706586E-5</v>
      </c>
      <c r="G41" s="576">
        <f>+C41+E41</f>
        <v>358160.96087415051</v>
      </c>
      <c r="H41" s="1050">
        <f>+F41+D41</f>
        <v>1.0779943483831644E-3</v>
      </c>
    </row>
    <row r="42" spans="2:8" x14ac:dyDescent="0.3">
      <c r="B42" s="578" t="s">
        <v>150</v>
      </c>
      <c r="C42" s="576">
        <v>0</v>
      </c>
      <c r="D42" s="733">
        <f>+C42/$G$15</f>
        <v>0</v>
      </c>
      <c r="E42" s="579">
        <v>0</v>
      </c>
      <c r="F42" s="577">
        <f>+E42/$G$15</f>
        <v>0</v>
      </c>
      <c r="G42" s="576">
        <f>+C42+E42</f>
        <v>0</v>
      </c>
      <c r="H42" s="1050">
        <f>+F42+D42</f>
        <v>0</v>
      </c>
    </row>
    <row r="43" spans="2:8" ht="14.5" x14ac:dyDescent="0.35">
      <c r="B43" s="204"/>
      <c r="C43" s="199"/>
      <c r="D43" s="1037"/>
      <c r="E43" s="200"/>
      <c r="F43" s="1040"/>
      <c r="G43" s="199"/>
      <c r="H43" s="1037"/>
    </row>
    <row r="44" spans="2:8" ht="14.5" x14ac:dyDescent="0.3">
      <c r="B44" s="461" t="s">
        <v>644</v>
      </c>
      <c r="C44" s="462">
        <f>+C45</f>
        <v>44935481.389977477</v>
      </c>
      <c r="D44" s="1041">
        <f>+SUM(D45:D46)</f>
        <v>0.1352469986177342</v>
      </c>
      <c r="E44" s="463">
        <f>+SUM(E45:E46)</f>
        <v>0</v>
      </c>
      <c r="F44" s="1042">
        <f>+SUM(F45:F46)</f>
        <v>0</v>
      </c>
      <c r="G44" s="462">
        <f>+SUM(G45:G46)</f>
        <v>44935481.389977477</v>
      </c>
      <c r="H44" s="1041">
        <f>+SUM(H45:H46)</f>
        <v>0.1352469986177342</v>
      </c>
    </row>
    <row r="45" spans="2:8" ht="14.5" x14ac:dyDescent="0.35">
      <c r="B45" s="469" t="s">
        <v>632</v>
      </c>
      <c r="C45" s="465">
        <v>44935481.389977477</v>
      </c>
      <c r="D45" s="732">
        <f>+C45/$G$15</f>
        <v>0.1352469986177342</v>
      </c>
      <c r="E45" s="466">
        <v>0</v>
      </c>
      <c r="F45" s="1040">
        <f>+E45/$G$15</f>
        <v>0</v>
      </c>
      <c r="G45" s="465">
        <f>+C45+E45</f>
        <v>44935481.389977477</v>
      </c>
      <c r="H45" s="1037">
        <f>+F45+D45</f>
        <v>0.1352469986177342</v>
      </c>
    </row>
    <row r="46" spans="2:8" ht="14.5" x14ac:dyDescent="0.35">
      <c r="B46" s="900"/>
      <c r="C46" s="199"/>
      <c r="D46" s="1037"/>
      <c r="E46" s="200"/>
      <c r="F46" s="1040"/>
      <c r="G46" s="199"/>
      <c r="H46" s="1037"/>
    </row>
    <row r="47" spans="2:8" s="377" customFormat="1" ht="14.5" x14ac:dyDescent="0.35">
      <c r="B47" s="461" t="s">
        <v>228</v>
      </c>
      <c r="C47" s="462">
        <f t="shared" ref="C47:H47" si="7">+SUM(C48:C48)</f>
        <v>819007.65754898055</v>
      </c>
      <c r="D47" s="1041">
        <f t="shared" si="7"/>
        <v>2.4650526510915883E-3</v>
      </c>
      <c r="E47" s="463">
        <f t="shared" si="7"/>
        <v>30391.502489331437</v>
      </c>
      <c r="F47" s="1042">
        <f t="shared" si="7"/>
        <v>9.1472470484810692E-5</v>
      </c>
      <c r="G47" s="462">
        <f t="shared" si="7"/>
        <v>849399.16003831197</v>
      </c>
      <c r="H47" s="1041">
        <f t="shared" si="7"/>
        <v>2.5565251215763992E-3</v>
      </c>
    </row>
    <row r="48" spans="2:8" ht="14.5" x14ac:dyDescent="0.3">
      <c r="B48" s="469" t="s">
        <v>146</v>
      </c>
      <c r="C48" s="467">
        <v>819007.65754898055</v>
      </c>
      <c r="D48" s="1046">
        <f>+C48/$G$15</f>
        <v>2.4650526510915883E-3</v>
      </c>
      <c r="E48" s="468">
        <v>30391.502489331437</v>
      </c>
      <c r="F48" s="1048">
        <f>+E48/$G$15</f>
        <v>9.1472470484810692E-5</v>
      </c>
      <c r="G48" s="467">
        <f>+C48+E48</f>
        <v>849399.16003831197</v>
      </c>
      <c r="H48" s="1046">
        <f>+F48+D48</f>
        <v>2.5565251215763992E-3</v>
      </c>
    </row>
    <row r="49" spans="2:8" ht="14.5" x14ac:dyDescent="0.35">
      <c r="B49" s="204"/>
      <c r="C49" s="199"/>
      <c r="D49" s="1037"/>
      <c r="E49" s="200"/>
      <c r="F49" s="1040"/>
      <c r="G49" s="199"/>
      <c r="H49" s="1037"/>
    </row>
    <row r="50" spans="2:8" s="377" customFormat="1" ht="14.5" x14ac:dyDescent="0.35">
      <c r="B50" s="461" t="s">
        <v>405</v>
      </c>
      <c r="C50" s="462">
        <f t="shared" ref="C50:H50" si="8">SUM(C51:C51)</f>
        <v>218829.15887527703</v>
      </c>
      <c r="D50" s="1041">
        <f t="shared" si="8"/>
        <v>6.586329117312115E-4</v>
      </c>
      <c r="E50" s="463">
        <f t="shared" si="8"/>
        <v>19586.337894222805</v>
      </c>
      <c r="F50" s="1042">
        <f t="shared" si="8"/>
        <v>5.8951041185401991E-5</v>
      </c>
      <c r="G50" s="462">
        <f t="shared" si="8"/>
        <v>238415.49676949985</v>
      </c>
      <c r="H50" s="1041">
        <f t="shared" si="8"/>
        <v>7.175839529166135E-4</v>
      </c>
    </row>
    <row r="51" spans="2:8" ht="14.5" x14ac:dyDescent="0.35">
      <c r="B51" s="464" t="s">
        <v>146</v>
      </c>
      <c r="C51" s="465">
        <v>218829.15887527703</v>
      </c>
      <c r="D51" s="1037">
        <f>+C51/$G$15</f>
        <v>6.586329117312115E-4</v>
      </c>
      <c r="E51" s="466">
        <v>19586.337894222805</v>
      </c>
      <c r="F51" s="1040">
        <f>+E51/$G$15</f>
        <v>5.8951041185401991E-5</v>
      </c>
      <c r="G51" s="465">
        <f>+C51+E51</f>
        <v>238415.49676949985</v>
      </c>
      <c r="H51" s="1037">
        <f>+F51+D51</f>
        <v>7.175839529166135E-4</v>
      </c>
    </row>
    <row r="52" spans="2:8" ht="15" thickBot="1" x14ac:dyDescent="0.4">
      <c r="B52" s="206"/>
      <c r="C52" s="207"/>
      <c r="D52" s="1051"/>
      <c r="E52" s="207"/>
      <c r="F52" s="1051"/>
      <c r="G52" s="207"/>
      <c r="H52" s="1051"/>
    </row>
    <row r="53" spans="2:8" ht="12.75" customHeight="1" thickTop="1" x14ac:dyDescent="0.3">
      <c r="B53" s="208" t="s">
        <v>285</v>
      </c>
      <c r="C53" s="209"/>
      <c r="D53" s="210"/>
      <c r="E53" s="5"/>
      <c r="F53" s="5"/>
      <c r="G53" s="54"/>
      <c r="H53" s="131"/>
    </row>
    <row r="54" spans="2:8" ht="12.75" customHeight="1" x14ac:dyDescent="0.3">
      <c r="B54" s="1264" t="s">
        <v>406</v>
      </c>
      <c r="C54" s="1264"/>
      <c r="D54" s="1264"/>
      <c r="E54" s="1264"/>
      <c r="F54" s="1264"/>
      <c r="G54" s="1264"/>
      <c r="H54" s="1264"/>
    </row>
    <row r="55" spans="2:8" x14ac:dyDescent="0.3">
      <c r="B55" s="1264" t="s">
        <v>633</v>
      </c>
      <c r="C55" s="1264"/>
      <c r="D55" s="1264"/>
      <c r="E55" s="1264"/>
      <c r="F55" s="1264"/>
      <c r="G55" s="1264"/>
      <c r="H55" s="1264"/>
    </row>
    <row r="56" spans="2:8" x14ac:dyDescent="0.3">
      <c r="B56" s="208"/>
      <c r="C56" s="209"/>
      <c r="D56" s="211"/>
    </row>
    <row r="57" spans="2:8" x14ac:dyDescent="0.3">
      <c r="B57" s="212"/>
      <c r="C57" s="901"/>
      <c r="D57" s="213"/>
      <c r="E57" s="213"/>
      <c r="F57" s="213"/>
      <c r="G57" s="213"/>
      <c r="H57" s="213"/>
    </row>
    <row r="58" spans="2:8" x14ac:dyDescent="0.3">
      <c r="C58" s="940"/>
      <c r="D58" s="940"/>
      <c r="F58" s="940"/>
      <c r="G58" s="940"/>
      <c r="H58" s="940"/>
    </row>
  </sheetData>
  <mergeCells count="8">
    <mergeCell ref="B54:H54"/>
    <mergeCell ref="B55:H55"/>
    <mergeCell ref="B6:H6"/>
    <mergeCell ref="B7:H7"/>
    <mergeCell ref="C10:H10"/>
    <mergeCell ref="C11:D12"/>
    <mergeCell ref="E11:F12"/>
    <mergeCell ref="G11:H12"/>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3" r:id="rId1"/>
  <headerFooter scaleWithDoc="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E62"/>
  <sheetViews>
    <sheetView showGridLines="0" showRuler="0" zoomScale="85" zoomScaleNormal="85" zoomScaleSheetLayoutView="85" workbookViewId="0"/>
  </sheetViews>
  <sheetFormatPr baseColWidth="10" defaultColWidth="11.453125" defaultRowHeight="13" x14ac:dyDescent="0.3"/>
  <cols>
    <col min="1" max="1" width="9.26953125" style="15" customWidth="1"/>
    <col min="2" max="2" width="58.54296875" style="15" customWidth="1"/>
    <col min="3" max="3" width="15" style="15" customWidth="1"/>
    <col min="4" max="16384" width="11.453125" style="15"/>
  </cols>
  <sheetData>
    <row r="1" spans="1:5" ht="14.5" x14ac:dyDescent="0.35">
      <c r="A1" s="667" t="s">
        <v>216</v>
      </c>
      <c r="B1" s="399"/>
    </row>
    <row r="2" spans="1:5" ht="15" customHeight="1" x14ac:dyDescent="0.35">
      <c r="A2" s="399"/>
      <c r="B2" s="351" t="s">
        <v>733</v>
      </c>
      <c r="C2" s="191"/>
    </row>
    <row r="3" spans="1:5" ht="15" customHeight="1" x14ac:dyDescent="0.35">
      <c r="A3" s="399"/>
      <c r="B3" s="351" t="s">
        <v>300</v>
      </c>
      <c r="C3" s="21"/>
    </row>
    <row r="4" spans="1:5" x14ac:dyDescent="0.3">
      <c r="B4" s="192"/>
      <c r="C4" s="192"/>
    </row>
    <row r="5" spans="1:5" ht="14.5" x14ac:dyDescent="0.35">
      <c r="B5" s="193"/>
      <c r="C5" s="193"/>
    </row>
    <row r="6" spans="1:5" ht="17" x14ac:dyDescent="0.3">
      <c r="B6" s="1278" t="s">
        <v>408</v>
      </c>
      <c r="C6" s="1278"/>
    </row>
    <row r="7" spans="1:5" ht="14.5" x14ac:dyDescent="0.3">
      <c r="B7" s="1279" t="s">
        <v>241</v>
      </c>
      <c r="C7" s="1279"/>
    </row>
    <row r="8" spans="1:5" x14ac:dyDescent="0.3">
      <c r="B8" s="5"/>
      <c r="C8" s="5"/>
    </row>
    <row r="9" spans="1:5" x14ac:dyDescent="0.3">
      <c r="B9" s="150"/>
      <c r="C9" s="150"/>
    </row>
    <row r="10" spans="1:5" ht="13.5" thickBot="1" x14ac:dyDescent="0.35">
      <c r="B10" s="14" t="s">
        <v>866</v>
      </c>
      <c r="C10" s="194"/>
    </row>
    <row r="11" spans="1:5" ht="16.5" thickTop="1" thickBot="1" x14ac:dyDescent="0.35">
      <c r="B11" s="361" t="s">
        <v>72</v>
      </c>
      <c r="C11" s="629">
        <v>2.6420323355611126E-2</v>
      </c>
      <c r="D11" s="940"/>
      <c r="E11" s="1085"/>
    </row>
    <row r="12" spans="1:5" ht="13.5" thickTop="1" x14ac:dyDescent="0.3">
      <c r="B12" s="57"/>
      <c r="C12" s="195"/>
      <c r="D12" s="940"/>
      <c r="E12" s="1085"/>
    </row>
    <row r="13" spans="1:5" ht="14.5" x14ac:dyDescent="0.3">
      <c r="B13" s="460" t="s">
        <v>245</v>
      </c>
      <c r="C13" s="631">
        <v>0.12836715013288835</v>
      </c>
      <c r="D13" s="940"/>
      <c r="E13" s="1085"/>
    </row>
    <row r="14" spans="1:5" x14ac:dyDescent="0.3">
      <c r="B14" s="141"/>
      <c r="C14" s="902"/>
      <c r="D14" s="940"/>
      <c r="E14" s="1085"/>
    </row>
    <row r="15" spans="1:5" x14ac:dyDescent="0.3">
      <c r="B15" s="260" t="s">
        <v>247</v>
      </c>
      <c r="C15" s="630">
        <v>0.21883239003521171</v>
      </c>
      <c r="D15" s="940"/>
      <c r="E15" s="1085"/>
    </row>
    <row r="16" spans="1:5" x14ac:dyDescent="0.3">
      <c r="B16" s="260" t="s">
        <v>41</v>
      </c>
      <c r="C16" s="630">
        <v>0.3278000266147697</v>
      </c>
      <c r="D16" s="940"/>
      <c r="E16" s="1085"/>
    </row>
    <row r="17" spans="2:5" x14ac:dyDescent="0.3">
      <c r="B17" s="260" t="s">
        <v>42</v>
      </c>
      <c r="C17" s="1154">
        <v>4.1282695639998698E-3</v>
      </c>
      <c r="D17" s="940"/>
      <c r="E17" s="1085"/>
    </row>
    <row r="18" spans="2:5" x14ac:dyDescent="0.3">
      <c r="B18" s="265" t="s">
        <v>534</v>
      </c>
      <c r="C18" s="1154">
        <v>0</v>
      </c>
      <c r="D18" s="940"/>
      <c r="E18" s="1085"/>
    </row>
    <row r="19" spans="2:5" x14ac:dyDescent="0.3">
      <c r="B19" s="139"/>
      <c r="C19" s="1155"/>
      <c r="D19" s="940"/>
      <c r="E19" s="1085"/>
    </row>
    <row r="20" spans="2:5" ht="14.5" x14ac:dyDescent="0.3">
      <c r="B20" s="460" t="s">
        <v>246</v>
      </c>
      <c r="C20" s="1156">
        <v>2.4373112017159443E-2</v>
      </c>
      <c r="D20" s="940"/>
      <c r="E20" s="1085"/>
    </row>
    <row r="21" spans="2:5" x14ac:dyDescent="0.3">
      <c r="B21" s="141"/>
      <c r="C21" s="1157"/>
      <c r="D21" s="940"/>
      <c r="E21" s="1085"/>
    </row>
    <row r="22" spans="2:5" x14ac:dyDescent="0.3">
      <c r="B22" s="260" t="s">
        <v>247</v>
      </c>
      <c r="C22" s="1154">
        <v>2.5178533355625241E-2</v>
      </c>
      <c r="D22" s="940"/>
      <c r="E22" s="1085"/>
    </row>
    <row r="23" spans="2:5" x14ac:dyDescent="0.3">
      <c r="B23" s="260" t="s">
        <v>41</v>
      </c>
      <c r="C23" s="1154">
        <v>1.4430471964713344E-2</v>
      </c>
      <c r="D23" s="940"/>
      <c r="E23" s="1085"/>
    </row>
    <row r="24" spans="2:5" x14ac:dyDescent="0.3">
      <c r="B24" s="632" t="s">
        <v>248</v>
      </c>
      <c r="C24" s="1154">
        <v>4.9999999999999989E-2</v>
      </c>
      <c r="D24" s="940"/>
      <c r="E24" s="1085"/>
    </row>
    <row r="25" spans="2:5" x14ac:dyDescent="0.3">
      <c r="B25" s="260" t="s">
        <v>42</v>
      </c>
      <c r="C25" s="1154">
        <v>1.77E-2</v>
      </c>
      <c r="D25" s="940"/>
      <c r="E25" s="1085"/>
    </row>
    <row r="26" spans="2:5" x14ac:dyDescent="0.3">
      <c r="B26" s="139"/>
      <c r="C26" s="1155"/>
      <c r="D26" s="940"/>
      <c r="E26" s="1085"/>
    </row>
    <row r="27" spans="2:5" ht="14.5" x14ac:dyDescent="0.3">
      <c r="B27" s="460" t="s">
        <v>242</v>
      </c>
      <c r="C27" s="1156">
        <v>5.8397534300034838E-3</v>
      </c>
      <c r="D27" s="940"/>
      <c r="E27" s="1085"/>
    </row>
    <row r="28" spans="2:5" x14ac:dyDescent="0.3">
      <c r="B28" s="141"/>
      <c r="C28" s="1157"/>
      <c r="D28" s="940"/>
      <c r="E28" s="1085"/>
    </row>
    <row r="29" spans="2:5" x14ac:dyDescent="0.3">
      <c r="B29" s="260" t="s">
        <v>247</v>
      </c>
      <c r="C29" s="1154">
        <v>2.7314103214888686E-3</v>
      </c>
      <c r="D29" s="940"/>
      <c r="E29" s="1085"/>
    </row>
    <row r="30" spans="2:5" x14ac:dyDescent="0.3">
      <c r="B30" s="260" t="s">
        <v>41</v>
      </c>
      <c r="C30" s="1154">
        <v>7.2461279117696945E-4</v>
      </c>
      <c r="D30" s="940"/>
      <c r="E30" s="1085"/>
    </row>
    <row r="31" spans="2:5" x14ac:dyDescent="0.3">
      <c r="B31" s="260" t="s">
        <v>574</v>
      </c>
      <c r="C31" s="1154">
        <v>0</v>
      </c>
      <c r="D31" s="940"/>
      <c r="E31" s="1085"/>
    </row>
    <row r="32" spans="2:5" x14ac:dyDescent="0.3">
      <c r="B32" s="260" t="s">
        <v>243</v>
      </c>
      <c r="C32" s="1154">
        <v>2.0943691358420412E-2</v>
      </c>
      <c r="D32" s="940"/>
      <c r="E32" s="1085"/>
    </row>
    <row r="33" spans="2:5" x14ac:dyDescent="0.3">
      <c r="B33" s="260" t="s">
        <v>244</v>
      </c>
      <c r="C33" s="1154">
        <v>5.4444181540396978E-2</v>
      </c>
      <c r="D33" s="940"/>
      <c r="E33" s="1085"/>
    </row>
    <row r="34" spans="2:5" x14ac:dyDescent="0.3">
      <c r="B34" s="260" t="s">
        <v>42</v>
      </c>
      <c r="C34" s="1154">
        <v>1.229209565467166E-2</v>
      </c>
      <c r="D34" s="940"/>
      <c r="E34" s="1085"/>
    </row>
    <row r="35" spans="2:5" x14ac:dyDescent="0.3">
      <c r="B35" s="153"/>
      <c r="C35" s="1155"/>
      <c r="D35" s="940"/>
      <c r="E35" s="1085"/>
    </row>
    <row r="36" spans="2:5" ht="14.5" x14ac:dyDescent="0.3">
      <c r="B36" s="460" t="s">
        <v>249</v>
      </c>
      <c r="C36" s="903">
        <v>1.7619542751605759E-2</v>
      </c>
      <c r="D36" s="940"/>
      <c r="E36" s="1085"/>
    </row>
    <row r="37" spans="2:5" x14ac:dyDescent="0.3">
      <c r="B37" s="141"/>
      <c r="C37" s="902"/>
      <c r="D37" s="940"/>
      <c r="E37" s="1085"/>
    </row>
    <row r="38" spans="2:5" x14ac:dyDescent="0.3">
      <c r="B38" s="260" t="s">
        <v>247</v>
      </c>
      <c r="C38" s="630">
        <v>5.2123940259752935E-3</v>
      </c>
      <c r="D38" s="940"/>
      <c r="E38" s="1085"/>
    </row>
    <row r="39" spans="2:5" x14ac:dyDescent="0.3">
      <c r="B39" s="260" t="s">
        <v>244</v>
      </c>
      <c r="C39" s="630">
        <v>8.4842071573295014E-2</v>
      </c>
      <c r="D39" s="940"/>
      <c r="E39" s="1085"/>
    </row>
    <row r="40" spans="2:5" x14ac:dyDescent="0.3">
      <c r="B40" s="260" t="s">
        <v>243</v>
      </c>
      <c r="C40" s="630">
        <v>9.7999999999999997E-3</v>
      </c>
      <c r="D40" s="940"/>
      <c r="E40" s="1085"/>
    </row>
    <row r="41" spans="2:5" x14ac:dyDescent="0.3">
      <c r="B41" s="260" t="s">
        <v>42</v>
      </c>
      <c r="C41" s="630">
        <v>1.2068660725469357E-2</v>
      </c>
      <c r="D41" s="940"/>
      <c r="E41" s="1085"/>
    </row>
    <row r="42" spans="2:5" x14ac:dyDescent="0.3">
      <c r="B42" s="139"/>
      <c r="C42" s="628"/>
      <c r="D42" s="940"/>
      <c r="E42" s="1085"/>
    </row>
    <row r="43" spans="2:5" ht="14.5" x14ac:dyDescent="0.3">
      <c r="B43" s="633" t="s">
        <v>644</v>
      </c>
      <c r="C43" s="903">
        <v>3.075556038222764E-2</v>
      </c>
      <c r="D43" s="940"/>
      <c r="E43" s="1085"/>
    </row>
    <row r="44" spans="2:5" x14ac:dyDescent="0.3">
      <c r="B44" s="141"/>
      <c r="C44" s="902"/>
      <c r="D44" s="940"/>
      <c r="E44" s="1085"/>
    </row>
    <row r="45" spans="2:5" x14ac:dyDescent="0.3">
      <c r="B45" s="260" t="s">
        <v>243</v>
      </c>
      <c r="C45" s="630">
        <v>3.075556038222764E-2</v>
      </c>
      <c r="D45" s="940"/>
      <c r="E45" s="1085"/>
    </row>
    <row r="46" spans="2:5" x14ac:dyDescent="0.3">
      <c r="B46" s="139"/>
      <c r="C46" s="628"/>
      <c r="D46" s="940"/>
      <c r="E46" s="1085"/>
    </row>
    <row r="47" spans="2:5" ht="14.5" x14ac:dyDescent="0.3">
      <c r="B47" s="633" t="s">
        <v>250</v>
      </c>
      <c r="C47" s="903">
        <v>6.4257464074978746E-2</v>
      </c>
      <c r="D47" s="940"/>
      <c r="E47" s="1085"/>
    </row>
    <row r="48" spans="2:5" x14ac:dyDescent="0.3">
      <c r="B48" s="141"/>
      <c r="C48" s="902"/>
      <c r="D48" s="940"/>
      <c r="E48" s="1085"/>
    </row>
    <row r="49" spans="2:5" x14ac:dyDescent="0.3">
      <c r="B49" s="260" t="s">
        <v>247</v>
      </c>
      <c r="C49" s="630">
        <v>1.9568321020237218E-2</v>
      </c>
      <c r="D49" s="940"/>
      <c r="E49" s="1085"/>
    </row>
    <row r="50" spans="2:5" x14ac:dyDescent="0.3">
      <c r="B50" s="260" t="s">
        <v>244</v>
      </c>
      <c r="C50" s="630">
        <v>8.563250919204686E-2</v>
      </c>
      <c r="D50" s="940"/>
      <c r="E50" s="1085"/>
    </row>
    <row r="51" spans="2:5" x14ac:dyDescent="0.3">
      <c r="B51" s="139"/>
      <c r="C51" s="628"/>
      <c r="D51" s="940"/>
      <c r="E51" s="1085"/>
    </row>
    <row r="52" spans="2:5" ht="14.5" x14ac:dyDescent="0.3">
      <c r="B52" s="460" t="s">
        <v>251</v>
      </c>
      <c r="C52" s="903">
        <v>7.2644374837051259E-2</v>
      </c>
      <c r="D52" s="940"/>
      <c r="E52" s="1085"/>
    </row>
    <row r="53" spans="2:5" x14ac:dyDescent="0.3">
      <c r="B53" s="141"/>
      <c r="C53" s="902"/>
      <c r="D53" s="940"/>
      <c r="E53" s="1085"/>
    </row>
    <row r="54" spans="2:5" x14ac:dyDescent="0.3">
      <c r="B54" s="260" t="s">
        <v>244</v>
      </c>
      <c r="C54" s="630">
        <v>7.264715600885871E-2</v>
      </c>
      <c r="D54" s="940"/>
      <c r="E54" s="1085"/>
    </row>
    <row r="55" spans="2:5" ht="12.75" customHeight="1" x14ac:dyDescent="0.3">
      <c r="B55" s="260" t="s">
        <v>42</v>
      </c>
      <c r="C55" s="630">
        <v>6.9000000000000006E-2</v>
      </c>
      <c r="D55" s="940"/>
      <c r="E55" s="1085"/>
    </row>
    <row r="56" spans="2:5" ht="13.5" thickBot="1" x14ac:dyDescent="0.35">
      <c r="B56" s="13"/>
      <c r="C56" s="904"/>
      <c r="D56" s="940"/>
      <c r="E56" s="1085"/>
    </row>
    <row r="57" spans="2:5" ht="13.5" thickTop="1" x14ac:dyDescent="0.3">
      <c r="B57" s="5"/>
      <c r="C57" s="5"/>
    </row>
    <row r="58" spans="2:5" x14ac:dyDescent="0.3">
      <c r="B58" s="1280" t="s">
        <v>925</v>
      </c>
      <c r="C58" s="1280"/>
    </row>
    <row r="59" spans="2:5" ht="12.75" customHeight="1" x14ac:dyDescent="0.3">
      <c r="B59" s="1280"/>
      <c r="C59" s="1280"/>
    </row>
    <row r="60" spans="2:5" x14ac:dyDescent="0.3">
      <c r="B60" s="1280"/>
      <c r="C60" s="1280"/>
    </row>
    <row r="61" spans="2:5" x14ac:dyDescent="0.3">
      <c r="B61" s="196"/>
      <c r="C61" s="196"/>
    </row>
    <row r="62" spans="2:5" x14ac:dyDescent="0.3">
      <c r="B62" s="196"/>
      <c r="C62" s="196"/>
    </row>
  </sheetData>
  <mergeCells count="3">
    <mergeCell ref="B6:C6"/>
    <mergeCell ref="B7:C7"/>
    <mergeCell ref="B58:C60"/>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D38"/>
  <sheetViews>
    <sheetView showGridLines="0" zoomScale="85" zoomScaleNormal="85" zoomScaleSheetLayoutView="85" workbookViewId="0"/>
  </sheetViews>
  <sheetFormatPr baseColWidth="10" defaultColWidth="11.453125" defaultRowHeight="13" x14ac:dyDescent="0.3"/>
  <cols>
    <col min="1" max="1" width="6.81640625" style="1" customWidth="1"/>
    <col min="2" max="2" width="51" style="180" customWidth="1"/>
    <col min="3" max="3" width="18.81640625" style="180" customWidth="1"/>
    <col min="4" max="16384" width="11.453125" style="180"/>
  </cols>
  <sheetData>
    <row r="1" spans="1:4" ht="14.5" x14ac:dyDescent="0.35">
      <c r="A1" s="667" t="s">
        <v>216</v>
      </c>
      <c r="B1" s="172"/>
    </row>
    <row r="2" spans="1:4" ht="15" customHeight="1" x14ac:dyDescent="0.35">
      <c r="A2" s="172"/>
      <c r="B2" s="351" t="s">
        <v>733</v>
      </c>
      <c r="C2" s="35"/>
    </row>
    <row r="3" spans="1:4" ht="15" customHeight="1" x14ac:dyDescent="0.35">
      <c r="A3" s="172"/>
      <c r="B3" s="351" t="s">
        <v>300</v>
      </c>
      <c r="C3" s="35"/>
    </row>
    <row r="4" spans="1:4" ht="12" x14ac:dyDescent="0.3">
      <c r="A4" s="180"/>
      <c r="B4" s="35"/>
      <c r="C4" s="35"/>
    </row>
    <row r="5" spans="1:4" ht="12" x14ac:dyDescent="0.3">
      <c r="A5" s="180"/>
      <c r="B5" s="35"/>
      <c r="C5" s="35"/>
    </row>
    <row r="6" spans="1:4" ht="17" x14ac:dyDescent="0.3">
      <c r="B6" s="1256" t="s">
        <v>647</v>
      </c>
      <c r="C6" s="1256"/>
    </row>
    <row r="7" spans="1:4" ht="14.5" x14ac:dyDescent="0.3">
      <c r="B7" s="1279" t="s">
        <v>648</v>
      </c>
      <c r="C7" s="1279"/>
    </row>
    <row r="8" spans="1:4" ht="12" x14ac:dyDescent="0.3">
      <c r="A8" s="180"/>
      <c r="B8" s="379"/>
      <c r="C8" s="379"/>
    </row>
    <row r="9" spans="1:4" ht="12.5" thickBot="1" x14ac:dyDescent="0.35">
      <c r="A9" s="180"/>
      <c r="B9" s="35"/>
      <c r="C9" s="35"/>
    </row>
    <row r="10" spans="1:4" ht="15.5" thickTop="1" thickBot="1" x14ac:dyDescent="0.35">
      <c r="B10" s="421" t="s">
        <v>866</v>
      </c>
      <c r="C10" s="580" t="s">
        <v>46</v>
      </c>
    </row>
    <row r="11" spans="1:4" ht="12.5" thickTop="1" x14ac:dyDescent="0.3">
      <c r="A11" s="180"/>
      <c r="B11" s="707"/>
      <c r="C11" s="476"/>
    </row>
    <row r="12" spans="1:4" ht="17" x14ac:dyDescent="0.3">
      <c r="B12" s="477" t="s">
        <v>54</v>
      </c>
      <c r="C12" s="478">
        <v>6.8275023672806832</v>
      </c>
    </row>
    <row r="13" spans="1:4" ht="13.5" customHeight="1" x14ac:dyDescent="0.3">
      <c r="B13" s="181"/>
      <c r="C13" s="182"/>
    </row>
    <row r="14" spans="1:4" s="172" customFormat="1" ht="15.5" x14ac:dyDescent="0.35">
      <c r="B14" s="479" t="s">
        <v>354</v>
      </c>
      <c r="C14" s="475">
        <v>8.388561261379202</v>
      </c>
      <c r="D14" s="180"/>
    </row>
    <row r="15" spans="1:4" ht="14.5" x14ac:dyDescent="0.3">
      <c r="B15" s="183"/>
      <c r="C15" s="184"/>
    </row>
    <row r="16" spans="1:4" s="172" customFormat="1" ht="15.5" x14ac:dyDescent="0.35">
      <c r="B16" s="479" t="s">
        <v>537</v>
      </c>
      <c r="C16" s="475">
        <v>10.078226287453582</v>
      </c>
      <c r="D16" s="180"/>
    </row>
    <row r="17" spans="1:4" ht="14.5" x14ac:dyDescent="0.3">
      <c r="B17" s="183"/>
      <c r="C17" s="184"/>
    </row>
    <row r="18" spans="1:4" s="172" customFormat="1" ht="15.5" x14ac:dyDescent="0.35">
      <c r="B18" s="479" t="s">
        <v>93</v>
      </c>
      <c r="C18" s="475">
        <v>0.75533175337149061</v>
      </c>
      <c r="D18" s="180"/>
    </row>
    <row r="19" spans="1:4" ht="13.5" customHeight="1" x14ac:dyDescent="0.3">
      <c r="B19" s="185"/>
      <c r="C19" s="186"/>
    </row>
    <row r="20" spans="1:4" s="172" customFormat="1" ht="15.5" x14ac:dyDescent="0.35">
      <c r="B20" s="479" t="s">
        <v>47</v>
      </c>
      <c r="C20" s="475">
        <v>4.8367228077786297</v>
      </c>
      <c r="D20" s="180"/>
    </row>
    <row r="21" spans="1:4" ht="13.5" customHeight="1" x14ac:dyDescent="0.3">
      <c r="A21" s="180"/>
      <c r="B21" s="941"/>
      <c r="C21" s="187"/>
    </row>
    <row r="22" spans="1:4" s="1" customFormat="1" ht="14.5" x14ac:dyDescent="0.3">
      <c r="B22" s="474" t="s">
        <v>55</v>
      </c>
      <c r="C22" s="473">
        <v>5.0610021458876311</v>
      </c>
      <c r="D22" s="180"/>
    </row>
    <row r="23" spans="1:4" x14ac:dyDescent="0.3">
      <c r="A23" s="180"/>
      <c r="B23" s="941"/>
      <c r="C23" s="187"/>
    </row>
    <row r="24" spans="1:4" s="1" customFormat="1" ht="14.5" x14ac:dyDescent="0.3">
      <c r="B24" s="474" t="s">
        <v>56</v>
      </c>
      <c r="C24" s="473">
        <v>3.8857044392463429</v>
      </c>
      <c r="D24" s="180"/>
    </row>
    <row r="25" spans="1:4" x14ac:dyDescent="0.3">
      <c r="A25" s="180"/>
      <c r="B25" s="941"/>
      <c r="C25" s="187"/>
    </row>
    <row r="26" spans="1:4" s="1" customFormat="1" ht="14.5" x14ac:dyDescent="0.3">
      <c r="B26" s="474" t="s">
        <v>57</v>
      </c>
      <c r="C26" s="473">
        <v>10.38496467797353</v>
      </c>
      <c r="D26" s="180"/>
    </row>
    <row r="27" spans="1:4" x14ac:dyDescent="0.3">
      <c r="A27" s="180"/>
      <c r="B27" s="941"/>
      <c r="C27" s="187"/>
    </row>
    <row r="28" spans="1:4" s="1" customFormat="1" ht="14.5" x14ac:dyDescent="0.3">
      <c r="B28" s="474" t="s">
        <v>366</v>
      </c>
      <c r="C28" s="473">
        <v>14.095208437871687</v>
      </c>
      <c r="D28" s="180"/>
    </row>
    <row r="29" spans="1:4" x14ac:dyDescent="0.3">
      <c r="A29" s="180"/>
      <c r="B29" s="941"/>
      <c r="C29" s="187"/>
    </row>
    <row r="30" spans="1:4" s="1" customFormat="1" ht="14.5" x14ac:dyDescent="0.3">
      <c r="B30" s="474" t="s">
        <v>58</v>
      </c>
      <c r="C30" s="473">
        <v>1.0379518077885672</v>
      </c>
      <c r="D30" s="180"/>
    </row>
    <row r="31" spans="1:4" x14ac:dyDescent="0.3">
      <c r="A31" s="180"/>
      <c r="B31" s="188"/>
      <c r="C31" s="189"/>
    </row>
    <row r="32" spans="1:4" s="1" customFormat="1" ht="14.5" x14ac:dyDescent="0.3">
      <c r="B32" s="474" t="s">
        <v>713</v>
      </c>
      <c r="C32" s="473">
        <v>0.47911490539447077</v>
      </c>
      <c r="D32" s="180"/>
    </row>
    <row r="33" spans="1:4" x14ac:dyDescent="0.3">
      <c r="A33" s="180"/>
      <c r="B33" s="188"/>
      <c r="C33" s="187"/>
    </row>
    <row r="34" spans="1:4" s="172" customFormat="1" ht="15.5" x14ac:dyDescent="0.35">
      <c r="B34" s="479" t="s">
        <v>92</v>
      </c>
      <c r="C34" s="475">
        <v>1.0894566558219052</v>
      </c>
      <c r="D34" s="180"/>
    </row>
    <row r="35" spans="1:4" ht="13.5" thickBot="1" x14ac:dyDescent="0.35">
      <c r="A35" s="180"/>
      <c r="B35" s="942"/>
      <c r="C35" s="190"/>
    </row>
    <row r="36" spans="1:4" ht="12.5" thickTop="1" x14ac:dyDescent="0.3">
      <c r="A36" s="180"/>
      <c r="B36" s="35"/>
      <c r="C36" s="35"/>
    </row>
    <row r="37" spans="1:4" x14ac:dyDescent="0.3">
      <c r="A37" s="180"/>
      <c r="B37" s="1281" t="s">
        <v>649</v>
      </c>
      <c r="C37" s="1281"/>
    </row>
    <row r="38" spans="1:4" ht="14.5" x14ac:dyDescent="0.35">
      <c r="A38" s="180"/>
      <c r="B38" s="6"/>
      <c r="C38" s="35"/>
    </row>
  </sheetData>
  <mergeCells count="3">
    <mergeCell ref="B6:C6"/>
    <mergeCell ref="B7:C7"/>
    <mergeCell ref="B37:C3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I67"/>
  <sheetViews>
    <sheetView showGridLines="0" showRuler="0" zoomScale="85" zoomScaleNormal="85" zoomScaleSheetLayoutView="85" workbookViewId="0"/>
  </sheetViews>
  <sheetFormatPr baseColWidth="10" defaultColWidth="32.7265625" defaultRowHeight="14.5" x14ac:dyDescent="0.35"/>
  <cols>
    <col min="1" max="1" width="8.54296875" style="15" bestFit="1" customWidth="1"/>
    <col min="2" max="2" width="14.26953125" style="54" customWidth="1"/>
    <col min="3" max="3" width="43.1796875" style="54" bestFit="1" customWidth="1"/>
    <col min="4" max="4" width="25" style="54" bestFit="1" customWidth="1"/>
    <col min="5" max="5" width="11.1796875" style="400" bestFit="1" customWidth="1"/>
    <col min="6" max="6" width="20.7265625" style="54" customWidth="1"/>
    <col min="7" max="7" width="20.26953125" style="54" customWidth="1"/>
    <col min="8" max="8" width="19" style="54" customWidth="1"/>
    <col min="9" max="9" width="14.6328125" style="54" customWidth="1"/>
    <col min="10" max="16384" width="32.7265625" style="54"/>
  </cols>
  <sheetData>
    <row r="1" spans="1:8" x14ac:dyDescent="0.35">
      <c r="A1" s="667" t="s">
        <v>216</v>
      </c>
      <c r="B1" s="400"/>
    </row>
    <row r="2" spans="1:8" ht="15" customHeight="1" x14ac:dyDescent="0.35">
      <c r="A2" s="399"/>
      <c r="B2" s="351" t="s">
        <v>733</v>
      </c>
      <c r="C2" s="3"/>
      <c r="D2" s="3"/>
      <c r="E2" s="42"/>
      <c r="F2" s="5"/>
      <c r="G2" s="5"/>
      <c r="H2" s="178"/>
    </row>
    <row r="3" spans="1:8" ht="15" customHeight="1" x14ac:dyDescent="0.35">
      <c r="A3" s="399"/>
      <c r="B3" s="351" t="s">
        <v>300</v>
      </c>
      <c r="C3" s="3"/>
      <c r="D3" s="3"/>
      <c r="E3" s="42"/>
      <c r="F3" s="5"/>
      <c r="G3" s="5"/>
      <c r="H3" s="5"/>
    </row>
    <row r="4" spans="1:8" s="394" customFormat="1" x14ac:dyDescent="0.35">
      <c r="A4" s="385"/>
      <c r="B4" s="35"/>
      <c r="C4" s="35"/>
      <c r="D4" s="35"/>
      <c r="E4" s="3"/>
      <c r="F4" s="388"/>
      <c r="G4" s="388"/>
      <c r="H4" s="35"/>
    </row>
    <row r="5" spans="1:8" s="394" customFormat="1" x14ac:dyDescent="0.35">
      <c r="A5" s="385"/>
      <c r="B5" s="35"/>
      <c r="C5" s="35"/>
      <c r="D5" s="35"/>
      <c r="E5" s="3"/>
      <c r="F5" s="388"/>
      <c r="G5" s="388"/>
      <c r="H5" s="35"/>
    </row>
    <row r="6" spans="1:8" ht="17" x14ac:dyDescent="0.3">
      <c r="B6" s="1256" t="s">
        <v>303</v>
      </c>
      <c r="C6" s="1256"/>
      <c r="D6" s="1256"/>
      <c r="E6" s="1256"/>
      <c r="F6" s="1256"/>
      <c r="G6" s="1256"/>
      <c r="H6" s="1256"/>
    </row>
    <row r="7" spans="1:8" ht="17" x14ac:dyDescent="0.3">
      <c r="B7" s="1256" t="s">
        <v>289</v>
      </c>
      <c r="C7" s="1256"/>
      <c r="D7" s="1256"/>
      <c r="E7" s="1256"/>
      <c r="F7" s="1256"/>
      <c r="G7" s="1256"/>
      <c r="H7" s="1256"/>
    </row>
    <row r="8" spans="1:8" ht="13.5" customHeight="1" x14ac:dyDescent="0.3">
      <c r="B8" s="1285" t="s">
        <v>901</v>
      </c>
      <c r="C8" s="1285"/>
      <c r="D8" s="1285"/>
      <c r="E8" s="1285"/>
      <c r="F8" s="1285"/>
      <c r="G8" s="1285"/>
      <c r="H8" s="1285"/>
    </row>
    <row r="9" spans="1:8" s="394" customFormat="1" x14ac:dyDescent="0.35">
      <c r="A9" s="385"/>
      <c r="B9" s="35"/>
      <c r="C9" s="395"/>
      <c r="D9" s="395"/>
      <c r="E9" s="3"/>
      <c r="F9" s="395"/>
      <c r="G9" s="395"/>
      <c r="H9" s="396"/>
    </row>
    <row r="10" spans="1:8" s="394" customFormat="1" x14ac:dyDescent="0.35">
      <c r="A10" s="385"/>
      <c r="B10" s="35"/>
      <c r="C10" s="395"/>
      <c r="D10" s="395"/>
      <c r="E10" s="3"/>
      <c r="F10" s="395"/>
      <c r="G10" s="395"/>
      <c r="H10" s="396"/>
    </row>
    <row r="11" spans="1:8" ht="15" thickBot="1" x14ac:dyDescent="0.4">
      <c r="B11" s="5"/>
      <c r="C11" s="179"/>
      <c r="D11" s="179"/>
      <c r="E11" s="42"/>
      <c r="F11" s="179"/>
      <c r="G11" s="179"/>
      <c r="H11" s="178" t="s">
        <v>290</v>
      </c>
    </row>
    <row r="12" spans="1:8" ht="13.5" customHeight="1" thickTop="1" x14ac:dyDescent="0.3">
      <c r="B12" s="1286" t="s">
        <v>291</v>
      </c>
      <c r="C12" s="1289" t="s">
        <v>286</v>
      </c>
      <c r="D12" s="1289" t="s">
        <v>229</v>
      </c>
      <c r="E12" s="1292" t="s">
        <v>287</v>
      </c>
      <c r="F12" s="1295" t="s">
        <v>292</v>
      </c>
      <c r="G12" s="1295" t="s">
        <v>323</v>
      </c>
      <c r="H12" s="1295" t="s">
        <v>324</v>
      </c>
    </row>
    <row r="13" spans="1:8" ht="13" x14ac:dyDescent="0.3">
      <c r="B13" s="1287"/>
      <c r="C13" s="1290"/>
      <c r="D13" s="1290"/>
      <c r="E13" s="1293"/>
      <c r="F13" s="1296"/>
      <c r="G13" s="1296"/>
      <c r="H13" s="1296"/>
    </row>
    <row r="14" spans="1:8" ht="13" x14ac:dyDescent="0.3">
      <c r="B14" s="1287"/>
      <c r="C14" s="1290"/>
      <c r="D14" s="1290"/>
      <c r="E14" s="1293"/>
      <c r="F14" s="1296"/>
      <c r="G14" s="1296"/>
      <c r="H14" s="1296"/>
    </row>
    <row r="15" spans="1:8" ht="13" x14ac:dyDescent="0.3">
      <c r="B15" s="1287"/>
      <c r="C15" s="1290"/>
      <c r="D15" s="1290"/>
      <c r="E15" s="1293"/>
      <c r="F15" s="1296"/>
      <c r="G15" s="1296"/>
      <c r="H15" s="1296"/>
    </row>
    <row r="16" spans="1:8" ht="13" x14ac:dyDescent="0.3">
      <c r="B16" s="1288"/>
      <c r="C16" s="1291"/>
      <c r="D16" s="1291"/>
      <c r="E16" s="1294"/>
      <c r="F16" s="1297"/>
      <c r="G16" s="1297"/>
      <c r="H16" s="1297"/>
    </row>
    <row r="17" spans="1:8" x14ac:dyDescent="0.35">
      <c r="B17" s="832"/>
      <c r="C17" s="907"/>
      <c r="D17" s="907"/>
      <c r="E17" s="778"/>
      <c r="F17" s="779"/>
      <c r="G17" s="779"/>
      <c r="H17" s="779"/>
    </row>
    <row r="18" spans="1:8" x14ac:dyDescent="0.35">
      <c r="B18" s="908"/>
      <c r="C18" s="909" t="s">
        <v>301</v>
      </c>
      <c r="D18" s="909"/>
      <c r="E18" s="781"/>
      <c r="F18" s="782">
        <f>+F20+F23+F41</f>
        <v>11587372.919505022</v>
      </c>
      <c r="G18" s="782">
        <f>+G20+G23+G41</f>
        <v>10359284.319528323</v>
      </c>
      <c r="H18" s="782">
        <f>+H20+H23+H41</f>
        <v>10995155.183167154</v>
      </c>
    </row>
    <row r="19" spans="1:8" x14ac:dyDescent="0.35">
      <c r="B19" s="908"/>
      <c r="C19" s="909"/>
      <c r="D19" s="909"/>
      <c r="E19" s="781"/>
      <c r="F19" s="783"/>
      <c r="G19" s="783"/>
      <c r="H19" s="783"/>
    </row>
    <row r="20" spans="1:8" s="400" customFormat="1" x14ac:dyDescent="0.35">
      <c r="A20" s="399"/>
      <c r="B20" s="908"/>
      <c r="C20" s="910" t="s">
        <v>375</v>
      </c>
      <c r="D20" s="910"/>
      <c r="E20" s="784"/>
      <c r="F20" s="785">
        <f>+F21</f>
        <v>80577.974414177879</v>
      </c>
      <c r="G20" s="785">
        <f>+G21</f>
        <v>55598.802345782737</v>
      </c>
      <c r="H20" s="785">
        <f>+H21</f>
        <v>97558.773686734494</v>
      </c>
    </row>
    <row r="21" spans="1:8" x14ac:dyDescent="0.35">
      <c r="B21" s="908">
        <v>40182</v>
      </c>
      <c r="C21" s="828" t="s">
        <v>802</v>
      </c>
      <c r="D21" s="911" t="s">
        <v>230</v>
      </c>
      <c r="E21" s="1181">
        <v>2022</v>
      </c>
      <c r="F21" s="1182">
        <v>80577.974414177879</v>
      </c>
      <c r="G21" s="1182">
        <v>55598.802345782737</v>
      </c>
      <c r="H21" s="1182">
        <v>97558.773686734494</v>
      </c>
    </row>
    <row r="22" spans="1:8" x14ac:dyDescent="0.35">
      <c r="B22" s="908"/>
      <c r="C22" s="828"/>
      <c r="D22" s="911"/>
      <c r="E22" s="1181"/>
      <c r="F22" s="786"/>
      <c r="G22" s="783"/>
      <c r="H22" s="783"/>
    </row>
    <row r="23" spans="1:8" s="398" customFormat="1" x14ac:dyDescent="0.35">
      <c r="A23" s="397"/>
      <c r="B23" s="912"/>
      <c r="C23" s="910" t="s">
        <v>710</v>
      </c>
      <c r="D23" s="913"/>
      <c r="E23" s="1181"/>
      <c r="F23" s="787">
        <f>+SUM(F24:F39)</f>
        <v>11506794.945090845</v>
      </c>
      <c r="G23" s="787">
        <f>+SUM(G24:G39)</f>
        <v>10303685.51718254</v>
      </c>
      <c r="H23" s="787">
        <f t="shared" ref="H23" si="0">+SUM(H24:H39)</f>
        <v>10897594.522108309</v>
      </c>
    </row>
    <row r="24" spans="1:8" x14ac:dyDescent="0.35">
      <c r="B24" s="908">
        <v>43294</v>
      </c>
      <c r="C24" s="828" t="s">
        <v>803</v>
      </c>
      <c r="D24" s="830" t="s">
        <v>804</v>
      </c>
      <c r="E24" s="1181">
        <v>2020</v>
      </c>
      <c r="F24" s="1182">
        <v>5564.2150000000001</v>
      </c>
      <c r="G24" s="1182">
        <v>5564.2150000000001</v>
      </c>
      <c r="H24" s="1182">
        <v>5564.2150000000001</v>
      </c>
    </row>
    <row r="25" spans="1:8" x14ac:dyDescent="0.35">
      <c r="B25" s="908">
        <v>43193</v>
      </c>
      <c r="C25" s="828" t="s">
        <v>619</v>
      </c>
      <c r="D25" s="831">
        <v>6.7276394391951197E-2</v>
      </c>
      <c r="E25" s="1181">
        <v>2028</v>
      </c>
      <c r="F25" s="1182">
        <v>615482.80464719399</v>
      </c>
      <c r="G25" s="1182">
        <v>520270.23111697129</v>
      </c>
      <c r="H25" s="1182">
        <v>520270.23111703311</v>
      </c>
    </row>
    <row r="26" spans="1:8" x14ac:dyDescent="0.35">
      <c r="B26" s="908">
        <v>42828</v>
      </c>
      <c r="C26" s="828" t="s">
        <v>575</v>
      </c>
      <c r="D26" s="829" t="s">
        <v>509</v>
      </c>
      <c r="E26" s="1181">
        <v>2022</v>
      </c>
      <c r="F26" s="1182">
        <v>703972.99392189039</v>
      </c>
      <c r="G26" s="1182">
        <v>703972.99392189039</v>
      </c>
      <c r="H26" s="1182">
        <v>703972.99392189039</v>
      </c>
    </row>
    <row r="27" spans="1:8" x14ac:dyDescent="0.35">
      <c r="B27" s="908">
        <v>41631</v>
      </c>
      <c r="C27" s="828" t="s">
        <v>576</v>
      </c>
      <c r="D27" s="915" t="s">
        <v>224</v>
      </c>
      <c r="E27" s="1181">
        <v>2020</v>
      </c>
      <c r="F27" s="1182">
        <v>465044.10615031183</v>
      </c>
      <c r="G27" s="1182">
        <v>465044.10615031183</v>
      </c>
      <c r="H27" s="1182">
        <v>465044.10615031183</v>
      </c>
    </row>
    <row r="28" spans="1:8" x14ac:dyDescent="0.35">
      <c r="B28" s="908">
        <v>32875</v>
      </c>
      <c r="C28" s="828" t="s">
        <v>805</v>
      </c>
      <c r="D28" s="914" t="s">
        <v>49</v>
      </c>
      <c r="E28" s="1181">
        <v>2089</v>
      </c>
      <c r="F28" s="1182">
        <v>11571.561342566458</v>
      </c>
      <c r="G28" s="1182">
        <v>10298.689594884148</v>
      </c>
      <c r="H28" s="1182">
        <v>10298.68959527404</v>
      </c>
    </row>
    <row r="29" spans="1:8" x14ac:dyDescent="0.35">
      <c r="A29" s="54"/>
      <c r="B29" s="908">
        <v>43272</v>
      </c>
      <c r="C29" s="828" t="s">
        <v>610</v>
      </c>
      <c r="D29" s="914">
        <v>0.26</v>
      </c>
      <c r="E29" s="1181">
        <v>2020</v>
      </c>
      <c r="F29" s="1182">
        <v>1941897.9403216278</v>
      </c>
      <c r="G29" s="1182">
        <v>1941897.9403216278</v>
      </c>
      <c r="H29" s="1182">
        <v>1941897.9403216278</v>
      </c>
    </row>
    <row r="30" spans="1:8" x14ac:dyDescent="0.35">
      <c r="A30" s="54"/>
      <c r="B30" s="908">
        <v>42660</v>
      </c>
      <c r="C30" s="828" t="s">
        <v>488</v>
      </c>
      <c r="D30" s="916">
        <v>0.155</v>
      </c>
      <c r="E30" s="1181">
        <v>2026</v>
      </c>
      <c r="F30" s="1182">
        <v>1267735.0015096818</v>
      </c>
      <c r="G30" s="1182">
        <v>1267735.0015096818</v>
      </c>
      <c r="H30" s="1182">
        <v>1267735.0015096818</v>
      </c>
    </row>
    <row r="31" spans="1:8" x14ac:dyDescent="0.35">
      <c r="A31" s="54"/>
      <c r="B31" s="908">
        <v>42660</v>
      </c>
      <c r="C31" s="828" t="s">
        <v>489</v>
      </c>
      <c r="D31" s="918">
        <v>0.16</v>
      </c>
      <c r="E31" s="1181">
        <v>2023</v>
      </c>
      <c r="F31" s="1182">
        <v>842144.444450279</v>
      </c>
      <c r="G31" s="1182">
        <v>842144.444450279</v>
      </c>
      <c r="H31" s="1182">
        <v>842144.444450279</v>
      </c>
    </row>
    <row r="32" spans="1:8" x14ac:dyDescent="0.35">
      <c r="A32" s="54"/>
      <c r="B32" s="908">
        <v>43172</v>
      </c>
      <c r="C32" s="828" t="s">
        <v>571</v>
      </c>
      <c r="D32" s="917">
        <v>0.17249999999999999</v>
      </c>
      <c r="E32" s="1181">
        <v>2021</v>
      </c>
      <c r="F32" s="1182">
        <v>1159208.7392451591</v>
      </c>
      <c r="G32" s="1182">
        <v>1159208.7392451591</v>
      </c>
      <c r="H32" s="1182">
        <v>1753117.7447100754</v>
      </c>
    </row>
    <row r="33" spans="1:8" x14ac:dyDescent="0.35">
      <c r="A33" s="54"/>
      <c r="B33" s="908">
        <v>42646</v>
      </c>
      <c r="C33" s="828" t="s">
        <v>490</v>
      </c>
      <c r="D33" s="918">
        <v>0.182</v>
      </c>
      <c r="E33" s="1181">
        <v>2021</v>
      </c>
      <c r="F33" s="1182">
        <v>820479.15971119143</v>
      </c>
      <c r="G33" s="1182">
        <v>820479.15971119143</v>
      </c>
      <c r="H33" s="1182">
        <v>820479.15971119143</v>
      </c>
    </row>
    <row r="34" spans="1:8" x14ac:dyDescent="0.35">
      <c r="A34" s="54"/>
      <c r="B34" s="908">
        <v>43504</v>
      </c>
      <c r="C34" s="828" t="s">
        <v>630</v>
      </c>
      <c r="D34" s="918" t="s">
        <v>509</v>
      </c>
      <c r="E34" s="1181">
        <v>2021</v>
      </c>
      <c r="F34" s="1182">
        <v>525106.66229077789</v>
      </c>
      <c r="G34" s="1182">
        <v>525106.66229077789</v>
      </c>
      <c r="H34" s="1182">
        <v>525106.66229077789</v>
      </c>
    </row>
    <row r="35" spans="1:8" x14ac:dyDescent="0.35">
      <c r="A35" s="54"/>
      <c r="B35" s="908">
        <v>43523</v>
      </c>
      <c r="C35" s="828" t="s">
        <v>856</v>
      </c>
      <c r="D35" s="918" t="s">
        <v>49</v>
      </c>
      <c r="E35" s="1181">
        <v>2021</v>
      </c>
      <c r="F35" s="1182">
        <v>1582247.6159999999</v>
      </c>
      <c r="G35" s="1182">
        <v>475623.63336960011</v>
      </c>
      <c r="H35" s="1182">
        <v>475623.63282999996</v>
      </c>
    </row>
    <row r="36" spans="1:8" x14ac:dyDescent="0.35">
      <c r="A36" s="54"/>
      <c r="B36" s="908">
        <v>43866</v>
      </c>
      <c r="C36" s="828" t="s">
        <v>849</v>
      </c>
      <c r="D36" s="918" t="s">
        <v>747</v>
      </c>
      <c r="E36" s="1181">
        <v>2021</v>
      </c>
      <c r="F36" s="1182">
        <v>724476.85826058418</v>
      </c>
      <c r="G36" s="1182">
        <v>724476.85826058418</v>
      </c>
      <c r="H36" s="1182">
        <v>724476.85826058418</v>
      </c>
    </row>
    <row r="37" spans="1:8" x14ac:dyDescent="0.35">
      <c r="A37" s="54"/>
      <c r="B37" s="908">
        <v>43866</v>
      </c>
      <c r="C37" s="828" t="s">
        <v>854</v>
      </c>
      <c r="D37" s="918" t="s">
        <v>846</v>
      </c>
      <c r="E37" s="1181">
        <v>2021</v>
      </c>
      <c r="F37" s="1182">
        <v>143.59200000000001</v>
      </c>
      <c r="G37" s="1182">
        <v>143.59200000000001</v>
      </c>
      <c r="H37" s="1182">
        <v>143.59200000000001</v>
      </c>
    </row>
    <row r="38" spans="1:8" x14ac:dyDescent="0.35">
      <c r="A38" s="54"/>
      <c r="B38" s="908">
        <v>43866</v>
      </c>
      <c r="C38" s="828" t="s">
        <v>850</v>
      </c>
      <c r="D38" s="830">
        <v>0.34</v>
      </c>
      <c r="E38" s="1181">
        <v>2021</v>
      </c>
      <c r="F38" s="1182">
        <v>1548.5905743354119</v>
      </c>
      <c r="G38" s="1182">
        <v>1548.5905743354119</v>
      </c>
      <c r="H38" s="1182">
        <v>1548.5905743354119</v>
      </c>
    </row>
    <row r="39" spans="1:8" x14ac:dyDescent="0.35">
      <c r="A39" s="54"/>
      <c r="B39" s="908">
        <v>43972</v>
      </c>
      <c r="C39" s="828" t="s">
        <v>851</v>
      </c>
      <c r="D39" s="918">
        <v>0.22</v>
      </c>
      <c r="E39" s="1181">
        <v>2022</v>
      </c>
      <c r="F39" s="1182">
        <v>840170.65966524463</v>
      </c>
      <c r="G39" s="1182">
        <v>840170.65966524463</v>
      </c>
      <c r="H39" s="1182">
        <v>840170.65966524463</v>
      </c>
    </row>
    <row r="40" spans="1:8" x14ac:dyDescent="0.35">
      <c r="A40" s="54"/>
      <c r="B40" s="908"/>
      <c r="C40" s="828"/>
      <c r="D40" s="832"/>
      <c r="E40" s="1181"/>
      <c r="F40" s="1182"/>
      <c r="G40" s="1182"/>
      <c r="H40" s="1182"/>
    </row>
    <row r="41" spans="1:8" s="400" customFormat="1" x14ac:dyDescent="0.35">
      <c r="B41" s="908"/>
      <c r="C41" s="920" t="s">
        <v>293</v>
      </c>
      <c r="D41" s="921"/>
      <c r="E41" s="1181"/>
      <c r="F41" s="786"/>
      <c r="G41" s="1182"/>
      <c r="H41" s="1240">
        <v>1.8873721098573559</v>
      </c>
    </row>
    <row r="42" spans="1:8" x14ac:dyDescent="0.35">
      <c r="A42" s="54"/>
      <c r="B42" s="908"/>
      <c r="C42" s="919"/>
      <c r="D42" s="911"/>
      <c r="E42" s="1181"/>
      <c r="F42" s="786"/>
      <c r="G42" s="783"/>
      <c r="H42" s="783"/>
    </row>
    <row r="43" spans="1:8" s="400" customFormat="1" x14ac:dyDescent="0.35">
      <c r="B43" s="908"/>
      <c r="C43" s="909" t="s">
        <v>217</v>
      </c>
      <c r="D43" s="913"/>
      <c r="E43" s="1181"/>
      <c r="F43" s="782">
        <f>+SUM(F44:F56)</f>
        <v>8319676.4823766621</v>
      </c>
      <c r="G43" s="782">
        <f>+SUM(G44:G56)</f>
        <v>8283110.049566661</v>
      </c>
      <c r="H43" s="782">
        <f>+SUM(H44:H56)</f>
        <v>8425507.0996772256</v>
      </c>
    </row>
    <row r="44" spans="1:8" x14ac:dyDescent="0.35">
      <c r="A44" s="54"/>
      <c r="B44" s="908">
        <v>44095</v>
      </c>
      <c r="C44" s="828" t="s">
        <v>941</v>
      </c>
      <c r="D44" s="830" t="s">
        <v>49</v>
      </c>
      <c r="E44" s="1181">
        <v>2022</v>
      </c>
      <c r="F44" s="1182">
        <v>162342.06353000001</v>
      </c>
      <c r="G44" s="1182">
        <v>162342.06353000001</v>
      </c>
      <c r="H44" s="1182">
        <v>162342.06353000001</v>
      </c>
    </row>
    <row r="45" spans="1:8" x14ac:dyDescent="0.35">
      <c r="A45" s="54"/>
      <c r="B45" s="908">
        <v>44005</v>
      </c>
      <c r="C45" s="828" t="s">
        <v>852</v>
      </c>
      <c r="D45" s="830" t="s">
        <v>848</v>
      </c>
      <c r="E45" s="1181">
        <v>2020</v>
      </c>
      <c r="F45" s="1182">
        <v>205958.95821463736</v>
      </c>
      <c r="G45" s="1182">
        <v>205958.95821463736</v>
      </c>
      <c r="H45" s="1182">
        <v>205958.95821463736</v>
      </c>
    </row>
    <row r="46" spans="1:8" x14ac:dyDescent="0.35">
      <c r="A46" s="54"/>
      <c r="B46" s="908">
        <v>43998</v>
      </c>
      <c r="C46" s="828" t="s">
        <v>807</v>
      </c>
      <c r="D46" s="830" t="s">
        <v>49</v>
      </c>
      <c r="E46" s="1181">
        <v>2020</v>
      </c>
      <c r="F46" s="1182">
        <v>997027.84158844769</v>
      </c>
      <c r="G46" s="1182">
        <v>997027.84158844769</v>
      </c>
      <c r="H46" s="1182">
        <v>997027.84158844769</v>
      </c>
    </row>
    <row r="47" spans="1:8" x14ac:dyDescent="0.35">
      <c r="A47" s="54"/>
      <c r="B47" s="908">
        <v>44013</v>
      </c>
      <c r="C47" s="828" t="s">
        <v>902</v>
      </c>
      <c r="D47" s="830" t="s">
        <v>49</v>
      </c>
      <c r="E47" s="1181">
        <v>2021</v>
      </c>
      <c r="F47" s="1182">
        <v>1903511.6508040698</v>
      </c>
      <c r="G47" s="1182">
        <v>1903511.6508040698</v>
      </c>
      <c r="H47" s="1182">
        <v>1903511.6508040698</v>
      </c>
    </row>
    <row r="48" spans="1:8" x14ac:dyDescent="0.35">
      <c r="A48" s="54"/>
      <c r="B48" s="908">
        <v>44085</v>
      </c>
      <c r="C48" s="828" t="s">
        <v>903</v>
      </c>
      <c r="D48" s="830" t="s">
        <v>49</v>
      </c>
      <c r="E48" s="1181">
        <v>2021</v>
      </c>
      <c r="F48" s="1182">
        <v>1002052.7985690844</v>
      </c>
      <c r="G48" s="1182">
        <v>1002052.7985690844</v>
      </c>
      <c r="H48" s="1182">
        <v>1002052.7985690844</v>
      </c>
    </row>
    <row r="49" spans="1:9" x14ac:dyDescent="0.35">
      <c r="A49" s="54"/>
      <c r="B49" s="908">
        <v>44013</v>
      </c>
      <c r="C49" s="828" t="s">
        <v>904</v>
      </c>
      <c r="D49" s="830" t="s">
        <v>49</v>
      </c>
      <c r="E49" s="1181">
        <v>2020</v>
      </c>
      <c r="F49" s="1182">
        <v>1527041.5870955037</v>
      </c>
      <c r="G49" s="1182">
        <v>1527041.5870955037</v>
      </c>
      <c r="H49" s="1182">
        <v>1527041.5870955037</v>
      </c>
    </row>
    <row r="50" spans="1:9" x14ac:dyDescent="0.35">
      <c r="A50" s="54"/>
      <c r="B50" s="908">
        <v>44025</v>
      </c>
      <c r="C50" s="828" t="s">
        <v>905</v>
      </c>
      <c r="D50" s="830" t="s">
        <v>49</v>
      </c>
      <c r="E50" s="1181">
        <v>2020</v>
      </c>
      <c r="F50" s="1182">
        <v>1189104.0367574664</v>
      </c>
      <c r="G50" s="1182">
        <v>1189104.0367574664</v>
      </c>
      <c r="H50" s="1182">
        <v>1189104.0367574664</v>
      </c>
    </row>
    <row r="51" spans="1:9" x14ac:dyDescent="0.35">
      <c r="A51" s="54"/>
      <c r="B51" s="908">
        <v>43608</v>
      </c>
      <c r="C51" s="828" t="s">
        <v>855</v>
      </c>
      <c r="D51" s="830">
        <v>4.2500000000000003E-2</v>
      </c>
      <c r="E51" s="1181">
        <v>2020</v>
      </c>
      <c r="F51" s="1182">
        <v>4.899</v>
      </c>
      <c r="G51" s="1182">
        <v>2.9394</v>
      </c>
      <c r="H51" s="1182">
        <v>2.9394</v>
      </c>
    </row>
    <row r="52" spans="1:9" x14ac:dyDescent="0.35">
      <c r="A52" s="54"/>
      <c r="B52" s="908">
        <v>43852</v>
      </c>
      <c r="C52" s="828" t="s">
        <v>853</v>
      </c>
      <c r="D52" s="830" t="s">
        <v>847</v>
      </c>
      <c r="E52" s="1181">
        <v>2020</v>
      </c>
      <c r="F52" s="1182">
        <v>625187.32492287492</v>
      </c>
      <c r="G52" s="1182">
        <v>625187.32492287492</v>
      </c>
      <c r="H52" s="1182">
        <v>625187.32492287492</v>
      </c>
      <c r="I52" s="1102"/>
    </row>
    <row r="53" spans="1:9" x14ac:dyDescent="0.35">
      <c r="A53" s="54"/>
      <c r="B53" s="908">
        <v>44026</v>
      </c>
      <c r="C53" s="828" t="s">
        <v>906</v>
      </c>
      <c r="D53" s="830" t="s">
        <v>577</v>
      </c>
      <c r="E53" s="1181">
        <v>2021</v>
      </c>
      <c r="F53" s="1182">
        <v>120510.43167705942</v>
      </c>
      <c r="G53" s="1182">
        <v>120510.43167705942</v>
      </c>
      <c r="H53" s="1182">
        <v>120510.43167705942</v>
      </c>
      <c r="I53" s="1102"/>
    </row>
    <row r="54" spans="1:9" x14ac:dyDescent="0.35">
      <c r="A54" s="54"/>
      <c r="B54" s="908">
        <v>43936</v>
      </c>
      <c r="C54" s="828" t="s">
        <v>808</v>
      </c>
      <c r="D54" s="830" t="s">
        <v>577</v>
      </c>
      <c r="E54" s="1181">
        <v>2020</v>
      </c>
      <c r="F54" s="1182">
        <v>143660.7684410896</v>
      </c>
      <c r="G54" s="1182">
        <v>143660.7684410896</v>
      </c>
      <c r="H54" s="1182">
        <v>143660.7684410896</v>
      </c>
    </row>
    <row r="55" spans="1:9" x14ac:dyDescent="0.35">
      <c r="A55" s="54"/>
      <c r="B55" s="908">
        <v>43956</v>
      </c>
      <c r="C55" s="828" t="s">
        <v>809</v>
      </c>
      <c r="D55" s="830" t="s">
        <v>577</v>
      </c>
      <c r="E55" s="1181">
        <v>2020</v>
      </c>
      <c r="F55" s="1182">
        <v>199510.96703642927</v>
      </c>
      <c r="G55" s="1182">
        <v>199510.96703642927</v>
      </c>
      <c r="H55" s="1182">
        <v>199510.96703642927</v>
      </c>
    </row>
    <row r="56" spans="1:9" x14ac:dyDescent="0.35">
      <c r="A56" s="54"/>
      <c r="B56" s="908">
        <v>43496</v>
      </c>
      <c r="C56" s="828" t="s">
        <v>810</v>
      </c>
      <c r="D56" s="830">
        <v>0.318</v>
      </c>
      <c r="E56" s="1181">
        <v>2020</v>
      </c>
      <c r="F56" s="1182">
        <v>243763.15474</v>
      </c>
      <c r="G56" s="1182">
        <v>207198.68153</v>
      </c>
      <c r="H56" s="1182">
        <v>349595.73164056451</v>
      </c>
    </row>
    <row r="57" spans="1:9" s="480" customFormat="1" ht="15.5" x14ac:dyDescent="0.35">
      <c r="B57" s="908"/>
      <c r="C57" s="919"/>
      <c r="D57" s="922"/>
      <c r="E57" s="1181"/>
      <c r="F57" s="786"/>
      <c r="G57" s="783"/>
      <c r="H57" s="783"/>
    </row>
    <row r="58" spans="1:9" ht="15.5" x14ac:dyDescent="0.3">
      <c r="B58" s="1282" t="s">
        <v>276</v>
      </c>
      <c r="C58" s="1283"/>
      <c r="D58" s="1283"/>
      <c r="E58" s="1284"/>
      <c r="F58" s="793">
        <f>+F43+F18</f>
        <v>19907049.401881684</v>
      </c>
      <c r="G58" s="793">
        <f>+G43+G18</f>
        <v>18642394.369094983</v>
      </c>
      <c r="H58" s="793">
        <f>+H43+H18</f>
        <v>19420662.28284438</v>
      </c>
    </row>
    <row r="59" spans="1:9" x14ac:dyDescent="0.35">
      <c r="A59" s="54"/>
      <c r="B59" s="923"/>
      <c r="C59" s="1"/>
      <c r="D59" s="1"/>
      <c r="E59" s="172"/>
      <c r="F59" s="789"/>
      <c r="G59" s="789"/>
      <c r="H59" s="789"/>
    </row>
    <row r="60" spans="1:9" x14ac:dyDescent="0.35">
      <c r="A60" s="54"/>
      <c r="B60" s="790" t="s">
        <v>951</v>
      </c>
      <c r="C60" s="1"/>
      <c r="D60" s="1"/>
      <c r="E60" s="172"/>
      <c r="F60" s="791"/>
      <c r="G60" s="791"/>
      <c r="H60" s="1241"/>
    </row>
    <row r="61" spans="1:9" x14ac:dyDescent="0.35">
      <c r="A61" s="54"/>
      <c r="B61" s="790" t="s">
        <v>952</v>
      </c>
      <c r="C61" s="1"/>
      <c r="D61" s="1"/>
      <c r="E61" s="172"/>
      <c r="F61" s="1"/>
      <c r="G61" s="710"/>
      <c r="H61" s="1242"/>
    </row>
    <row r="62" spans="1:9" x14ac:dyDescent="0.35">
      <c r="B62" s="790" t="s">
        <v>694</v>
      </c>
      <c r="C62" s="172"/>
      <c r="D62" s="172"/>
      <c r="E62" s="172"/>
      <c r="F62" s="968"/>
      <c r="G62" s="968"/>
      <c r="H62" s="1243"/>
    </row>
    <row r="63" spans="1:9" x14ac:dyDescent="0.35">
      <c r="F63" s="940"/>
      <c r="G63" s="940"/>
      <c r="H63" s="940"/>
    </row>
    <row r="64" spans="1:9" x14ac:dyDescent="0.35">
      <c r="F64" s="940"/>
      <c r="G64" s="940"/>
      <c r="H64" s="940"/>
    </row>
    <row r="65" spans="6:8" x14ac:dyDescent="0.35">
      <c r="F65" s="940"/>
      <c r="G65" s="940"/>
      <c r="H65" s="940"/>
    </row>
    <row r="66" spans="6:8" x14ac:dyDescent="0.35">
      <c r="F66" s="940"/>
      <c r="G66" s="940"/>
      <c r="H66" s="940"/>
    </row>
    <row r="67" spans="6:8" x14ac:dyDescent="0.35">
      <c r="F67" s="940"/>
      <c r="G67" s="940"/>
      <c r="H67" s="940"/>
    </row>
  </sheetData>
  <mergeCells count="11">
    <mergeCell ref="B58:E58"/>
    <mergeCell ref="B6:H6"/>
    <mergeCell ref="B7:H7"/>
    <mergeCell ref="B8:H8"/>
    <mergeCell ref="B12:B16"/>
    <mergeCell ref="C12:C16"/>
    <mergeCell ref="D12:D16"/>
    <mergeCell ref="E12:E16"/>
    <mergeCell ref="F12:F16"/>
    <mergeCell ref="G12:G16"/>
    <mergeCell ref="H12:H1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N77"/>
  <sheetViews>
    <sheetView showGridLines="0" showRuler="0" zoomScale="85" zoomScaleNormal="85" zoomScaleSheetLayoutView="85" workbookViewId="0"/>
  </sheetViews>
  <sheetFormatPr baseColWidth="10" defaultColWidth="11.453125" defaultRowHeight="13" x14ac:dyDescent="0.3"/>
  <cols>
    <col min="1" max="1" width="6.81640625" style="1" customWidth="1"/>
    <col min="2" max="2" width="10.54296875" style="1" customWidth="1"/>
    <col min="3" max="3" width="66.1796875" style="1" customWidth="1"/>
    <col min="4" max="4" width="27" style="1" bestFit="1" customWidth="1"/>
    <col min="5" max="5" width="13.453125" style="1" customWidth="1"/>
    <col min="6" max="6" width="19.81640625" style="1" customWidth="1"/>
    <col min="7" max="7" width="20.54296875" style="1" customWidth="1"/>
    <col min="8" max="8" width="21.26953125" style="1" customWidth="1"/>
    <col min="9" max="9" width="42" style="1" customWidth="1"/>
    <col min="10" max="10" width="16.81640625" style="1" bestFit="1" customWidth="1"/>
    <col min="11" max="11" width="18.1796875" style="1" bestFit="1" customWidth="1"/>
    <col min="12" max="16384" width="11.453125" style="1"/>
  </cols>
  <sheetData>
    <row r="1" spans="1:14" ht="14.5" x14ac:dyDescent="0.35">
      <c r="A1" s="667" t="s">
        <v>216</v>
      </c>
      <c r="B1" s="172"/>
    </row>
    <row r="2" spans="1:14" ht="15" customHeight="1" x14ac:dyDescent="0.35">
      <c r="A2" s="667"/>
      <c r="B2" s="351" t="s">
        <v>733</v>
      </c>
      <c r="C2" s="3"/>
      <c r="D2" s="3"/>
      <c r="E2" s="4"/>
      <c r="F2" s="4"/>
      <c r="G2" s="4"/>
      <c r="H2" s="5"/>
    </row>
    <row r="3" spans="1:14" ht="15" customHeight="1" x14ac:dyDescent="0.35">
      <c r="A3" s="172"/>
      <c r="B3" s="351" t="s">
        <v>300</v>
      </c>
      <c r="C3" s="3"/>
      <c r="D3" s="3"/>
      <c r="E3" s="4"/>
      <c r="F3" s="4"/>
      <c r="G3" s="4"/>
      <c r="H3" s="5"/>
    </row>
    <row r="4" spans="1:14" s="180" customFormat="1" x14ac:dyDescent="0.3">
      <c r="B4" s="35"/>
      <c r="C4" s="35"/>
      <c r="D4" s="35"/>
      <c r="E4" s="401"/>
      <c r="F4" s="402"/>
      <c r="G4" s="402"/>
      <c r="H4" s="35"/>
      <c r="I4" s="1"/>
      <c r="J4" s="17"/>
      <c r="K4" s="1"/>
      <c r="L4" s="1"/>
      <c r="M4" s="1"/>
      <c r="N4" s="1"/>
    </row>
    <row r="5" spans="1:14" s="180" customFormat="1" x14ac:dyDescent="0.3">
      <c r="B5" s="35"/>
      <c r="C5" s="35"/>
      <c r="D5" s="35"/>
      <c r="E5" s="401"/>
      <c r="F5" s="402"/>
      <c r="G5" s="402"/>
      <c r="H5" s="35"/>
      <c r="I5" s="1"/>
      <c r="J5" s="17"/>
      <c r="K5" s="1"/>
      <c r="L5" s="1"/>
      <c r="M5" s="1"/>
      <c r="N5" s="1"/>
    </row>
    <row r="6" spans="1:14" ht="17" x14ac:dyDescent="0.3">
      <c r="B6" s="1256" t="s">
        <v>352</v>
      </c>
      <c r="C6" s="1256"/>
      <c r="D6" s="1256"/>
      <c r="E6" s="1256"/>
      <c r="F6" s="1256"/>
      <c r="G6" s="1256"/>
      <c r="H6" s="1256"/>
      <c r="J6" s="17"/>
    </row>
    <row r="7" spans="1:14" ht="17" x14ac:dyDescent="0.3">
      <c r="B7" s="1300" t="s">
        <v>225</v>
      </c>
      <c r="C7" s="1300"/>
      <c r="D7" s="1300"/>
      <c r="E7" s="1300"/>
      <c r="F7" s="1300"/>
      <c r="G7" s="1300"/>
      <c r="H7" s="1300"/>
      <c r="J7" s="17"/>
    </row>
    <row r="8" spans="1:14" ht="14.5" x14ac:dyDescent="0.35">
      <c r="B8" s="1285" t="s">
        <v>901</v>
      </c>
      <c r="C8" s="1285"/>
      <c r="D8" s="1285"/>
      <c r="E8" s="1285"/>
      <c r="F8" s="1285"/>
      <c r="G8" s="1285"/>
      <c r="H8" s="1285"/>
      <c r="J8" s="1183"/>
    </row>
    <row r="9" spans="1:14" s="180" customFormat="1" ht="14.5" x14ac:dyDescent="0.35">
      <c r="B9" s="403"/>
      <c r="C9" s="403"/>
      <c r="D9" s="403"/>
      <c r="E9" s="403"/>
      <c r="F9" s="403"/>
      <c r="G9" s="403"/>
      <c r="H9" s="403"/>
      <c r="I9" s="1"/>
      <c r="J9" s="1183"/>
      <c r="K9" s="1"/>
      <c r="L9" s="1"/>
      <c r="M9" s="1"/>
      <c r="N9" s="1"/>
    </row>
    <row r="10" spans="1:14" s="180" customFormat="1" ht="14.5" x14ac:dyDescent="0.35">
      <c r="B10" s="403"/>
      <c r="C10" s="403"/>
      <c r="D10" s="403"/>
      <c r="E10" s="403"/>
      <c r="F10" s="403"/>
      <c r="G10" s="403"/>
      <c r="H10" s="403"/>
      <c r="I10" s="1"/>
      <c r="J10" s="1183"/>
      <c r="K10" s="1"/>
      <c r="L10" s="1"/>
      <c r="M10" s="1"/>
      <c r="N10" s="1"/>
    </row>
    <row r="11" spans="1:14" ht="15" thickBot="1" x14ac:dyDescent="0.4">
      <c r="B11" s="5"/>
      <c r="C11" s="5"/>
      <c r="D11" s="7"/>
      <c r="E11" s="7"/>
      <c r="F11" s="8"/>
      <c r="G11" s="8"/>
      <c r="H11" s="581" t="s">
        <v>290</v>
      </c>
      <c r="J11" s="1183"/>
    </row>
    <row r="12" spans="1:14" ht="15" thickTop="1" x14ac:dyDescent="0.35">
      <c r="B12" s="1301" t="s">
        <v>291</v>
      </c>
      <c r="C12" s="1304" t="s">
        <v>286</v>
      </c>
      <c r="D12" s="1304" t="s">
        <v>231</v>
      </c>
      <c r="E12" s="1292" t="s">
        <v>287</v>
      </c>
      <c r="F12" s="1295" t="s">
        <v>325</v>
      </c>
      <c r="G12" s="1307" t="s">
        <v>326</v>
      </c>
      <c r="H12" s="1310" t="s">
        <v>327</v>
      </c>
      <c r="J12" s="1183"/>
    </row>
    <row r="13" spans="1:14" ht="17.25" customHeight="1" x14ac:dyDescent="0.35">
      <c r="B13" s="1302"/>
      <c r="C13" s="1305"/>
      <c r="D13" s="1305"/>
      <c r="E13" s="1293"/>
      <c r="F13" s="1296"/>
      <c r="G13" s="1308"/>
      <c r="H13" s="1311"/>
      <c r="J13" s="1183"/>
    </row>
    <row r="14" spans="1:14" ht="14.5" x14ac:dyDescent="0.35">
      <c r="B14" s="1302"/>
      <c r="C14" s="1305"/>
      <c r="D14" s="1305"/>
      <c r="E14" s="1293"/>
      <c r="F14" s="1296"/>
      <c r="G14" s="1308"/>
      <c r="H14" s="1311"/>
      <c r="J14" s="1184"/>
    </row>
    <row r="15" spans="1:14" ht="14.5" x14ac:dyDescent="0.35">
      <c r="B15" s="1303"/>
      <c r="C15" s="1306"/>
      <c r="D15" s="1306"/>
      <c r="E15" s="1294"/>
      <c r="F15" s="1297"/>
      <c r="G15" s="1309"/>
      <c r="H15" s="1312"/>
      <c r="J15" s="1183"/>
    </row>
    <row r="16" spans="1:14" ht="13.5" customHeight="1" x14ac:dyDescent="0.35">
      <c r="B16" s="833"/>
      <c r="C16" s="834"/>
      <c r="D16" s="835"/>
      <c r="E16" s="836"/>
      <c r="F16" s="837"/>
      <c r="G16" s="1185"/>
      <c r="H16" s="838"/>
      <c r="J16" s="1183"/>
    </row>
    <row r="17" spans="2:14" s="122" customFormat="1" ht="15.5" x14ac:dyDescent="0.35">
      <c r="B17" s="833"/>
      <c r="C17" s="780" t="s">
        <v>301</v>
      </c>
      <c r="D17" s="835"/>
      <c r="E17" s="836"/>
      <c r="F17" s="782">
        <f>+F22+F19+F38+F45</f>
        <v>18601705.559200849</v>
      </c>
      <c r="G17" s="1186">
        <f>+G22+G19+G38+G45</f>
        <v>18585277.875453018</v>
      </c>
      <c r="H17" s="782">
        <f>+H22+H19+H38+H45</f>
        <v>34305530.099387519</v>
      </c>
      <c r="I17" s="710"/>
      <c r="J17" s="1183"/>
      <c r="K17" s="1"/>
      <c r="L17" s="1"/>
      <c r="M17" s="1"/>
      <c r="N17" s="1"/>
    </row>
    <row r="18" spans="2:14" ht="13.5" customHeight="1" x14ac:dyDescent="0.35">
      <c r="B18" s="833"/>
      <c r="C18" s="834"/>
      <c r="D18" s="835"/>
      <c r="E18" s="836"/>
      <c r="F18" s="837"/>
      <c r="G18" s="1185"/>
      <c r="H18" s="838"/>
      <c r="I18" s="710"/>
      <c r="J18" s="1183"/>
    </row>
    <row r="19" spans="2:14" s="10" customFormat="1" ht="14.5" x14ac:dyDescent="0.35">
      <c r="B19" s="839"/>
      <c r="C19" s="777" t="s">
        <v>375</v>
      </c>
      <c r="D19" s="840"/>
      <c r="E19" s="841"/>
      <c r="F19" s="842">
        <f>+F20</f>
        <v>25374.859048244176</v>
      </c>
      <c r="G19" s="1187">
        <f>+G20</f>
        <v>8947.1753004109487</v>
      </c>
      <c r="H19" s="842">
        <f>+H20</f>
        <v>172744.20159292867</v>
      </c>
      <c r="I19" s="710"/>
      <c r="J19" s="1183"/>
      <c r="K19" s="1"/>
      <c r="L19" s="1"/>
      <c r="M19" s="1"/>
      <c r="N19" s="1"/>
    </row>
    <row r="20" spans="2:14" ht="14.5" x14ac:dyDescent="0.35">
      <c r="B20" s="843">
        <v>38061</v>
      </c>
      <c r="C20" s="844" t="s">
        <v>631</v>
      </c>
      <c r="D20" s="845">
        <v>0.02</v>
      </c>
      <c r="E20" s="846">
        <v>2024</v>
      </c>
      <c r="F20" s="786">
        <v>25374.859048244176</v>
      </c>
      <c r="G20" s="1188">
        <v>8947.1753004109487</v>
      </c>
      <c r="H20" s="786">
        <v>172744.20159292867</v>
      </c>
      <c r="I20" s="710"/>
      <c r="J20" s="1183"/>
    </row>
    <row r="21" spans="2:14" ht="13.5" customHeight="1" x14ac:dyDescent="0.35">
      <c r="B21" s="833"/>
      <c r="C21" s="834"/>
      <c r="D21" s="835"/>
      <c r="E21" s="836"/>
      <c r="F21" s="837"/>
      <c r="G21" s="1185"/>
      <c r="H21" s="838"/>
      <c r="I21" s="710"/>
      <c r="J21" s="17"/>
    </row>
    <row r="22" spans="2:14" s="2" customFormat="1" ht="13.5" customHeight="1" x14ac:dyDescent="0.35">
      <c r="B22" s="839"/>
      <c r="C22" s="777" t="s">
        <v>710</v>
      </c>
      <c r="D22" s="840"/>
      <c r="E22" s="841"/>
      <c r="F22" s="842">
        <f>+SUM(F23:F35)</f>
        <v>18092712.692643579</v>
      </c>
      <c r="G22" s="1187">
        <f>+SUM(G23:G35)</f>
        <v>18092712.692643579</v>
      </c>
      <c r="H22" s="842">
        <f>+SUM(H23:H35)</f>
        <v>23931855.580289856</v>
      </c>
      <c r="J22" s="17"/>
      <c r="K22" s="1"/>
      <c r="L22" s="1"/>
      <c r="M22" s="1"/>
      <c r="N22" s="1"/>
    </row>
    <row r="23" spans="2:14" ht="13.5" customHeight="1" x14ac:dyDescent="0.35">
      <c r="B23" s="843">
        <v>42573</v>
      </c>
      <c r="C23" s="844" t="s">
        <v>579</v>
      </c>
      <c r="D23" s="845">
        <v>2.5000000000000001E-2</v>
      </c>
      <c r="E23" s="846">
        <v>2021</v>
      </c>
      <c r="F23" s="786">
        <v>753390.62625533319</v>
      </c>
      <c r="G23" s="1188">
        <v>753390.62625533319</v>
      </c>
      <c r="H23" s="786">
        <v>2789862.8869182649</v>
      </c>
      <c r="I23" s="1183"/>
      <c r="J23" s="17"/>
    </row>
    <row r="24" spans="2:14" ht="13.5" customHeight="1" x14ac:dyDescent="0.35">
      <c r="B24" s="843">
        <v>43165</v>
      </c>
      <c r="C24" s="844" t="s">
        <v>611</v>
      </c>
      <c r="D24" s="845">
        <v>0.04</v>
      </c>
      <c r="E24" s="846">
        <v>2023</v>
      </c>
      <c r="F24" s="786">
        <v>371414.34127994755</v>
      </c>
      <c r="G24" s="1188">
        <v>371414.34127994755</v>
      </c>
      <c r="H24" s="786">
        <v>977690.73693047592</v>
      </c>
      <c r="I24" s="1183"/>
      <c r="J24" s="17"/>
    </row>
    <row r="25" spans="2:14" ht="13.5" customHeight="1" x14ac:dyDescent="0.35">
      <c r="B25" s="843">
        <v>43217</v>
      </c>
      <c r="C25" s="844" t="s">
        <v>612</v>
      </c>
      <c r="D25" s="845">
        <v>0.04</v>
      </c>
      <c r="E25" s="846">
        <v>2025</v>
      </c>
      <c r="F25" s="786">
        <v>381986.18750246143</v>
      </c>
      <c r="G25" s="1188">
        <v>381986.18750246143</v>
      </c>
      <c r="H25" s="786">
        <v>967412.7458226427</v>
      </c>
      <c r="I25" s="1183"/>
      <c r="J25" s="17"/>
    </row>
    <row r="26" spans="2:14" ht="13.5" customHeight="1" x14ac:dyDescent="0.35">
      <c r="B26" s="843">
        <v>43908</v>
      </c>
      <c r="C26" s="844" t="s">
        <v>942</v>
      </c>
      <c r="D26" s="845">
        <v>1.2E-2</v>
      </c>
      <c r="E26" s="846">
        <v>2022</v>
      </c>
      <c r="F26" s="786">
        <v>3196845.21417788</v>
      </c>
      <c r="G26" s="1188">
        <v>3196845.21417788</v>
      </c>
      <c r="H26" s="786">
        <v>3655381.0060462593</v>
      </c>
      <c r="I26" s="1183"/>
      <c r="J26" s="17"/>
    </row>
    <row r="27" spans="2:14" ht="13.5" customHeight="1" x14ac:dyDescent="0.35">
      <c r="B27" s="843">
        <v>43915</v>
      </c>
      <c r="C27" s="844" t="s">
        <v>943</v>
      </c>
      <c r="D27" s="845">
        <v>1.4E-2</v>
      </c>
      <c r="E27" s="846">
        <v>2023</v>
      </c>
      <c r="F27" s="786">
        <v>2276371.8134952411</v>
      </c>
      <c r="G27" s="1188">
        <v>2276371.8134952411</v>
      </c>
      <c r="H27" s="786">
        <v>2591269.2912362739</v>
      </c>
      <c r="I27" s="1183"/>
      <c r="J27" s="17"/>
    </row>
    <row r="28" spans="2:14" s="172" customFormat="1" ht="14.5" x14ac:dyDescent="0.35">
      <c r="B28" s="843">
        <v>43915</v>
      </c>
      <c r="C28" s="844" t="s">
        <v>944</v>
      </c>
      <c r="D28" s="845">
        <v>1.4999999999999999E-2</v>
      </c>
      <c r="E28" s="846">
        <v>2024</v>
      </c>
      <c r="F28" s="786">
        <v>4374852.0896750912</v>
      </c>
      <c r="G28" s="1188">
        <v>4374852.0896750912</v>
      </c>
      <c r="H28" s="786">
        <v>4980038.7645271914</v>
      </c>
      <c r="I28" s="1183"/>
      <c r="J28" s="17"/>
      <c r="K28" s="1"/>
      <c r="L28" s="1"/>
      <c r="M28" s="1"/>
      <c r="N28" s="1"/>
    </row>
    <row r="29" spans="2:14" s="172" customFormat="1" ht="14.5" x14ac:dyDescent="0.35">
      <c r="B29" s="843">
        <v>43866</v>
      </c>
      <c r="C29" s="844" t="s">
        <v>945</v>
      </c>
      <c r="D29" s="845">
        <v>0.01</v>
      </c>
      <c r="E29" s="846">
        <v>2021</v>
      </c>
      <c r="F29" s="786">
        <v>2409589.4651132263</v>
      </c>
      <c r="G29" s="1188">
        <v>2409589.4651132263</v>
      </c>
      <c r="H29" s="786">
        <v>2857265.418560944</v>
      </c>
      <c r="I29" s="1184"/>
      <c r="J29" s="17"/>
      <c r="K29" s="1"/>
      <c r="L29" s="1"/>
      <c r="M29" s="1"/>
      <c r="N29" s="1"/>
    </row>
    <row r="30" spans="2:14" s="172" customFormat="1" ht="14.5" x14ac:dyDescent="0.35">
      <c r="B30" s="843">
        <v>43433</v>
      </c>
      <c r="C30" s="844" t="s">
        <v>627</v>
      </c>
      <c r="D30" s="845">
        <v>8.5000000000000006E-2</v>
      </c>
      <c r="E30" s="846">
        <v>2022</v>
      </c>
      <c r="F30" s="786">
        <v>445871.61248441093</v>
      </c>
      <c r="G30" s="1188">
        <v>445871.61248441093</v>
      </c>
      <c r="H30" s="786">
        <v>876169.40707317321</v>
      </c>
      <c r="I30" s="1183"/>
      <c r="J30" s="17"/>
      <c r="K30" s="1"/>
      <c r="L30" s="1"/>
      <c r="M30" s="1"/>
      <c r="N30" s="1"/>
    </row>
    <row r="31" spans="2:14" s="172" customFormat="1" ht="14.5" x14ac:dyDescent="0.35">
      <c r="B31" s="843">
        <v>43938</v>
      </c>
      <c r="C31" s="844" t="s">
        <v>946</v>
      </c>
      <c r="D31" s="845">
        <v>1.0999999999999999E-2</v>
      </c>
      <c r="E31" s="846">
        <v>2021</v>
      </c>
      <c r="F31" s="786">
        <v>2321602.8936265176</v>
      </c>
      <c r="G31" s="1188">
        <v>2321602.8936265176</v>
      </c>
      <c r="H31" s="786">
        <v>2601896.9863709472</v>
      </c>
      <c r="I31" s="1183"/>
      <c r="J31" s="1189"/>
      <c r="K31" s="1"/>
      <c r="L31" s="1"/>
      <c r="M31" s="1"/>
      <c r="N31" s="1"/>
    </row>
    <row r="32" spans="2:14" s="172" customFormat="1" ht="14.5" x14ac:dyDescent="0.35">
      <c r="B32" s="843">
        <v>43971</v>
      </c>
      <c r="C32" s="844" t="s">
        <v>947</v>
      </c>
      <c r="D32" s="845">
        <v>1.2999999999999999E-2</v>
      </c>
      <c r="E32" s="846">
        <v>2022</v>
      </c>
      <c r="F32" s="786">
        <v>623086.20169346908</v>
      </c>
      <c r="G32" s="1188">
        <v>623086.20169346908</v>
      </c>
      <c r="H32" s="786">
        <v>675846.9731919535</v>
      </c>
      <c r="I32" s="1183"/>
      <c r="J32" s="1189"/>
      <c r="K32" s="1"/>
      <c r="L32" s="1"/>
      <c r="M32" s="1"/>
      <c r="N32" s="1"/>
    </row>
    <row r="33" spans="2:14" s="172" customFormat="1" ht="14.5" x14ac:dyDescent="0.35">
      <c r="B33" s="843">
        <v>44056</v>
      </c>
      <c r="C33" s="1190" t="s">
        <v>948</v>
      </c>
      <c r="D33" s="845">
        <v>1.4500000000000001E-2</v>
      </c>
      <c r="E33" s="846">
        <v>2023</v>
      </c>
      <c r="F33" s="786">
        <v>170813.3205</v>
      </c>
      <c r="G33" s="1188">
        <v>170813.3205</v>
      </c>
      <c r="H33" s="786">
        <v>176640.48300951213</v>
      </c>
      <c r="I33" s="1183"/>
      <c r="J33" s="1189"/>
      <c r="K33" s="1"/>
      <c r="L33" s="1"/>
      <c r="M33" s="1"/>
      <c r="N33" s="1"/>
    </row>
    <row r="34" spans="2:14" s="172" customFormat="1" ht="14.5" x14ac:dyDescent="0.35">
      <c r="B34" s="843">
        <v>44078</v>
      </c>
      <c r="C34" s="1190" t="s">
        <v>949</v>
      </c>
      <c r="D34" s="845">
        <v>0.02</v>
      </c>
      <c r="E34" s="846">
        <v>2026</v>
      </c>
      <c r="F34" s="786">
        <v>741977.28462000005</v>
      </c>
      <c r="G34" s="1188">
        <v>741977.28462000005</v>
      </c>
      <c r="H34" s="786">
        <v>756965.99730695412</v>
      </c>
      <c r="I34" s="1183"/>
      <c r="J34" s="1189"/>
      <c r="K34" s="1"/>
      <c r="L34" s="1"/>
      <c r="M34" s="1"/>
      <c r="N34" s="1"/>
    </row>
    <row r="35" spans="2:14" s="172" customFormat="1" ht="14.5" x14ac:dyDescent="0.35">
      <c r="B35" s="843">
        <v>44078</v>
      </c>
      <c r="C35" s="1190" t="s">
        <v>950</v>
      </c>
      <c r="D35" s="845">
        <v>2.2499999999999999E-2</v>
      </c>
      <c r="E35" s="846">
        <v>2028</v>
      </c>
      <c r="F35" s="786">
        <v>24911.642219999998</v>
      </c>
      <c r="G35" s="1188">
        <v>24911.642219999998</v>
      </c>
      <c r="H35" s="786">
        <v>25414.88329526001</v>
      </c>
      <c r="I35" s="1183"/>
      <c r="J35" s="1189"/>
      <c r="K35" s="1"/>
      <c r="L35" s="1"/>
      <c r="M35" s="1"/>
      <c r="N35" s="1"/>
    </row>
    <row r="36" spans="2:14" s="172" customFormat="1" ht="14.5" x14ac:dyDescent="0.35">
      <c r="B36" s="843"/>
      <c r="C36" s="844"/>
      <c r="D36" s="845"/>
      <c r="E36" s="846"/>
      <c r="F36" s="786"/>
      <c r="G36" s="1188"/>
      <c r="H36" s="786"/>
      <c r="J36" s="710"/>
      <c r="K36" s="1"/>
      <c r="L36" s="1"/>
      <c r="M36" s="1"/>
      <c r="N36" s="1"/>
    </row>
    <row r="37" spans="2:14" s="172" customFormat="1" ht="14.5" x14ac:dyDescent="0.35">
      <c r="B37" s="843"/>
      <c r="C37" s="844"/>
      <c r="D37" s="845"/>
      <c r="E37" s="846"/>
      <c r="F37" s="786"/>
      <c r="G37" s="1188"/>
      <c r="H37" s="786"/>
      <c r="J37" s="710"/>
      <c r="K37" s="1"/>
      <c r="L37" s="1"/>
      <c r="M37" s="1"/>
      <c r="N37" s="1"/>
    </row>
    <row r="38" spans="2:14" ht="14.5" x14ac:dyDescent="0.35">
      <c r="B38" s="839"/>
      <c r="C38" s="777" t="s">
        <v>376</v>
      </c>
      <c r="D38" s="840"/>
      <c r="E38" s="841"/>
      <c r="F38" s="842">
        <f>SUM(F39:F43)</f>
        <v>483618.00750902528</v>
      </c>
      <c r="G38" s="1187">
        <f>SUM(G39:G43)</f>
        <v>483618.00750902528</v>
      </c>
      <c r="H38" s="842">
        <f>SUM(H39:H43)</f>
        <v>10199970.291302048</v>
      </c>
      <c r="J38" s="710"/>
    </row>
    <row r="39" spans="2:14" s="10" customFormat="1" ht="14.5" x14ac:dyDescent="0.35">
      <c r="B39" s="843">
        <v>37986</v>
      </c>
      <c r="C39" s="844" t="s">
        <v>580</v>
      </c>
      <c r="D39" s="845">
        <v>1.77E-2</v>
      </c>
      <c r="E39" s="846">
        <v>2038</v>
      </c>
      <c r="F39" s="786">
        <v>37120.273777486058</v>
      </c>
      <c r="G39" s="1188">
        <v>37120.273777486058</v>
      </c>
      <c r="H39" s="786">
        <v>591042.48657587951</v>
      </c>
      <c r="I39" s="86"/>
      <c r="J39" s="86"/>
      <c r="K39" s="86"/>
      <c r="L39" s="1"/>
      <c r="M39" s="1"/>
      <c r="N39" s="1"/>
    </row>
    <row r="40" spans="2:14" ht="14.5" x14ac:dyDescent="0.35">
      <c r="B40" s="843">
        <v>37986</v>
      </c>
      <c r="C40" s="844" t="s">
        <v>581</v>
      </c>
      <c r="D40" s="845">
        <v>1.77E-2</v>
      </c>
      <c r="E40" s="846">
        <v>2038</v>
      </c>
      <c r="F40" s="786">
        <v>147.62741056777159</v>
      </c>
      <c r="G40" s="1188">
        <v>147.62741056777159</v>
      </c>
      <c r="H40" s="786">
        <v>2350.577272204077</v>
      </c>
      <c r="I40" s="86"/>
      <c r="J40" s="86"/>
      <c r="K40" s="86"/>
    </row>
    <row r="41" spans="2:14" ht="14.5" x14ac:dyDescent="0.35">
      <c r="B41" s="843">
        <v>37986</v>
      </c>
      <c r="C41" s="844" t="s">
        <v>582</v>
      </c>
      <c r="D41" s="845">
        <v>5.8299999999999998E-2</v>
      </c>
      <c r="E41" s="846">
        <v>2033</v>
      </c>
      <c r="F41" s="786">
        <v>137068.042678044</v>
      </c>
      <c r="G41" s="1188">
        <v>137068.042678044</v>
      </c>
      <c r="H41" s="786">
        <v>2771568.8533118311</v>
      </c>
      <c r="I41" s="86"/>
      <c r="J41" s="86"/>
      <c r="K41" s="86"/>
    </row>
    <row r="42" spans="2:14" ht="14.5" x14ac:dyDescent="0.35">
      <c r="B42" s="843">
        <v>37986</v>
      </c>
      <c r="C42" s="844" t="s">
        <v>583</v>
      </c>
      <c r="D42" s="845">
        <v>5.8299999999999998E-2</v>
      </c>
      <c r="E42" s="846">
        <v>2033</v>
      </c>
      <c r="F42" s="786">
        <v>1647.660164095832</v>
      </c>
      <c r="G42" s="1188">
        <v>1647.660164095832</v>
      </c>
      <c r="H42" s="786">
        <v>33316.31074349866</v>
      </c>
      <c r="I42" s="86"/>
      <c r="J42" s="86"/>
      <c r="K42" s="86"/>
    </row>
    <row r="43" spans="2:14" ht="14.5" x14ac:dyDescent="0.35">
      <c r="B43" s="843">
        <v>37986</v>
      </c>
      <c r="C43" s="844" t="s">
        <v>584</v>
      </c>
      <c r="D43" s="845">
        <v>3.3099999999999997E-2</v>
      </c>
      <c r="E43" s="846">
        <v>2045</v>
      </c>
      <c r="F43" s="786">
        <v>307634.40347883163</v>
      </c>
      <c r="G43" s="1188">
        <v>307634.40347883163</v>
      </c>
      <c r="H43" s="786">
        <v>6801692.0633986332</v>
      </c>
      <c r="I43" s="710"/>
    </row>
    <row r="44" spans="2:14" s="172" customFormat="1" ht="14.5" x14ac:dyDescent="0.35">
      <c r="B44" s="847"/>
      <c r="C44" s="844"/>
      <c r="D44" s="845"/>
      <c r="E44" s="846"/>
      <c r="F44" s="806"/>
      <c r="G44" s="1191"/>
      <c r="H44" s="813"/>
      <c r="I44" s="710"/>
      <c r="J44" s="710"/>
      <c r="K44" s="1"/>
      <c r="L44" s="1"/>
      <c r="M44" s="1"/>
      <c r="N44" s="1"/>
    </row>
    <row r="45" spans="2:14" ht="14.5" x14ac:dyDescent="0.35">
      <c r="B45" s="848"/>
      <c r="C45" s="777" t="s">
        <v>293</v>
      </c>
      <c r="D45" s="840"/>
      <c r="E45" s="841"/>
      <c r="F45" s="842"/>
      <c r="G45" s="1187"/>
      <c r="H45" s="842">
        <v>960.02620268975716</v>
      </c>
      <c r="I45" s="710"/>
    </row>
    <row r="46" spans="2:14" s="122" customFormat="1" ht="15.5" x14ac:dyDescent="0.35">
      <c r="B46" s="847"/>
      <c r="C46" s="844"/>
      <c r="D46" s="845"/>
      <c r="E46" s="846"/>
      <c r="F46" s="806"/>
      <c r="G46" s="1191"/>
      <c r="H46" s="813"/>
      <c r="I46" s="710"/>
      <c r="J46" s="710"/>
      <c r="K46" s="1"/>
      <c r="L46" s="1"/>
      <c r="M46" s="1"/>
      <c r="N46" s="1"/>
    </row>
    <row r="47" spans="2:14" s="10" customFormat="1" ht="14.5" x14ac:dyDescent="0.35">
      <c r="B47" s="847"/>
      <c r="C47" s="780" t="s">
        <v>217</v>
      </c>
      <c r="D47" s="845"/>
      <c r="E47" s="846"/>
      <c r="F47" s="849">
        <f>+SUM(F48:F51)</f>
        <v>3812287.9887099997</v>
      </c>
      <c r="G47" s="1192">
        <f>+SUM(G48:G51)</f>
        <v>3812287.9887099997</v>
      </c>
      <c r="H47" s="849">
        <f>+SUM(H48:H51)</f>
        <v>4140496.9339320725</v>
      </c>
      <c r="I47" s="1189"/>
      <c r="J47" s="1"/>
      <c r="K47" s="1"/>
      <c r="L47" s="1"/>
      <c r="M47" s="1"/>
      <c r="N47" s="1"/>
    </row>
    <row r="48" spans="2:14" s="10" customFormat="1" ht="14.5" x14ac:dyDescent="0.35">
      <c r="B48" s="843">
        <v>43908</v>
      </c>
      <c r="C48" s="844" t="s">
        <v>811</v>
      </c>
      <c r="D48" s="845" t="s">
        <v>49</v>
      </c>
      <c r="E48" s="846">
        <v>2020</v>
      </c>
      <c r="F48" s="806">
        <v>616669.71601999993</v>
      </c>
      <c r="G48" s="1191">
        <v>616669.71601999993</v>
      </c>
      <c r="H48" s="813">
        <v>705121.02273620036</v>
      </c>
      <c r="I48" s="1183"/>
      <c r="J48" s="1"/>
      <c r="K48" s="1"/>
      <c r="L48" s="1"/>
      <c r="M48" s="905"/>
      <c r="N48" s="905"/>
    </row>
    <row r="49" spans="2:14" s="10" customFormat="1" ht="14.5" x14ac:dyDescent="0.35">
      <c r="B49" s="843">
        <v>43924</v>
      </c>
      <c r="C49" s="844" t="s">
        <v>812</v>
      </c>
      <c r="D49" s="845" t="s">
        <v>49</v>
      </c>
      <c r="E49" s="846">
        <v>2020</v>
      </c>
      <c r="F49" s="806">
        <v>1240660.6581199998</v>
      </c>
      <c r="G49" s="1191">
        <v>1240660.6581199998</v>
      </c>
      <c r="H49" s="813">
        <v>1404188.0264944059</v>
      </c>
      <c r="I49" s="1183"/>
      <c r="J49" s="1"/>
      <c r="K49" s="1"/>
      <c r="L49" s="1"/>
      <c r="M49" s="905"/>
      <c r="N49" s="905"/>
    </row>
    <row r="50" spans="2:14" s="10" customFormat="1" ht="14.5" x14ac:dyDescent="0.35">
      <c r="B50" s="843">
        <v>43964</v>
      </c>
      <c r="C50" s="844" t="s">
        <v>813</v>
      </c>
      <c r="D50" s="845" t="s">
        <v>49</v>
      </c>
      <c r="E50" s="846">
        <v>2020</v>
      </c>
      <c r="F50" s="806">
        <v>433920.94112000003</v>
      </c>
      <c r="G50" s="1191">
        <v>433920.94112000003</v>
      </c>
      <c r="H50" s="813">
        <v>472817.35789798701</v>
      </c>
      <c r="I50" s="1183"/>
      <c r="J50" s="1"/>
      <c r="K50" s="1"/>
      <c r="L50" s="1"/>
      <c r="M50" s="905"/>
      <c r="N50" s="905"/>
    </row>
    <row r="51" spans="2:14" s="10" customFormat="1" ht="14.5" x14ac:dyDescent="0.35">
      <c r="B51" s="843">
        <v>44071</v>
      </c>
      <c r="C51" s="844" t="s">
        <v>907</v>
      </c>
      <c r="D51" s="845" t="s">
        <v>49</v>
      </c>
      <c r="E51" s="846">
        <v>2021</v>
      </c>
      <c r="F51" s="806">
        <v>1521036.6734500001</v>
      </c>
      <c r="G51" s="1191">
        <v>1521036.6734500001</v>
      </c>
      <c r="H51" s="813">
        <v>1558370.5268034791</v>
      </c>
      <c r="I51" s="1183"/>
      <c r="J51" s="1"/>
      <c r="K51" s="1"/>
      <c r="L51" s="1"/>
      <c r="M51" s="905"/>
      <c r="N51" s="905"/>
    </row>
    <row r="52" spans="2:14" ht="14.5" x14ac:dyDescent="0.35">
      <c r="B52" s="847"/>
      <c r="C52" s="844"/>
      <c r="D52" s="845"/>
      <c r="E52" s="846"/>
      <c r="F52" s="806"/>
      <c r="G52" s="1191"/>
      <c r="H52" s="813"/>
      <c r="I52" s="1183"/>
    </row>
    <row r="53" spans="2:14" s="10" customFormat="1" ht="14.5" x14ac:dyDescent="0.35">
      <c r="B53" s="848"/>
      <c r="C53" s="780" t="s">
        <v>374</v>
      </c>
      <c r="D53" s="850"/>
      <c r="E53" s="841"/>
      <c r="F53" s="782">
        <f>SUM(F54:F61)</f>
        <v>22039.279464391206</v>
      </c>
      <c r="G53" s="1186">
        <f>SUM(G54:G61)</f>
        <v>22039.279464391206</v>
      </c>
      <c r="H53" s="782">
        <f>SUM(H54:H61)</f>
        <v>608090.70973205357</v>
      </c>
      <c r="I53" s="1244"/>
      <c r="J53" s="710"/>
      <c r="K53" s="1"/>
      <c r="L53" s="1"/>
      <c r="M53" s="1"/>
      <c r="N53" s="1"/>
    </row>
    <row r="54" spans="2:14" ht="14.5" x14ac:dyDescent="0.35">
      <c r="B54" s="843">
        <v>37201</v>
      </c>
      <c r="C54" s="844" t="s">
        <v>310</v>
      </c>
      <c r="D54" s="808">
        <v>0.05</v>
      </c>
      <c r="E54" s="846">
        <v>2031</v>
      </c>
      <c r="F54" s="806">
        <v>37.933705283885793</v>
      </c>
      <c r="G54" s="1193">
        <v>37.933705283885793</v>
      </c>
      <c r="H54" s="786">
        <v>901.99174242253537</v>
      </c>
      <c r="I54" s="710"/>
      <c r="J54" s="710"/>
    </row>
    <row r="55" spans="2:14" ht="14.5" x14ac:dyDescent="0.35">
      <c r="B55" s="843">
        <v>37201</v>
      </c>
      <c r="C55" s="844" t="s">
        <v>309</v>
      </c>
      <c r="D55" s="808">
        <v>0.05</v>
      </c>
      <c r="E55" s="846">
        <v>2030</v>
      </c>
      <c r="F55" s="806">
        <v>165.62157138168689</v>
      </c>
      <c r="G55" s="1193">
        <v>165.62157138168689</v>
      </c>
      <c r="H55" s="786">
        <v>3938.1676143889763</v>
      </c>
      <c r="I55" s="710"/>
      <c r="J55" s="710"/>
    </row>
    <row r="56" spans="2:14" ht="14.5" x14ac:dyDescent="0.35">
      <c r="B56" s="843">
        <v>37201</v>
      </c>
      <c r="C56" s="844" t="s">
        <v>305</v>
      </c>
      <c r="D56" s="808">
        <v>0.05</v>
      </c>
      <c r="E56" s="846">
        <v>2027</v>
      </c>
      <c r="F56" s="806">
        <v>768.78242730554643</v>
      </c>
      <c r="G56" s="1193">
        <v>768.78242730554643</v>
      </c>
      <c r="H56" s="786">
        <v>18278.280141314866</v>
      </c>
      <c r="I56" s="710"/>
      <c r="J56" s="710"/>
    </row>
    <row r="57" spans="2:14" ht="14.5" x14ac:dyDescent="0.35">
      <c r="B57" s="843">
        <v>37201</v>
      </c>
      <c r="C57" s="844" t="s">
        <v>308</v>
      </c>
      <c r="D57" s="808">
        <v>0.05</v>
      </c>
      <c r="E57" s="846">
        <v>2030</v>
      </c>
      <c r="F57" s="806">
        <v>1244.1871217591074</v>
      </c>
      <c r="G57" s="1193">
        <v>1244.1871217591074</v>
      </c>
      <c r="H57" s="786">
        <v>29463.391931337686</v>
      </c>
      <c r="I57" s="710"/>
      <c r="J57" s="710"/>
    </row>
    <row r="58" spans="2:14" ht="14.5" x14ac:dyDescent="0.35">
      <c r="B58" s="843">
        <v>37201</v>
      </c>
      <c r="C58" s="844" t="s">
        <v>306</v>
      </c>
      <c r="D58" s="808">
        <v>0.05</v>
      </c>
      <c r="E58" s="846">
        <v>2027</v>
      </c>
      <c r="F58" s="806">
        <v>2184.4398398424682</v>
      </c>
      <c r="G58" s="1193">
        <v>2184.4398398424682</v>
      </c>
      <c r="H58" s="786">
        <v>51920.241774243354</v>
      </c>
      <c r="I58" s="710"/>
      <c r="J58" s="710"/>
    </row>
    <row r="59" spans="2:14" ht="14.5" x14ac:dyDescent="0.35">
      <c r="B59" s="843">
        <v>37201</v>
      </c>
      <c r="C59" s="844" t="s">
        <v>307</v>
      </c>
      <c r="D59" s="808">
        <v>0.05</v>
      </c>
      <c r="E59" s="846">
        <v>2027</v>
      </c>
      <c r="F59" s="806">
        <v>2236.9460978011157</v>
      </c>
      <c r="G59" s="1193">
        <v>2236.9460978011157</v>
      </c>
      <c r="H59" s="786">
        <v>52956.073926603232</v>
      </c>
      <c r="I59" s="710"/>
      <c r="J59" s="710"/>
    </row>
    <row r="60" spans="2:14" ht="14.5" x14ac:dyDescent="0.35">
      <c r="B60" s="843">
        <v>37201</v>
      </c>
      <c r="C60" s="844" t="s">
        <v>312</v>
      </c>
      <c r="D60" s="808">
        <v>0.05</v>
      </c>
      <c r="E60" s="846">
        <v>2031</v>
      </c>
      <c r="F60" s="806">
        <v>3009.98520511979</v>
      </c>
      <c r="G60" s="1193">
        <v>3009.98520511979</v>
      </c>
      <c r="H60" s="786">
        <v>87779.813252927663</v>
      </c>
      <c r="I60" s="710"/>
      <c r="J60" s="710"/>
    </row>
    <row r="61" spans="2:14" ht="14.5" x14ac:dyDescent="0.35">
      <c r="B61" s="843">
        <v>37201</v>
      </c>
      <c r="C61" s="844" t="s">
        <v>311</v>
      </c>
      <c r="D61" s="808">
        <v>0.05</v>
      </c>
      <c r="E61" s="846">
        <v>2031</v>
      </c>
      <c r="F61" s="806">
        <v>12391.383495897604</v>
      </c>
      <c r="G61" s="1193">
        <v>12391.383495897604</v>
      </c>
      <c r="H61" s="786">
        <v>362852.74934881518</v>
      </c>
      <c r="I61" s="710"/>
    </row>
    <row r="62" spans="2:14" s="481" customFormat="1" ht="15.5" x14ac:dyDescent="0.35">
      <c r="B62" s="843"/>
      <c r="C62" s="844"/>
      <c r="D62" s="808"/>
      <c r="E62" s="846"/>
      <c r="F62" s="806"/>
      <c r="G62" s="1191"/>
      <c r="H62" s="813"/>
      <c r="I62" s="710"/>
      <c r="J62" s="710"/>
      <c r="K62" s="1"/>
      <c r="L62" s="1"/>
      <c r="M62" s="1"/>
      <c r="N62" s="1"/>
    </row>
    <row r="63" spans="2:14" ht="14.5" x14ac:dyDescent="0.35">
      <c r="B63" s="839"/>
      <c r="C63" s="852" t="s">
        <v>340</v>
      </c>
      <c r="D63" s="851"/>
      <c r="E63" s="841"/>
      <c r="F63" s="782">
        <f>+F64</f>
        <v>19252.720851723006</v>
      </c>
      <c r="G63" s="1186">
        <f>+G64</f>
        <v>19252.720851723006</v>
      </c>
      <c r="H63" s="782">
        <f>+H64</f>
        <v>306548.81679554348</v>
      </c>
      <c r="I63" s="710"/>
      <c r="J63" s="710"/>
    </row>
    <row r="64" spans="2:14" s="122" customFormat="1" ht="15.5" x14ac:dyDescent="0.35">
      <c r="B64" s="843">
        <v>37986</v>
      </c>
      <c r="C64" s="844" t="s">
        <v>527</v>
      </c>
      <c r="D64" s="808">
        <v>1.77E-2</v>
      </c>
      <c r="E64" s="846">
        <v>2038</v>
      </c>
      <c r="F64" s="806">
        <v>19252.720851723006</v>
      </c>
      <c r="G64" s="1188">
        <v>19252.720851723006</v>
      </c>
      <c r="H64" s="786">
        <v>306548.81679554348</v>
      </c>
      <c r="I64" s="710"/>
      <c r="J64" s="710"/>
      <c r="K64" s="1"/>
      <c r="L64" s="1"/>
      <c r="M64" s="1"/>
      <c r="N64" s="1"/>
    </row>
    <row r="65" spans="2:9" ht="14.5" x14ac:dyDescent="0.35">
      <c r="B65" s="843"/>
      <c r="C65" s="853"/>
      <c r="D65" s="808"/>
      <c r="E65" s="846"/>
      <c r="F65" s="854"/>
      <c r="G65" s="1185"/>
      <c r="H65" s="838"/>
      <c r="I65" s="710"/>
    </row>
    <row r="66" spans="2:9" ht="15.5" x14ac:dyDescent="0.35">
      <c r="B66" s="1298" t="s">
        <v>276</v>
      </c>
      <c r="C66" s="1299"/>
      <c r="D66" s="1299"/>
      <c r="E66" s="1299"/>
      <c r="F66" s="855">
        <f>+F63+F53+F47+F17</f>
        <v>22455285.548226964</v>
      </c>
      <c r="G66" s="1194">
        <f>+G63+G53+G47+G17</f>
        <v>22438857.864479132</v>
      </c>
      <c r="H66" s="855">
        <f>+H63+H53+H47+H17</f>
        <v>39360666.559847191</v>
      </c>
      <c r="I66" s="710"/>
    </row>
    <row r="67" spans="2:9" ht="14.5" x14ac:dyDescent="0.35">
      <c r="B67" s="1195"/>
      <c r="C67" s="172"/>
      <c r="D67" s="172"/>
      <c r="E67" s="172"/>
      <c r="F67" s="856"/>
      <c r="G67" s="856"/>
      <c r="H67" s="857"/>
      <c r="I67" s="710"/>
    </row>
    <row r="68" spans="2:9" x14ac:dyDescent="0.3">
      <c r="B68" s="790" t="s">
        <v>328</v>
      </c>
      <c r="C68" s="858"/>
      <c r="D68" s="858"/>
      <c r="E68" s="858"/>
      <c r="F68" s="1104"/>
      <c r="G68" s="1104"/>
      <c r="H68" s="1104"/>
      <c r="I68" s="710"/>
    </row>
    <row r="69" spans="2:9" x14ac:dyDescent="0.3">
      <c r="B69" s="790" t="s">
        <v>953</v>
      </c>
      <c r="C69" s="858"/>
      <c r="D69" s="858"/>
      <c r="E69" s="858"/>
      <c r="F69" s="858"/>
      <c r="G69" s="858"/>
      <c r="H69" s="1009"/>
      <c r="I69" s="710"/>
    </row>
    <row r="70" spans="2:9" x14ac:dyDescent="0.3">
      <c r="B70" s="790" t="s">
        <v>954</v>
      </c>
      <c r="C70" s="858"/>
      <c r="D70" s="858"/>
      <c r="E70" s="858"/>
      <c r="F70" s="858"/>
      <c r="G70" s="858"/>
      <c r="H70" s="86"/>
      <c r="I70" s="710"/>
    </row>
    <row r="71" spans="2:9" x14ac:dyDescent="0.3">
      <c r="F71" s="906"/>
      <c r="G71" s="906"/>
      <c r="H71" s="86"/>
      <c r="I71" s="710"/>
    </row>
    <row r="72" spans="2:9" x14ac:dyDescent="0.3">
      <c r="H72" s="86"/>
      <c r="I72" s="710"/>
    </row>
    <row r="73" spans="2:9" x14ac:dyDescent="0.3">
      <c r="H73" s="86"/>
      <c r="I73" s="710"/>
    </row>
    <row r="74" spans="2:9" x14ac:dyDescent="0.3">
      <c r="F74" s="906"/>
      <c r="G74" s="906"/>
      <c r="H74" s="906"/>
      <c r="I74" s="710"/>
    </row>
    <row r="75" spans="2:9" x14ac:dyDescent="0.3">
      <c r="I75" s="710"/>
    </row>
    <row r="76" spans="2:9" x14ac:dyDescent="0.3">
      <c r="I76" s="710"/>
    </row>
    <row r="77" spans="2:9" x14ac:dyDescent="0.3">
      <c r="I77" s="710"/>
    </row>
  </sheetData>
  <mergeCells count="11">
    <mergeCell ref="B66:E66"/>
    <mergeCell ref="B6:H6"/>
    <mergeCell ref="B7:H7"/>
    <mergeCell ref="B8:H8"/>
    <mergeCell ref="B12:B15"/>
    <mergeCell ref="C12:C15"/>
    <mergeCell ref="D12:D15"/>
    <mergeCell ref="E12:E15"/>
    <mergeCell ref="F12:F15"/>
    <mergeCell ref="G12:G15"/>
    <mergeCell ref="H12:H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30</vt:i4>
      </vt:variant>
    </vt:vector>
  </HeadingPairs>
  <TitlesOfParts>
    <vt:vector size="60" baseType="lpstr">
      <vt:lpstr>INDICE</vt:lpstr>
      <vt:lpstr>A.1.1</vt:lpstr>
      <vt:lpstr>A.1.2</vt:lpstr>
      <vt:lpstr>A.1.3</vt:lpstr>
      <vt:lpstr>A.1.4</vt:lpstr>
      <vt:lpstr>A.1.5</vt:lpstr>
      <vt:lpstr>A.1.6</vt:lpstr>
      <vt:lpstr>A.1.7</vt:lpstr>
      <vt:lpstr>A.1.8</vt:lpstr>
      <vt:lpstr>A.1.9</vt:lpstr>
      <vt:lpstr>A.1.10</vt:lpstr>
      <vt:lpstr>A.2.1</vt:lpstr>
      <vt:lpstr>A.2.2</vt:lpstr>
      <vt:lpstr>A.2.3</vt:lpstr>
      <vt:lpstr>A.2.4</vt:lpstr>
      <vt:lpstr>A.3.1</vt:lpstr>
      <vt:lpstr>A.3.2</vt:lpstr>
      <vt:lpstr>A.3.3</vt:lpstr>
      <vt:lpstr>A.3.4</vt:lpstr>
      <vt:lpstr>A.3.5</vt:lpstr>
      <vt:lpstr>A.3.6</vt:lpstr>
      <vt:lpstr>A.3.7</vt:lpstr>
      <vt:lpstr>A.3.8</vt:lpstr>
      <vt:lpstr>A.4.1</vt:lpstr>
      <vt:lpstr>A.4.2</vt:lpstr>
      <vt:lpstr>A.4.3</vt:lpstr>
      <vt:lpstr>A.4.4</vt:lpstr>
      <vt:lpstr>A.4.5</vt:lpstr>
      <vt:lpstr>A.4.6</vt:lpstr>
      <vt:lpstr>A.4.7</vt:lpstr>
      <vt:lpstr>A.1.1!Área_de_impresión</vt:lpstr>
      <vt:lpstr>A.1.10!Área_de_impresión</vt:lpstr>
      <vt:lpstr>A.1.2!Área_de_impresión</vt:lpstr>
      <vt:lpstr>A.1.3!Área_de_impresión</vt:lpstr>
      <vt:lpstr>A.1.4!Área_de_impresión</vt:lpstr>
      <vt:lpstr>A.1.5!Área_de_impresión</vt:lpstr>
      <vt:lpstr>A.1.6!Área_de_impresión</vt:lpstr>
      <vt:lpstr>A.1.7!Área_de_impresión</vt:lpstr>
      <vt:lpstr>A.1.8!Área_de_impresión</vt:lpstr>
      <vt:lpstr>A.1.9!Área_de_impresión</vt:lpstr>
      <vt:lpstr>A.2.1!Área_de_impresión</vt:lpstr>
      <vt:lpstr>A.2.2!Área_de_impresión</vt:lpstr>
      <vt:lpstr>A.2.3!Área_de_impresión</vt:lpstr>
      <vt:lpstr>A.2.4!Área_de_impresión</vt:lpstr>
      <vt:lpstr>A.3.1!Área_de_impresión</vt:lpstr>
      <vt:lpstr>A.3.2!Área_de_impresión</vt:lpstr>
      <vt:lpstr>A.3.3!Área_de_impresión</vt:lpstr>
      <vt:lpstr>A.3.5!Área_de_impresión</vt:lpstr>
      <vt:lpstr>A.3.6!Área_de_impresión</vt:lpstr>
      <vt:lpstr>A.3.7!Área_de_impresión</vt:lpstr>
      <vt:lpstr>A.3.8!Área_de_impresión</vt:lpstr>
      <vt:lpstr>A.4.1!Área_de_impresión</vt:lpstr>
      <vt:lpstr>A.4.2!Área_de_impresión</vt:lpstr>
      <vt:lpstr>A.4.3!Área_de_impresión</vt:lpstr>
      <vt:lpstr>A.4.4!Área_de_impresión</vt:lpstr>
      <vt:lpstr>A.4.5!Área_de_impresión</vt:lpstr>
      <vt:lpstr>A.4.7!Área_de_impresión</vt:lpstr>
      <vt:lpstr>INDICE!Área_de_impresión</vt:lpstr>
      <vt:lpstr>A.3.7!Títulos_a_imprimir</vt:lpstr>
      <vt:lpstr>A.3.8!Títulos_a_imprimir</vt:lpstr>
    </vt:vector>
  </TitlesOfParts>
  <Manager>Alfredo Ortiz</Manager>
  <Company>Dirección de Administración de la Deuda Pública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Fiscal - Hacienda</dc:title>
  <dc:subject>Capítulo Deuda Pública</dc:subject>
  <dc:creator>CRDP</dc:creator>
  <cp:lastModifiedBy>ALFORT</cp:lastModifiedBy>
  <cp:lastPrinted>2019-07-22T20:45:59Z</cp:lastPrinted>
  <dcterms:created xsi:type="dcterms:W3CDTF">1999-01-19T22:36:21Z</dcterms:created>
  <dcterms:modified xsi:type="dcterms:W3CDTF">2020-12-23T20:05:16Z</dcterms:modified>
</cp:coreProperties>
</file>