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345" windowWidth="14760" windowHeight="13500" tabRatio="930"/>
  </bookViews>
  <sheets>
    <sheet name="INDICE" sheetId="69" r:id="rId1"/>
    <sheet name="A.1.1" sheetId="111" r:id="rId2"/>
    <sheet name="A.1.2" sheetId="95" r:id="rId3"/>
    <sheet name="A.1.3" sheetId="79" r:id="rId4"/>
    <sheet name="A.1.4" sheetId="13" r:id="rId5"/>
    <sheet name="A.1.5" sheetId="126" r:id="rId6"/>
    <sheet name="A.1.6" sheetId="101" r:id="rId7"/>
    <sheet name="A.1.7" sheetId="98" r:id="rId8"/>
    <sheet name="A.1.8" sheetId="99" r:id="rId9"/>
    <sheet name="A.1.9" sheetId="100" r:id="rId10"/>
    <sheet name="A.1.10" sheetId="93" r:id="rId11"/>
    <sheet name="A.2.1" sheetId="17" r:id="rId12"/>
    <sheet name="A.2.2" sheetId="88" r:id="rId13"/>
    <sheet name="A.2.3" sheetId="134" r:id="rId14"/>
    <sheet name="A.2.4" sheetId="102" r:id="rId15"/>
    <sheet name="A.3.1" sheetId="103" r:id="rId16"/>
    <sheet name="A.3.2" sheetId="123" r:id="rId17"/>
    <sheet name="A.3.3" sheetId="132" r:id="rId18"/>
    <sheet name="A.3.4" sheetId="122" r:id="rId19"/>
    <sheet name="A.3.5" sheetId="124" r:id="rId20"/>
    <sheet name="A.3.6" sheetId="108" r:id="rId21"/>
    <sheet name="A.3.7" sheetId="109" r:id="rId22"/>
    <sheet name="A.3.8" sheetId="125" r:id="rId23"/>
    <sheet name="A.4.1" sheetId="42" r:id="rId24"/>
    <sheet name="A.4.2" sheetId="120" r:id="rId25"/>
    <sheet name="A.4.3" sheetId="121" r:id="rId26"/>
    <sheet name="A.4.4" sheetId="76" r:id="rId27"/>
    <sheet name="A.4.5" sheetId="128" r:id="rId28"/>
    <sheet name="A.4.6" sheetId="129" r:id="rId29"/>
    <sheet name="A.4.7" sheetId="13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6">#REF!</definedName>
    <definedName name="__r" localSheetId="17">#REF!</definedName>
    <definedName name="__r" localSheetId="18">#REF!</definedName>
    <definedName name="__r" localSheetId="19">#REF!</definedName>
    <definedName name="__r" localSheetId="22">#REF!</definedName>
    <definedName name="__r" localSheetId="26">#REF!</definedName>
    <definedName name="__r" localSheetId="27">#REF!</definedName>
    <definedName name="__r" localSheetId="28">#REF!</definedName>
    <definedName name="__r" localSheetId="29">#REF!</definedName>
    <definedName name="_xlnm._FilterDatabase" localSheetId="15" hidden="1">A.3.1!$B$19:$B$21</definedName>
    <definedName name="_xlnm._FilterDatabase" localSheetId="17"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6">#REF!</definedName>
    <definedName name="_r" localSheetId="17">#REF!</definedName>
    <definedName name="_r" localSheetId="18">#REF!</definedName>
    <definedName name="_r" localSheetId="19">#REF!</definedName>
    <definedName name="_r" localSheetId="22">#REF!</definedName>
    <definedName name="_r" localSheetId="26">#REF!</definedName>
    <definedName name="_r" localSheetId="27">#REF!</definedName>
    <definedName name="_r" localSheetId="28">#REF!</definedName>
    <definedName name="_r" localSheetId="29">#REF!</definedName>
    <definedName name="a" localSheetId="29"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7">'[2]03-08'!#REF!</definedName>
    <definedName name="ACC" localSheetId="17">'[3]CARTERA FONDO'!#REF!</definedName>
    <definedName name="ACP" localSheetId="17">'[3]CARTERA FONDO'!#REF!</definedName>
    <definedName name="ACwvu.PLA1." localSheetId="17" hidden="1">'[1]COP FED'!#REF!</definedName>
    <definedName name="ACwvu.PLA2." hidden="1">'[1]COP FED'!$A$1:$N$49</definedName>
    <definedName name="AMPO5">"Gráfico 8"</definedName>
    <definedName name="AÑO" localSheetId="17">#REF!</definedName>
    <definedName name="AÑO" localSheetId="29">#REF!</definedName>
    <definedName name="año2003" localSheetId="17">#REF!</definedName>
    <definedName name="año2003" localSheetId="29">#REF!</definedName>
    <definedName name="_xlnm.Print_Area" localSheetId="1">A.1.1!$B$2:$D$96</definedName>
    <definedName name="_xlnm.Print_Area" localSheetId="10">A.1.10!$B$2:$G$183</definedName>
    <definedName name="_xlnm.Print_Area" localSheetId="2">A.1.2!$B$2:$C$58</definedName>
    <definedName name="_xlnm.Print_Area" localSheetId="3">A.1.3!$B$2:$D$80</definedName>
    <definedName name="_xlnm.Print_Area" localSheetId="4">A.1.4!$B$2:$H$55</definedName>
    <definedName name="_xlnm.Print_Area" localSheetId="5">A.1.5!$B$2:$C$62</definedName>
    <definedName name="_xlnm.Print_Area" localSheetId="6">A.1.6!$B$2:$C$38</definedName>
    <definedName name="_xlnm.Print_Area" localSheetId="7">A.1.7!$B$2:$H$67</definedName>
    <definedName name="_xlnm.Print_Area" localSheetId="8">A.1.8!$B$2:$H$65</definedName>
    <definedName name="_xlnm.Print_Area" localSheetId="9">A.1.9!$B$2:$H$107</definedName>
    <definedName name="_xlnm.Print_Area" localSheetId="11">A.2.1!$B$2:$G$87</definedName>
    <definedName name="_xlnm.Print_Area" localSheetId="12">A.2.2!$B$2:$E$90</definedName>
    <definedName name="_xlnm.Print_Area" localSheetId="13">A.2.3!$B$2:$D$71</definedName>
    <definedName name="_xlnm.Print_Area" localSheetId="14">A.2.4!$B$2:$F$84</definedName>
    <definedName name="_xlnm.Print_Area" localSheetId="15">A.3.1!$B$2:$Q$65</definedName>
    <definedName name="_xlnm.Print_Area" localSheetId="16">A.3.2!$B$2:$F$106</definedName>
    <definedName name="_xlnm.Print_Area" localSheetId="17">A.3.3!$B$2:$F$101</definedName>
    <definedName name="_xlnm.Print_Area" localSheetId="18">A.3.4!$B$2:$O$140</definedName>
    <definedName name="_xlnm.Print_Area" localSheetId="19">A.3.5!$B$2:$O$131</definedName>
    <definedName name="_xlnm.Print_Area" localSheetId="20">A.3.6!$B$2:$L$79</definedName>
    <definedName name="_xlnm.Print_Area" localSheetId="21">A.3.7!$B$2:$AJ$149</definedName>
    <definedName name="_xlnm.Print_Area" localSheetId="22">A.3.8!$B$2:$AJ$136</definedName>
    <definedName name="_xlnm.Print_Area" localSheetId="23">A.4.1!$B$2:$F$31</definedName>
    <definedName name="_xlnm.Print_Area" localSheetId="24">A.4.2!$B$2:$C$60</definedName>
    <definedName name="_xlnm.Print_Area" localSheetId="25">A.4.3!$B$2:$C$44</definedName>
    <definedName name="_xlnm.Print_Area" localSheetId="26">A.4.4!$B$2:$AE$39</definedName>
    <definedName name="_xlnm.Print_Area" localSheetId="27">A.4.5!$B$2:$F$105</definedName>
    <definedName name="_xlnm.Print_Area" localSheetId="28">A.4.6!$B$2:$I$28</definedName>
    <definedName name="_xlnm.Print_Area" localSheetId="29">A.4.7!$B$2:$O$64</definedName>
    <definedName name="_xlnm.Print_Area" localSheetId="0">INDICE!$B$5:$C$46</definedName>
    <definedName name="_xlnm.Print_Area">'[1]Fto. a partir del impuesto'!$D$7:$D$50</definedName>
    <definedName name="_xlnm.Database" localSheetId="13">#REF!</definedName>
    <definedName name="_xlnm.Database" localSheetId="17">#REF!</definedName>
    <definedName name="_xlnm.Database" localSheetId="29">#REF!</definedName>
    <definedName name="_xlnm.Database">#REF!</definedName>
    <definedName name="cacho" localSheetId="17">[4]GRAFPROM!#REF!</definedName>
    <definedName name="cacho" localSheetId="29">[4]GRAFPROM!#REF!</definedName>
    <definedName name="caja" localSheetId="29" hidden="1">{FALSE,FALSE,-1.25,-15.5,484.5,276.75,FALSE,FALSE,TRUE,TRUE,0,12,#N/A,46,#N/A,2.93460490463215,15.35,1,FALSE,FALSE,3,TRUE,1,FALSE,100,"Swvu.PLA1.","ACwvu.PLA1.",#N/A,FALSE,FALSE,0,0,0,0,2,"","",TRUE,TRUE,FALSE,FALSE,1,60,#N/A,#N/A,FALSE,FALSE,FALSE,FALSE,FALSE,FALSE,FALSE,9,65532,65532,FALSE,FALSE,TRUE,TRUE,TRUE}</definedName>
    <definedName name="cajas" localSheetId="29" hidden="1">{FALSE,FALSE,-1.25,-15.5,484.5,276.75,FALSE,FALSE,TRUE,TRUE,0,12,#N/A,46,#N/A,2.93460490463215,15.35,1,FALSE,FALSE,3,TRUE,1,FALSE,100,"Swvu.PLA1.","ACwvu.PLA1.",#N/A,FALSE,FALSE,0,0,0,0,2,"","",TRUE,TRUE,FALSE,FALSE,1,60,#N/A,#N/A,FALSE,FALSE,FALSE,FALSE,FALSE,FALSE,FALSE,9,65532,65532,FALSE,FALSE,TRUE,TRUE,TRUE}</definedName>
    <definedName name="carajo" localSheetId="17">#REF!</definedName>
    <definedName name="carajo" localSheetId="29">#REF!</definedName>
    <definedName name="CDF" localSheetId="17">'[3]CARTERA FONDO'!#REF!</definedName>
    <definedName name="CDF" localSheetId="29">'[3]CARTERA FONDO'!#REF!</definedName>
    <definedName name="CFA" localSheetId="17">'[3]CARTERA FONDO'!#REF!</definedName>
    <definedName name="CFD" localSheetId="17">'[3]CARTERA FONDO'!#REF!</definedName>
    <definedName name="CLH" localSheetId="17">'[3]CARTERA FONDO'!#REF!</definedName>
    <definedName name="Coef" localSheetId="5">[5]CoefStocks!$A$4:$AT$260</definedName>
    <definedName name="Coef" localSheetId="27">[5]CoefStocks!$A$4:$AT$260</definedName>
    <definedName name="Coef" localSheetId="28">[5]CoefStocks!$A$4:$AT$260</definedName>
    <definedName name="COPA">#N/A</definedName>
    <definedName name="COPARTICIPACION_FEDERAL__LEY_N__23548">[1]C!$B$13:$N$13</definedName>
    <definedName name="CUADRO_10.3.1">'[6]fondo promedio'!$A$36:$L$74</definedName>
    <definedName name="CUADRO_N__4.1.3" localSheetId="17">#REF!</definedName>
    <definedName name="CUADRO_N__4.1.3" localSheetId="29">#REF!</definedName>
    <definedName name="CVAL">[7]Resumen!$A$2:$AU$262</definedName>
    <definedName name="d" localSheetId="17" hidden="1">#REF!</definedName>
    <definedName name="d" localSheetId="29" hidden="1">#REF!</definedName>
    <definedName name="DIARIO" localSheetId="17">#REF!</definedName>
    <definedName name="DIARIO" localSheetId="29">#REF!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6">#REF!</definedName>
    <definedName name="dieferencias" localSheetId="17">#REF!</definedName>
    <definedName name="dieferencias" localSheetId="18">#REF!</definedName>
    <definedName name="dieferencias" localSheetId="19">#REF!</definedName>
    <definedName name="dieferencias" localSheetId="21">#REF!</definedName>
    <definedName name="dieferencias" localSheetId="22">#REF!</definedName>
    <definedName name="dieferencias" localSheetId="26">#REF!</definedName>
    <definedName name="dieferencias" localSheetId="27">#REF!</definedName>
    <definedName name="dieferencias" localSheetId="28">#REF!</definedName>
    <definedName name="dieferencias" localSheetId="29">#REF!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6">#REF!</definedName>
    <definedName name="Diferencia" localSheetId="17">#REF!</definedName>
    <definedName name="Diferencia" localSheetId="18">#REF!</definedName>
    <definedName name="Diferencia" localSheetId="19">#REF!</definedName>
    <definedName name="Diferencia" localSheetId="21">#REF!</definedName>
    <definedName name="Diferencia" localSheetId="22">#REF!</definedName>
    <definedName name="Diferencia" localSheetId="26">#REF!</definedName>
    <definedName name="Diferencia" localSheetId="27">#REF!</definedName>
    <definedName name="Diferencia" localSheetId="28">#REF!</definedName>
    <definedName name="Diferencia" localSheetId="29">#REF!</definedName>
    <definedName name="dobleclick" localSheetId="17">#REF!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6">#REF!</definedName>
    <definedName name="e" localSheetId="17">#REF!</definedName>
    <definedName name="e" localSheetId="18">#REF!</definedName>
    <definedName name="e" localSheetId="19">#REF!</definedName>
    <definedName name="e" localSheetId="22">#REF!</definedName>
    <definedName name="e" localSheetId="26">#REF!</definedName>
    <definedName name="e" localSheetId="27">#REF!</definedName>
    <definedName name="e" localSheetId="28">#REF!</definedName>
    <definedName name="e" localSheetId="29">#REF!</definedName>
    <definedName name="EC" localSheetId="17">'[3]CARTERA FONDO'!#REF!</definedName>
    <definedName name="EC" localSheetId="29">'[3]CARTERA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6">#REF!</definedName>
    <definedName name="eee" localSheetId="17">#REF!</definedName>
    <definedName name="eee" localSheetId="18">#REF!</definedName>
    <definedName name="eee" localSheetId="19">#REF!</definedName>
    <definedName name="eee" localSheetId="22">#REF!</definedName>
    <definedName name="eee" localSheetId="27">#REF!</definedName>
    <definedName name="eee" localSheetId="28">#REF!</definedName>
    <definedName name="eee" localSheetId="29">#REF!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2">#REF!</definedName>
    <definedName name="ESTRUCTU_BONOS_PROVINCIALES_List" localSheetId="27">#REF!</definedName>
    <definedName name="ESTRUCTU_BONOS_PROVINCIALES_List" localSheetId="28">#REF!</definedName>
    <definedName name="ESTRUCTU_BONOS_PROVINCIALES_List" localSheetId="29">#REF!</definedName>
    <definedName name="EXCEDENTE_DEL_10__SEGUN_EL_TOPE_ASIGNADO_A__BUENOS_AIRES__LEY_N__23621">[1]C!$B$18:$N$18</definedName>
    <definedName name="FAS" localSheetId="29"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7">#REF!</definedName>
    <definedName name="fdgafgbaf" localSheetId="29">#REF!</definedName>
    <definedName name="feo" localSheetId="17">#REF!</definedName>
    <definedName name="feo" localSheetId="29">#REF!</definedName>
    <definedName name="FFE" localSheetId="17">'[3]CARTERA FONDO'!#REF!</definedName>
    <definedName name="FFE" localSheetId="29">'[3]CARTERA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7">#REF!</definedName>
    <definedName name="FX_first_semester_average_2006" localSheetId="29">#REF!</definedName>
    <definedName name="gaby" localSheetId="17">#REF!</definedName>
    <definedName name="gaby" localSheetId="29">#REF!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7">#REF!</definedName>
    <definedName name="GRÁFICO_N_10.2.4." localSheetId="29">#REF!</definedName>
    <definedName name="IMPRESION" localSheetId="17">#REF!</definedName>
    <definedName name="IMPRESION" localSheetId="29">#REF!</definedName>
    <definedName name="INVERSIONES_EN_TRAMITE_IRREGULAR" localSheetId="17">'[3]CARTERA FONDO'!#REF!</definedName>
    <definedName name="INVERSIONES_EN_TRAMITE_IRREGULAR" localSheetId="29">'[3]CARTERA FONDO'!#REF!</definedName>
    <definedName name="IR" localSheetId="17">#REF!</definedName>
    <definedName name="IR" localSheetId="29">#REF!</definedName>
    <definedName name="IRR" localSheetId="17">'[3]CARTERA FONDO'!#REF!</definedName>
    <definedName name="IRR" localSheetId="29">'[3]CARTERA FONDO'!#REF!</definedName>
    <definedName name="j" localSheetId="29"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7">'[11]KAPITIV 2005'!$A$4:$E$248</definedName>
    <definedName name="kmens2005" localSheetId="28">'[11]KAPITIV 2005'!$A$4:$E$248</definedName>
    <definedName name="Kmens2006" localSheetId="5">'[11]KAPITA 2006'!$A$4:$N$401</definedName>
    <definedName name="Kmens2006" localSheetId="27">'[11]KAPITA 2006'!$A$4:$N$401</definedName>
    <definedName name="Kmens2006" localSheetId="28">'[11]KAPITA 2006'!$A$4:$N$401</definedName>
    <definedName name="kmens2007" localSheetId="5">'[12]kap. 2007'!$A$3:$N$363</definedName>
    <definedName name="kmens2007" localSheetId="27">'[12]kap. 2007'!$A$3:$N$363</definedName>
    <definedName name="kmens2007" localSheetId="28">'[12]kap. 2007'!$A$3:$N$363</definedName>
    <definedName name="Kmens2008" localSheetId="5">'[13]kap 2008'!$A$4:$N$332</definedName>
    <definedName name="Kmens2008" localSheetId="27">'[13]kap 2008'!$A$4:$N$332</definedName>
    <definedName name="Kmens2008" localSheetId="28">'[13]kap 2008'!$A$4:$N$332</definedName>
    <definedName name="kmens2009">'[14]KAP 2009'!$A$4:$N$305</definedName>
    <definedName name="kmens2010">[14]KAP2010!$A$5:$N$287</definedName>
    <definedName name="Kresto" localSheetId="5">'[11]KAPITAL RESTO'!$A$3:$CH$370</definedName>
    <definedName name="Kresto" localSheetId="27">'[11]KAPITAL RESTO'!$A$3:$CH$370</definedName>
    <definedName name="Kresto" localSheetId="28">'[11]KAPITAL RESTO'!$A$3:$CH$370</definedName>
    <definedName name="L_">#N/A</definedName>
    <definedName name="LL" localSheetId="29" hidden="1">{FALSE,FALSE,-1.25,-15.5,484.5,276.75,FALSE,FALSE,TRUE,TRUE,0,12,#N/A,46,#N/A,2.93460490463215,15.35,1,FALSE,FALSE,3,TRUE,1,FALSE,100,"Swvu.PLA1.","ACwvu.PLA1.",#N/A,FALSE,FALSE,0,0,0,0,2,"","",TRUE,TRUE,FALSE,FALSE,1,60,#N/A,#N/A,FALSE,FALSE,FALSE,FALSE,FALSE,FALSE,FALSE,9,65532,65532,FALSE,FALSE,TRUE,TRUE,TRUE}</definedName>
    <definedName name="MACROS" localSheetId="17">#REF!</definedName>
    <definedName name="MACROS" localSheetId="29">#REF!</definedName>
    <definedName name="mm" localSheetId="29"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7">#REF!</definedName>
    <definedName name="Nominal_Mensual_2001" localSheetId="29">#REF!</definedName>
    <definedName name="Nominal_Mensual_2003" localSheetId="17">#REF!</definedName>
    <definedName name="Nominal_Mensual_2003" localSheetId="29">#REF!</definedName>
    <definedName name="Nominal_Trimestral_2001" localSheetId="17">#REF!</definedName>
    <definedName name="Nominal_Trimestral_2001" localSheetId="29">#REF!</definedName>
    <definedName name="Nominal_Trimestral_2003" localSheetId="17">#REF!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7">'[3]CARTERA FONDO'!#REF!</definedName>
    <definedName name="OCP" localSheetId="29">'[3]CARTERA FONDO'!#REF!</definedName>
    <definedName name="OFF" localSheetId="17">'[3]CARTERA FONDO'!#REF!</definedName>
    <definedName name="OFF" localSheetId="29">'[3]CARTERA FONDO'!#REF!</definedName>
    <definedName name="ONC" localSheetId="17">'[3]CARTERA FONDO'!#REF!</definedName>
    <definedName name="ONC" localSheetId="29">'[3]CARTERA FONDO'!#REF!</definedName>
    <definedName name="ONE" localSheetId="17">'[3]CARTERA FONDO'!#REF!</definedName>
    <definedName name="ONE" localSheetId="29">'[3]CARTERA FONDO'!#REF!</definedName>
    <definedName name="ONL" localSheetId="17">'[3]CARTERA FONDO'!#REF!</definedName>
    <definedName name="OPC" localSheetId="17">#REF!</definedName>
    <definedName name="OPC" localSheetId="29">#REF!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6">#REF!</definedName>
    <definedName name="p" localSheetId="17">#REF!</definedName>
    <definedName name="p" localSheetId="18">#REF!</definedName>
    <definedName name="p" localSheetId="19">#REF!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epe" localSheetId="17">#REF!</definedName>
    <definedName name="PG" localSheetId="5">#REF!</definedName>
    <definedName name="PG" localSheetId="16">#REF!</definedName>
    <definedName name="PG" localSheetId="17">#REF!</definedName>
    <definedName name="PG" localSheetId="18">#REF!</definedName>
    <definedName name="PG" localSheetId="19">#REF!</definedName>
    <definedName name="PG" localSheetId="22">#REF!</definedName>
    <definedName name="PG" localSheetId="27">#REF!</definedName>
    <definedName name="PG" localSheetId="28">#REF!</definedName>
    <definedName name="PG" localSheetId="29">#REF!</definedName>
    <definedName name="PIJIS" localSheetId="17">#REF!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6">#REF!</definedName>
    <definedName name="POPO" localSheetId="17">#REF!</definedName>
    <definedName name="POPO" localSheetId="18">#REF!</definedName>
    <definedName name="POPO" localSheetId="19">#REF!</definedName>
    <definedName name="POPO" localSheetId="21">#REF!</definedName>
    <definedName name="POPO" localSheetId="22">#REF!</definedName>
    <definedName name="POPO" localSheetId="26">#REF!</definedName>
    <definedName name="POPO" localSheetId="27">#REF!</definedName>
    <definedName name="POPO" localSheetId="28">#REF!</definedName>
    <definedName name="POPO" localSheetId="29">#REF!</definedName>
    <definedName name="Print_Area_MI" localSheetId="17">#REF!</definedName>
    <definedName name="PRINT_TITLES_MI" localSheetId="17">#REF!</definedName>
    <definedName name="promgraf" localSheetId="17">[4]GRAFPROM!#REF!</definedName>
    <definedName name="promgraf" localSheetId="29">[4]GRAFPROM!#REF!</definedName>
    <definedName name="puto" localSheetId="17">#REF!</definedName>
    <definedName name="puto" localSheetId="29">#REF!</definedName>
    <definedName name="qwqwqwqwqwqw" localSheetId="17">#REF!</definedName>
    <definedName name="qwqwqwqwqwqw" localSheetId="29">#REF!</definedName>
    <definedName name="Real_Mensual_2001" localSheetId="17">#REF!</definedName>
    <definedName name="Real_Mensual_2001" localSheetId="29">#REF!</definedName>
    <definedName name="Real_Mensual_2002" localSheetId="17">#REF!</definedName>
    <definedName name="Real_Mensual_2003" localSheetId="17">#REF!</definedName>
    <definedName name="Real_Trimestral_2001" localSheetId="17">#REF!</definedName>
    <definedName name="Real_Trimestral_2002" localSheetId="17">#REF!</definedName>
    <definedName name="Real_Trimestral_2003" localSheetId="17">#REF!</definedName>
    <definedName name="recimp2003beta" localSheetId="17">#REF!</definedName>
    <definedName name="recimpb" localSheetId="17">#REF!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6">#REF!</definedName>
    <definedName name="rrr" localSheetId="17">#REF!</definedName>
    <definedName name="rrr" localSheetId="18">#REF!</definedName>
    <definedName name="rrr" localSheetId="19">#REF!</definedName>
    <definedName name="rrr" localSheetId="21">#REF!</definedName>
    <definedName name="rrr" localSheetId="22">#REF!</definedName>
    <definedName name="rrr" localSheetId="26">#REF!</definedName>
    <definedName name="rrr" localSheetId="27">#REF!</definedName>
    <definedName name="rrr" localSheetId="28">#REF!</definedName>
    <definedName name="rrr" localSheetId="29">#REF!</definedName>
    <definedName name="Rwvu.PLA2." localSheetId="17" hidden="1">'[1]COP FED'!#REF!</definedName>
    <definedName name="Rwvu.PLA2." localSheetId="29" hidden="1">'[1]COP FED'!#REF!</definedName>
    <definedName name="SEGURIDAD_SOCIAL___BS._PERS._NO_INCORP._AL_PROCESO_ECONOMICO__LEY_N__23966__ART._30">[1]C!$B$22:$N$22</definedName>
    <definedName name="SEGURIDAD_SOCIAL___IVA__LEY_N__23966_ART._5_PTO._2">[1]C!$B$21:$N$21</definedName>
    <definedName name="SEMANAL" localSheetId="17">#REF!</definedName>
    <definedName name="SEMANAL" localSheetId="29">#REF!</definedName>
    <definedName name="SIGADERD" localSheetId="10">[16]!SIGADERED</definedName>
    <definedName name="SIGADERD" localSheetId="13">[16]!SIGADERED</definedName>
    <definedName name="SIGADERD" localSheetId="16">[16]!SIGADERED</definedName>
    <definedName name="SIGADERD" localSheetId="17">[16]!SIGADERED</definedName>
    <definedName name="SIGADERD" localSheetId="18">[16]!SIGADERED</definedName>
    <definedName name="SIGADERD" localSheetId="19">[16]!SIGADERED</definedName>
    <definedName name="SIGADERD" localSheetId="22">[16]!SIGADERED</definedName>
    <definedName name="SIGADERD" localSheetId="29">[16]!SIGADERED</definedName>
    <definedName name="SOPA" localSheetId="17">#REF!</definedName>
    <definedName name="SOPA" localSheetId="29">#REF!</definedName>
    <definedName name="sopapita" localSheetId="17">#REF!</definedName>
    <definedName name="sopapita" localSheetId="29">#REF!</definedName>
    <definedName name="SUMA_FIJA_FINANCIADA_CON__LA_COPARTICIPACION_FEDERAL_DE_NACION__LEY_N__23621_ART._1">[1]C!$B$19:$N$19</definedName>
    <definedName name="Swvu.PLA1." localSheetId="17" hidden="1">'[1]COP FED'!#REF!</definedName>
    <definedName name="Swvu.PLA1." localSheetId="29"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7">'[3]CARTERA FONDO'!#REF!</definedName>
    <definedName name="TDE" localSheetId="29">'[3]CARTERA FONDO'!#REF!</definedName>
    <definedName name="TEE" localSheetId="17">'[3]CARTERA FONDO'!#REF!</definedName>
    <definedName name="TEX" localSheetId="17">'[3]CARTERA FONDO'!#REF!</definedName>
    <definedName name="_xlnm.Print_Titles" localSheetId="21">A.3.7!$A:$A,A.3.7!$4:$8</definedName>
    <definedName name="_xlnm.Print_Titles" localSheetId="22">A.3.8!$A:$A,A.3.8!$4:$8</definedName>
    <definedName name="_xlnm.Print_Titles">'[1]Fto. a partir del impuesto'!$A:$A</definedName>
    <definedName name="TOTAL" localSheetId="5">[5]SIGADE!$A$2:$AU$306</definedName>
    <definedName name="TOTAL" localSheetId="27">[5]SIGADE!$A$2:$AU$306</definedName>
    <definedName name="TOTAL" localSheetId="28">[5]SIGADE!$A$2:$AU$306</definedName>
    <definedName name="TRANSFERENCIA_DE_SERVICIOS__LEY_N__24049_Y_COMPLEMENTARIAS">[1]C!$B$14:$N$14</definedName>
    <definedName name="VENCIMIENTOS_DE_LA_DEUDA_EN_SITUACION_DE_PAGO_NORMAL" localSheetId="17">#REF!</definedName>
    <definedName name="VENCIMIENTOS_DE_LA_DEUDA_EN_SITUACION_DE_PAGO_NORMAL" localSheetId="29">#REF!</definedName>
    <definedName name="wrn.BMA." localSheetId="29" hidden="1">{"3",#N/A,FALSE,"BASE MONETARIA";"4",#N/A,FALSE,"BASE MONETARIA"}</definedName>
    <definedName name="wrn.PASMON." localSheetId="29" hidden="1">{"1",#N/A,FALSE,"Pasivos Mon";"2",#N/A,FALSE,"Pasivos Mon"}</definedName>
    <definedName name="wvu.PLA1." localSheetId="29"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9" hidden="1">{TRUE,TRUE,-1.25,-15.5,484.5,276.75,FALSE,FALSE,TRUE,TRUE,0,15,#N/A,56,#N/A,4.88636363636364,15.35,1,FALSE,FALSE,3,TRUE,1,FALSE,100,"Swvu.PLA2.","ACwvu.PLA2.",#N/A,FALSE,FALSE,0,0,0,0,2,"","",TRUE,TRUE,FALSE,FALSE,1,60,#N/A,#N/A,FALSE,FALSE,"Rwvu.PLA2.",#N/A,FALSE,FALSE,FALSE,9,65532,65532,FALSE,FALSE,TRUE,TRUE,TRUE}</definedName>
    <definedName name="YO" localSheetId="17">[4]GRAFPROM!#REF!</definedName>
    <definedName name="z" localSheetId="17">#REF!</definedName>
    <definedName name="z" localSheetId="29">#REF!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5" hidden="1">A.3.1!#REF!</definedName>
    <definedName name="Z_AE035438_BA58_480D_90AC_43CF75BC256A_.wvu.PrintArea" localSheetId="20" hidden="1">A.3.6!#REF!</definedName>
    <definedName name="Z_AE035438_BA58_480D_90AC_43CF75BC256A_.wvu.PrintArea" localSheetId="24" hidden="1">A.4.2!#REF!</definedName>
    <definedName name="Z_AE035438_BA58_480D_90AC_43CF75BC256A_.wvu.PrintArea" localSheetId="25" hidden="1">A.4.3!#REF!</definedName>
    <definedName name="Z_AE035438_BA58_480D_90AC_43CF75BC256A_.wvu.PrintArea" localSheetId="27" hidden="1">A.4.5!#REF!</definedName>
    <definedName name="Z_AE035438_BA58_480D_90AC_43CF75BC256A_.wvu.PrintArea" localSheetId="28"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445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I10" i="129" l="1"/>
  <c r="H10" i="129"/>
  <c r="G10" i="129"/>
  <c r="F10" i="129"/>
  <c r="E10" i="129"/>
  <c r="D10" i="129"/>
  <c r="C10" i="129"/>
  <c r="C22" i="129" l="1"/>
  <c r="C20" i="129"/>
  <c r="C18" i="129"/>
  <c r="C16" i="129"/>
  <c r="C14" i="129"/>
  <c r="C12" i="129"/>
  <c r="B2" i="111" l="1"/>
  <c r="B2" i="95" s="1"/>
  <c r="B2" i="79" s="1"/>
  <c r="B2" i="13" s="1"/>
  <c r="B2" i="126" s="1"/>
  <c r="B2" i="101" s="1"/>
  <c r="B2" i="98" s="1"/>
  <c r="B2" i="99" s="1"/>
  <c r="B2" i="100" s="1"/>
  <c r="B2" i="93" s="1"/>
  <c r="B2" i="17" s="1"/>
  <c r="B2" i="88" s="1"/>
  <c r="B2" i="134" s="1"/>
  <c r="B2" i="102" s="1"/>
  <c r="B2" i="103" s="1"/>
  <c r="B2" i="123" s="1"/>
  <c r="B2" i="132" s="1"/>
  <c r="B2" i="122" s="1"/>
  <c r="B2" i="124" s="1"/>
  <c r="B2" i="108" s="1"/>
  <c r="B2" i="109" s="1"/>
  <c r="B2" i="125" s="1"/>
  <c r="B2" i="42" s="1"/>
  <c r="B2" i="120" s="1"/>
  <c r="B2" i="121" s="1"/>
  <c r="B2" i="76" s="1"/>
  <c r="B2" i="128" s="1"/>
  <c r="B2" i="129" s="1"/>
  <c r="B2" i="133" s="1"/>
  <c r="F93" i="123" l="1"/>
  <c r="O119" i="124" l="1"/>
  <c r="O118" i="124"/>
  <c r="N117" i="124"/>
  <c r="M117" i="124"/>
  <c r="L117" i="124"/>
  <c r="K117" i="124"/>
  <c r="J117" i="124"/>
  <c r="I117" i="124"/>
  <c r="H117" i="124"/>
  <c r="G117" i="124"/>
  <c r="F117" i="124"/>
  <c r="E117" i="124"/>
  <c r="D117" i="124"/>
  <c r="C117" i="124"/>
  <c r="O117" i="124" l="1"/>
  <c r="AJ116" i="125"/>
  <c r="AJ111" i="125"/>
  <c r="O40" i="122"/>
  <c r="N40" i="122"/>
  <c r="M40" i="122"/>
  <c r="L40" i="122"/>
  <c r="K40" i="122"/>
  <c r="J40" i="122"/>
  <c r="I40" i="122"/>
  <c r="H40" i="122"/>
  <c r="G40" i="122"/>
  <c r="F40" i="122"/>
  <c r="E40" i="122"/>
  <c r="D40" i="122"/>
  <c r="C40" i="122"/>
  <c r="O120" i="122"/>
  <c r="O119" i="122"/>
  <c r="O118" i="122"/>
  <c r="O117" i="122"/>
  <c r="O116" i="122"/>
  <c r="O115" i="122"/>
  <c r="O114" i="122"/>
  <c r="O113" i="122"/>
  <c r="O112" i="122"/>
  <c r="O111" i="122"/>
  <c r="O110" i="122"/>
  <c r="O109" i="122"/>
  <c r="O108" i="122"/>
  <c r="O107" i="122"/>
  <c r="O106" i="122"/>
  <c r="O105" i="122"/>
  <c r="O104" i="122"/>
  <c r="O103" i="122"/>
  <c r="O102" i="122"/>
  <c r="O101" i="122"/>
  <c r="O100" i="122"/>
  <c r="O99" i="122"/>
  <c r="O98" i="122"/>
  <c r="O97" i="122"/>
  <c r="O96" i="122"/>
  <c r="O95" i="122"/>
  <c r="O94" i="122"/>
  <c r="O93" i="122"/>
  <c r="O92" i="122"/>
  <c r="O91" i="122"/>
  <c r="O90" i="122"/>
  <c r="O89" i="122"/>
  <c r="O88" i="122"/>
  <c r="O87" i="122"/>
  <c r="O86" i="122"/>
  <c r="O85" i="122"/>
  <c r="O84" i="122"/>
  <c r="O83" i="122"/>
  <c r="O82" i="122"/>
  <c r="O81" i="122"/>
  <c r="O80" i="122"/>
  <c r="O79" i="122"/>
  <c r="O78" i="122"/>
  <c r="O77" i="122"/>
  <c r="O76" i="122"/>
  <c r="N72" i="122"/>
  <c r="M72" i="122"/>
  <c r="L72" i="122"/>
  <c r="K72" i="122"/>
  <c r="J72" i="122"/>
  <c r="I72" i="122"/>
  <c r="H72" i="122"/>
  <c r="G72" i="122"/>
  <c r="F72" i="122"/>
  <c r="E72" i="122"/>
  <c r="D72" i="122"/>
  <c r="C72" i="122"/>
  <c r="N69" i="122"/>
  <c r="M69" i="122"/>
  <c r="L69" i="122"/>
  <c r="K69" i="122"/>
  <c r="J69" i="122"/>
  <c r="I69" i="122"/>
  <c r="H69" i="122"/>
  <c r="G69" i="122"/>
  <c r="F69" i="122"/>
  <c r="E69" i="122"/>
  <c r="D69" i="122"/>
  <c r="C69" i="122"/>
  <c r="O69" i="122" s="1"/>
  <c r="N66" i="122"/>
  <c r="M66" i="122"/>
  <c r="L66" i="122"/>
  <c r="K66" i="122"/>
  <c r="J66" i="122"/>
  <c r="I66" i="122"/>
  <c r="H66" i="122"/>
  <c r="G66" i="122"/>
  <c r="F66" i="122"/>
  <c r="E66" i="122"/>
  <c r="D66" i="122"/>
  <c r="C66" i="122"/>
  <c r="N63" i="122"/>
  <c r="M63" i="122"/>
  <c r="L63" i="122"/>
  <c r="K63" i="122"/>
  <c r="J63" i="122"/>
  <c r="I63" i="122"/>
  <c r="H63" i="122"/>
  <c r="G63" i="122"/>
  <c r="F63" i="122"/>
  <c r="E63" i="122"/>
  <c r="D63" i="122"/>
  <c r="C63" i="122"/>
  <c r="N62" i="122"/>
  <c r="M62" i="122"/>
  <c r="L62" i="122"/>
  <c r="K62" i="122"/>
  <c r="J62" i="122"/>
  <c r="I62" i="122"/>
  <c r="H62" i="122"/>
  <c r="G62" i="122"/>
  <c r="F62" i="122"/>
  <c r="E62" i="122"/>
  <c r="D62" i="122"/>
  <c r="C62" i="122"/>
  <c r="N59" i="122"/>
  <c r="M59" i="122"/>
  <c r="L59" i="122"/>
  <c r="K59" i="122"/>
  <c r="K58" i="122" s="1"/>
  <c r="J59" i="122"/>
  <c r="I59" i="122"/>
  <c r="H59" i="122"/>
  <c r="G59" i="122"/>
  <c r="F59" i="122"/>
  <c r="F58" i="122" s="1"/>
  <c r="E59" i="122"/>
  <c r="D59" i="122"/>
  <c r="C59" i="122"/>
  <c r="C58" i="122" s="1"/>
  <c r="O75" i="122"/>
  <c r="O74" i="122"/>
  <c r="O73" i="122"/>
  <c r="O71" i="122"/>
  <c r="O70" i="122"/>
  <c r="O68" i="122"/>
  <c r="O67" i="122"/>
  <c r="O65" i="122"/>
  <c r="O64" i="122"/>
  <c r="O61" i="122"/>
  <c r="O60" i="122"/>
  <c r="I58" i="122"/>
  <c r="N58" i="122"/>
  <c r="O57" i="122"/>
  <c r="O56" i="122"/>
  <c r="N55" i="122"/>
  <c r="M55" i="122"/>
  <c r="L55" i="122"/>
  <c r="K55" i="122"/>
  <c r="J55" i="122"/>
  <c r="I55" i="122"/>
  <c r="H55" i="122"/>
  <c r="G55" i="122"/>
  <c r="F55" i="122"/>
  <c r="E55" i="122"/>
  <c r="D55" i="122"/>
  <c r="C55" i="122"/>
  <c r="O54" i="122"/>
  <c r="O53" i="122"/>
  <c r="N52" i="122"/>
  <c r="M52" i="122"/>
  <c r="L52" i="122"/>
  <c r="K52" i="122"/>
  <c r="J52" i="122"/>
  <c r="I52" i="122"/>
  <c r="H52" i="122"/>
  <c r="G52" i="122"/>
  <c r="F52" i="122"/>
  <c r="E52" i="122"/>
  <c r="D52" i="122"/>
  <c r="C52" i="122"/>
  <c r="O51" i="122"/>
  <c r="O50" i="122"/>
  <c r="N49" i="122"/>
  <c r="M49" i="122"/>
  <c r="L49" i="122"/>
  <c r="K49" i="122"/>
  <c r="J49" i="122"/>
  <c r="I49" i="122"/>
  <c r="H49" i="122"/>
  <c r="G49" i="122"/>
  <c r="F49" i="122"/>
  <c r="E49" i="122"/>
  <c r="D49" i="122"/>
  <c r="C49" i="122"/>
  <c r="O48" i="122"/>
  <c r="O47" i="122"/>
  <c r="N46" i="122"/>
  <c r="M46" i="122"/>
  <c r="L46" i="122"/>
  <c r="K46" i="122"/>
  <c r="J46" i="122"/>
  <c r="I46" i="122"/>
  <c r="H46" i="122"/>
  <c r="G46" i="122"/>
  <c r="F46" i="122"/>
  <c r="E46" i="122"/>
  <c r="D46" i="122"/>
  <c r="C46" i="122"/>
  <c r="O44" i="122"/>
  <c r="O43" i="122"/>
  <c r="N42" i="122"/>
  <c r="M42" i="122"/>
  <c r="L42" i="122"/>
  <c r="K42" i="122"/>
  <c r="J42" i="122"/>
  <c r="I42" i="122"/>
  <c r="H42" i="122"/>
  <c r="G42" i="122"/>
  <c r="F42" i="122"/>
  <c r="E42" i="122"/>
  <c r="D42" i="122"/>
  <c r="C42" i="122"/>
  <c r="N30" i="122"/>
  <c r="M30" i="122"/>
  <c r="L30" i="122"/>
  <c r="K30" i="122"/>
  <c r="J30" i="122"/>
  <c r="I30" i="122"/>
  <c r="H30" i="122"/>
  <c r="G30" i="122"/>
  <c r="F30" i="122"/>
  <c r="E30" i="122"/>
  <c r="D30" i="122"/>
  <c r="C30" i="122"/>
  <c r="O21" i="122"/>
  <c r="E29" i="132"/>
  <c r="D29" i="132"/>
  <c r="C29" i="132"/>
  <c r="F30" i="132"/>
  <c r="F28" i="132"/>
  <c r="F27" i="132"/>
  <c r="E26" i="132"/>
  <c r="D26" i="132"/>
  <c r="C26" i="132"/>
  <c r="F26" i="132" s="1"/>
  <c r="E91" i="123"/>
  <c r="D91" i="123"/>
  <c r="D90" i="123" s="1"/>
  <c r="C91" i="123"/>
  <c r="C90" i="123" s="1"/>
  <c r="E90" i="123"/>
  <c r="E94" i="123"/>
  <c r="D94" i="123"/>
  <c r="C94" i="123"/>
  <c r="F84" i="123"/>
  <c r="F83" i="123"/>
  <c r="F82" i="123"/>
  <c r="F81" i="123"/>
  <c r="F80" i="123"/>
  <c r="F79" i="123"/>
  <c r="F78" i="123"/>
  <c r="F77" i="123"/>
  <c r="F76" i="123"/>
  <c r="F75" i="123"/>
  <c r="F74" i="123"/>
  <c r="F73" i="123"/>
  <c r="F72" i="123"/>
  <c r="F71" i="123"/>
  <c r="F70" i="123"/>
  <c r="F69" i="123"/>
  <c r="F68" i="123"/>
  <c r="F67" i="123"/>
  <c r="F66" i="123"/>
  <c r="F65" i="123"/>
  <c r="F64" i="123"/>
  <c r="F63" i="123"/>
  <c r="F62" i="123"/>
  <c r="F61" i="123"/>
  <c r="F60" i="123"/>
  <c r="F59" i="123"/>
  <c r="F58" i="123"/>
  <c r="F57" i="123"/>
  <c r="F56" i="123"/>
  <c r="F55" i="123"/>
  <c r="F54" i="123"/>
  <c r="E53" i="123"/>
  <c r="D53" i="123"/>
  <c r="F52" i="123"/>
  <c r="F51" i="123"/>
  <c r="E50" i="123"/>
  <c r="D50" i="123"/>
  <c r="F49" i="123"/>
  <c r="F48" i="123"/>
  <c r="E47" i="123"/>
  <c r="D47" i="123"/>
  <c r="F46" i="123"/>
  <c r="F45" i="123"/>
  <c r="E44" i="123"/>
  <c r="D44" i="123"/>
  <c r="D43" i="123" s="1"/>
  <c r="E29" i="123"/>
  <c r="D29" i="123"/>
  <c r="C29" i="123"/>
  <c r="F30" i="123"/>
  <c r="F21" i="123"/>
  <c r="F24" i="123"/>
  <c r="E23" i="123"/>
  <c r="D23" i="123"/>
  <c r="C23" i="123"/>
  <c r="C45" i="122" l="1"/>
  <c r="G45" i="122"/>
  <c r="K45" i="122"/>
  <c r="K41" i="122" s="1"/>
  <c r="O52" i="122"/>
  <c r="O66" i="122"/>
  <c r="D45" i="122"/>
  <c r="H45" i="122"/>
  <c r="L45" i="122"/>
  <c r="O72" i="122"/>
  <c r="J58" i="122"/>
  <c r="G58" i="122"/>
  <c r="E58" i="122"/>
  <c r="M58" i="122"/>
  <c r="D58" i="122"/>
  <c r="H58" i="122"/>
  <c r="L58" i="122"/>
  <c r="O55" i="122"/>
  <c r="E45" i="122"/>
  <c r="E41" i="122" s="1"/>
  <c r="I45" i="122"/>
  <c r="I41" i="122" s="1"/>
  <c r="M45" i="122"/>
  <c r="M41" i="122" s="1"/>
  <c r="O49" i="122"/>
  <c r="D41" i="122"/>
  <c r="H41" i="122"/>
  <c r="L41" i="122"/>
  <c r="F45" i="122"/>
  <c r="F41" i="122" s="1"/>
  <c r="J45" i="122"/>
  <c r="J41" i="122" s="1"/>
  <c r="N45" i="122"/>
  <c r="N41" i="122" s="1"/>
  <c r="G41" i="122"/>
  <c r="C41" i="122"/>
  <c r="O46" i="122"/>
  <c r="O42" i="122"/>
  <c r="O62" i="122"/>
  <c r="O59" i="122"/>
  <c r="O63" i="122"/>
  <c r="O30" i="122"/>
  <c r="E43" i="123"/>
  <c r="E40" i="123"/>
  <c r="E39" i="123" s="1"/>
  <c r="D40" i="123"/>
  <c r="D39" i="123" s="1"/>
  <c r="F42" i="123"/>
  <c r="F41" i="123"/>
  <c r="C53" i="123"/>
  <c r="F53" i="123" s="1"/>
  <c r="C40" i="123"/>
  <c r="C44" i="123"/>
  <c r="C47" i="123"/>
  <c r="F47" i="123" s="1"/>
  <c r="C50" i="123"/>
  <c r="F50" i="123" s="1"/>
  <c r="F23" i="123"/>
  <c r="D55" i="134"/>
  <c r="C55" i="134"/>
  <c r="D48" i="134"/>
  <c r="C48" i="134"/>
  <c r="D29" i="134"/>
  <c r="C29" i="134"/>
  <c r="D20" i="134"/>
  <c r="D42" i="134" s="1"/>
  <c r="C20" i="134"/>
  <c r="C42" i="134" s="1"/>
  <c r="O45" i="122" l="1"/>
  <c r="O58" i="122"/>
  <c r="O41" i="122"/>
  <c r="F44" i="123"/>
  <c r="C43" i="123"/>
  <c r="F43" i="123" s="1"/>
  <c r="F40" i="123"/>
  <c r="E17" i="42"/>
  <c r="E16" i="42"/>
  <c r="E15" i="42"/>
  <c r="E14" i="42"/>
  <c r="E13" i="42"/>
  <c r="C39" i="123" l="1"/>
  <c r="G177" i="93"/>
  <c r="G176" i="93"/>
  <c r="G175" i="93"/>
  <c r="G174" i="93"/>
  <c r="G173" i="93"/>
  <c r="G172" i="93"/>
  <c r="G171" i="93"/>
  <c r="G170" i="93"/>
  <c r="G169" i="93"/>
  <c r="G168" i="93"/>
  <c r="G167" i="93"/>
  <c r="G166" i="93"/>
  <c r="G165" i="93"/>
  <c r="G164" i="93"/>
  <c r="G163" i="93"/>
  <c r="G162" i="93"/>
  <c r="G161" i="93"/>
  <c r="G160" i="93"/>
  <c r="G159" i="93"/>
  <c r="G158" i="93"/>
  <c r="G157" i="93"/>
  <c r="G156" i="93"/>
  <c r="G155" i="93"/>
  <c r="G154" i="93"/>
  <c r="G153" i="93"/>
  <c r="G152" i="93"/>
  <c r="G151" i="93"/>
  <c r="G150" i="93"/>
  <c r="G149" i="93"/>
  <c r="G148" i="93"/>
  <c r="G147" i="93"/>
  <c r="G146" i="93"/>
  <c r="G145" i="93"/>
  <c r="G144" i="93"/>
  <c r="G143" i="93"/>
  <c r="G142" i="93"/>
  <c r="G141" i="93"/>
  <c r="G140" i="93"/>
  <c r="G139" i="93"/>
  <c r="G138" i="93"/>
  <c r="G137" i="93"/>
  <c r="G136" i="93"/>
  <c r="G135" i="93"/>
  <c r="G134" i="93"/>
  <c r="G133" i="93"/>
  <c r="G132" i="93"/>
  <c r="G131" i="93"/>
  <c r="G130" i="93"/>
  <c r="G129" i="93"/>
  <c r="G128" i="93"/>
  <c r="G127" i="93"/>
  <c r="G126" i="93"/>
  <c r="G125" i="93"/>
  <c r="G124" i="93"/>
  <c r="G123" i="93"/>
  <c r="G122" i="93"/>
  <c r="G121" i="93"/>
  <c r="G120" i="93"/>
  <c r="G119" i="93"/>
  <c r="G118" i="93"/>
  <c r="G117" i="93"/>
  <c r="G116" i="93"/>
  <c r="G115" i="93"/>
  <c r="G114" i="93"/>
  <c r="G113" i="93"/>
  <c r="G112" i="93"/>
  <c r="G111" i="93"/>
  <c r="G110" i="93"/>
  <c r="G109" i="93"/>
  <c r="G108" i="93"/>
  <c r="G107" i="93"/>
  <c r="G106" i="93"/>
  <c r="G105" i="93"/>
  <c r="G104" i="93"/>
  <c r="G103" i="93"/>
  <c r="G82" i="93"/>
  <c r="G81" i="93"/>
  <c r="G80" i="93"/>
  <c r="G79" i="93"/>
  <c r="G78" i="93"/>
  <c r="G77" i="93"/>
  <c r="G76" i="93"/>
  <c r="G75" i="93"/>
  <c r="G74" i="93"/>
  <c r="G73" i="93"/>
  <c r="G72" i="93"/>
  <c r="G71" i="93"/>
  <c r="G70" i="93"/>
  <c r="G69" i="93"/>
  <c r="G68" i="93"/>
  <c r="G67" i="93"/>
  <c r="G66" i="93"/>
  <c r="G65" i="93"/>
  <c r="G64" i="93"/>
  <c r="G63" i="93"/>
  <c r="G59" i="93"/>
  <c r="G58" i="93"/>
  <c r="G57" i="93"/>
  <c r="G56" i="93"/>
  <c r="G55" i="93"/>
  <c r="G54" i="93"/>
  <c r="G53" i="93"/>
  <c r="G52" i="93"/>
  <c r="G51" i="93"/>
  <c r="G50" i="93"/>
  <c r="G49" i="93"/>
  <c r="G48" i="93"/>
  <c r="G47" i="93"/>
  <c r="G46" i="93"/>
  <c r="G45" i="93"/>
  <c r="G44" i="93"/>
  <c r="G43" i="93"/>
  <c r="G42" i="93"/>
  <c r="G41" i="93"/>
  <c r="G40" i="93"/>
  <c r="G39" i="93"/>
  <c r="G38" i="93"/>
  <c r="G37" i="93"/>
  <c r="G36" i="93"/>
  <c r="G32" i="93"/>
  <c r="G31" i="93"/>
  <c r="G30" i="93"/>
  <c r="G29" i="93"/>
  <c r="G28" i="93"/>
  <c r="G27" i="93"/>
  <c r="G26" i="93"/>
  <c r="G25" i="93"/>
  <c r="G24" i="93"/>
  <c r="G23" i="93"/>
  <c r="G22" i="93"/>
  <c r="G21" i="93"/>
  <c r="G20" i="93"/>
  <c r="G19" i="93"/>
  <c r="F39" i="123" l="1"/>
  <c r="G73" i="17"/>
  <c r="G65" i="17"/>
  <c r="G60" i="17"/>
  <c r="G53" i="17"/>
  <c r="G32" i="17"/>
  <c r="G28" i="17" s="1"/>
  <c r="G22" i="17"/>
  <c r="G20" i="17" l="1"/>
  <c r="G17" i="17" s="1"/>
  <c r="G14" i="17" s="1"/>
  <c r="P56" i="103" l="1"/>
  <c r="F56" i="103"/>
  <c r="P55" i="103"/>
  <c r="M54" i="103"/>
  <c r="I54" i="103"/>
  <c r="F55" i="103"/>
  <c r="E54" i="103"/>
  <c r="O54" i="103"/>
  <c r="N54" i="103"/>
  <c r="L54" i="103"/>
  <c r="K54" i="103"/>
  <c r="J54" i="103"/>
  <c r="H54" i="103"/>
  <c r="G54" i="103"/>
  <c r="D54" i="103"/>
  <c r="C54" i="103"/>
  <c r="P51" i="103"/>
  <c r="F51" i="103"/>
  <c r="O49" i="103"/>
  <c r="N49" i="103"/>
  <c r="K49" i="103"/>
  <c r="J49" i="103"/>
  <c r="P50" i="103"/>
  <c r="F50" i="103"/>
  <c r="C49" i="103"/>
  <c r="M49" i="103"/>
  <c r="L49" i="103"/>
  <c r="I49" i="103"/>
  <c r="H49" i="103"/>
  <c r="E49" i="103"/>
  <c r="D49" i="103"/>
  <c r="P46" i="103"/>
  <c r="F46" i="103"/>
  <c r="O44" i="103"/>
  <c r="L44" i="103"/>
  <c r="K44" i="103"/>
  <c r="H44" i="103"/>
  <c r="P45" i="103"/>
  <c r="F45" i="103"/>
  <c r="D44" i="103"/>
  <c r="C44" i="103"/>
  <c r="N44" i="103"/>
  <c r="M44" i="103"/>
  <c r="J44" i="103"/>
  <c r="I44" i="103"/>
  <c r="E44" i="103"/>
  <c r="P41" i="103"/>
  <c r="F41" i="103"/>
  <c r="O39" i="103"/>
  <c r="M39" i="103"/>
  <c r="L39" i="103"/>
  <c r="K39" i="103"/>
  <c r="I39" i="103"/>
  <c r="H39" i="103"/>
  <c r="P40" i="103"/>
  <c r="E39" i="103"/>
  <c r="D39" i="103"/>
  <c r="C39" i="103"/>
  <c r="N39" i="103"/>
  <c r="J39" i="103"/>
  <c r="P36" i="103"/>
  <c r="F36" i="103"/>
  <c r="N34" i="103"/>
  <c r="M34" i="103"/>
  <c r="L34" i="103"/>
  <c r="J34" i="103"/>
  <c r="I34" i="103"/>
  <c r="H34" i="103"/>
  <c r="E34" i="103"/>
  <c r="D34" i="103"/>
  <c r="O34" i="103"/>
  <c r="K34" i="103"/>
  <c r="G34" i="103"/>
  <c r="C34" i="103"/>
  <c r="P31" i="103"/>
  <c r="F31" i="103"/>
  <c r="O29" i="103"/>
  <c r="N29" i="103"/>
  <c r="M29" i="103"/>
  <c r="K29" i="103"/>
  <c r="J29" i="103"/>
  <c r="I29" i="103"/>
  <c r="P30" i="103"/>
  <c r="F30" i="103"/>
  <c r="E29" i="103"/>
  <c r="C29" i="103"/>
  <c r="F29" i="103" s="1"/>
  <c r="L29" i="103"/>
  <c r="H29" i="103"/>
  <c r="D29" i="103"/>
  <c r="P26" i="103"/>
  <c r="F26" i="103"/>
  <c r="O24" i="103"/>
  <c r="N24" i="103"/>
  <c r="L24" i="103"/>
  <c r="K24" i="103"/>
  <c r="J24" i="103"/>
  <c r="H24" i="103"/>
  <c r="P25" i="103"/>
  <c r="F25" i="103"/>
  <c r="D24" i="103"/>
  <c r="C24" i="103"/>
  <c r="M24" i="103"/>
  <c r="I24" i="103"/>
  <c r="E24" i="103"/>
  <c r="P21" i="103"/>
  <c r="F21" i="103"/>
  <c r="O19" i="103"/>
  <c r="M19" i="103"/>
  <c r="L19" i="103"/>
  <c r="K19" i="103"/>
  <c r="I19" i="103"/>
  <c r="H19" i="103"/>
  <c r="P20" i="103"/>
  <c r="E19" i="103"/>
  <c r="D19" i="103"/>
  <c r="C19" i="103"/>
  <c r="N19" i="103"/>
  <c r="J19" i="103"/>
  <c r="O61" i="103"/>
  <c r="N61" i="103"/>
  <c r="M61" i="103"/>
  <c r="L61" i="103"/>
  <c r="K61" i="103"/>
  <c r="J61" i="103"/>
  <c r="I61" i="103"/>
  <c r="H61" i="103"/>
  <c r="G61" i="103"/>
  <c r="F16" i="103"/>
  <c r="E61" i="103"/>
  <c r="D61" i="103"/>
  <c r="C61" i="103"/>
  <c r="P15" i="103"/>
  <c r="O60" i="103"/>
  <c r="N60" i="103"/>
  <c r="M60" i="103"/>
  <c r="M59" i="103" s="1"/>
  <c r="L60" i="103"/>
  <c r="K60" i="103"/>
  <c r="J60" i="103"/>
  <c r="I60" i="103"/>
  <c r="I59" i="103" s="1"/>
  <c r="H60" i="103"/>
  <c r="G60" i="103"/>
  <c r="F15" i="103"/>
  <c r="E60" i="103"/>
  <c r="D60" i="103"/>
  <c r="C60" i="103"/>
  <c r="O14" i="103"/>
  <c r="K14" i="103"/>
  <c r="G14" i="103"/>
  <c r="C14" i="103"/>
  <c r="P54" i="103" l="1"/>
  <c r="F24" i="103"/>
  <c r="F44" i="103"/>
  <c r="F19" i="103"/>
  <c r="F54" i="103"/>
  <c r="F61" i="103"/>
  <c r="Q51" i="103"/>
  <c r="Q45" i="103"/>
  <c r="Q46" i="103"/>
  <c r="H59" i="103"/>
  <c r="Q36" i="103"/>
  <c r="Q31" i="103"/>
  <c r="L59" i="103"/>
  <c r="Q55" i="103"/>
  <c r="F49" i="103"/>
  <c r="E59" i="103"/>
  <c r="Q41" i="103"/>
  <c r="F39" i="103"/>
  <c r="D59" i="103"/>
  <c r="Q30" i="103"/>
  <c r="Q21" i="103"/>
  <c r="J59" i="103"/>
  <c r="N59" i="103"/>
  <c r="Q26" i="103"/>
  <c r="Q50" i="103"/>
  <c r="C59" i="103"/>
  <c r="F60" i="103"/>
  <c r="G59" i="103"/>
  <c r="K59" i="103"/>
  <c r="O59" i="103"/>
  <c r="F34" i="103"/>
  <c r="Q56" i="103"/>
  <c r="Q25" i="103"/>
  <c r="P34" i="103"/>
  <c r="E14" i="103"/>
  <c r="I14" i="103"/>
  <c r="M14" i="103"/>
  <c r="G24" i="103"/>
  <c r="P24" i="103" s="1"/>
  <c r="F35" i="103"/>
  <c r="G44" i="103"/>
  <c r="P44" i="103" s="1"/>
  <c r="J14" i="103"/>
  <c r="N14" i="103"/>
  <c r="P16" i="103"/>
  <c r="F20" i="103"/>
  <c r="Q20" i="103" s="1"/>
  <c r="G29" i="103"/>
  <c r="P29" i="103" s="1"/>
  <c r="F40" i="103"/>
  <c r="Q40" i="103" s="1"/>
  <c r="G49" i="103"/>
  <c r="P49" i="103" s="1"/>
  <c r="P35" i="103"/>
  <c r="P60" i="103" s="1"/>
  <c r="D14" i="103"/>
  <c r="H14" i="103"/>
  <c r="L14" i="103"/>
  <c r="Q15" i="103"/>
  <c r="G19" i="103"/>
  <c r="P19" i="103" s="1"/>
  <c r="G39" i="103"/>
  <c r="P39" i="103" s="1"/>
  <c r="L15" i="108"/>
  <c r="L16" i="108"/>
  <c r="F14" i="103" l="1"/>
  <c r="Q24" i="103"/>
  <c r="F59" i="103"/>
  <c r="Q44" i="103"/>
  <c r="Q29" i="103"/>
  <c r="Q49" i="103"/>
  <c r="P14" i="103"/>
  <c r="P59" i="103"/>
  <c r="Q39" i="103"/>
  <c r="Q35" i="103"/>
  <c r="Q54" i="103"/>
  <c r="Q19" i="103"/>
  <c r="Q60" i="103"/>
  <c r="P61" i="103"/>
  <c r="Q16" i="103"/>
  <c r="H41" i="98"/>
  <c r="G41" i="98"/>
  <c r="F41" i="98"/>
  <c r="Q61" i="103" l="1"/>
  <c r="Q34" i="103"/>
  <c r="Q14" i="103"/>
  <c r="C15" i="121"/>
  <c r="Q59" i="103" l="1"/>
  <c r="E33" i="13"/>
  <c r="C33" i="13"/>
  <c r="G33" i="13" l="1"/>
  <c r="C99" i="128"/>
  <c r="AI23" i="125" l="1"/>
  <c r="AH23" i="125"/>
  <c r="AG23" i="125"/>
  <c r="AF23" i="125"/>
  <c r="AE23" i="125"/>
  <c r="AD23" i="125"/>
  <c r="AC23" i="125"/>
  <c r="AB23" i="125"/>
  <c r="AA23" i="125"/>
  <c r="Z23" i="125"/>
  <c r="Y23" i="125"/>
  <c r="X23" i="125"/>
  <c r="W23" i="125"/>
  <c r="V23" i="125"/>
  <c r="U23" i="125"/>
  <c r="T23" i="125"/>
  <c r="S23" i="125"/>
  <c r="R23" i="125"/>
  <c r="Q23" i="125"/>
  <c r="P23" i="125"/>
  <c r="O23" i="125"/>
  <c r="N23" i="125"/>
  <c r="M23" i="125"/>
  <c r="L23" i="125"/>
  <c r="K23" i="125"/>
  <c r="J23" i="125"/>
  <c r="I23" i="125"/>
  <c r="H23" i="125"/>
  <c r="G23" i="125"/>
  <c r="F23" i="125"/>
  <c r="E23" i="125"/>
  <c r="D23" i="125"/>
  <c r="C23" i="125"/>
  <c r="N127" i="122" l="1"/>
  <c r="M127" i="122"/>
  <c r="L127" i="122"/>
  <c r="K127" i="122"/>
  <c r="J127" i="122"/>
  <c r="I127" i="122"/>
  <c r="H127" i="122"/>
  <c r="G127" i="122"/>
  <c r="F127" i="122"/>
  <c r="E127" i="122"/>
  <c r="D127" i="122"/>
  <c r="C127" i="122"/>
  <c r="O26" i="122"/>
  <c r="N23" i="122"/>
  <c r="M23" i="122"/>
  <c r="L23" i="122"/>
  <c r="K23" i="122"/>
  <c r="J23" i="122"/>
  <c r="I23" i="122"/>
  <c r="H23" i="122"/>
  <c r="G23" i="122"/>
  <c r="F23" i="122"/>
  <c r="E23" i="122"/>
  <c r="D23" i="122"/>
  <c r="C23" i="122"/>
  <c r="F29" i="132" l="1"/>
  <c r="E23" i="132"/>
  <c r="D23" i="132"/>
  <c r="C23" i="132"/>
  <c r="F88" i="123"/>
  <c r="F87" i="123"/>
  <c r="AI142" i="109" l="1"/>
  <c r="AH129" i="125" l="1"/>
  <c r="AH126" i="125"/>
  <c r="AH124" i="125"/>
  <c r="AH122" i="125"/>
  <c r="AH117" i="125"/>
  <c r="AH68" i="125"/>
  <c r="AH65" i="125"/>
  <c r="AH62" i="125"/>
  <c r="AH59" i="125"/>
  <c r="AH55" i="125"/>
  <c r="AH51" i="125"/>
  <c r="AH48" i="125"/>
  <c r="AH45" i="125"/>
  <c r="AH42" i="125"/>
  <c r="AH38" i="125"/>
  <c r="AH32" i="125"/>
  <c r="AH30" i="125"/>
  <c r="AH18" i="125"/>
  <c r="AH13" i="125"/>
  <c r="AH29" i="125" l="1"/>
  <c r="AH41" i="125"/>
  <c r="AH25" i="125"/>
  <c r="AH121" i="125"/>
  <c r="AH58" i="125"/>
  <c r="AH17" i="125" l="1"/>
  <c r="AH37" i="125"/>
  <c r="AH120" i="125"/>
  <c r="AH54" i="125"/>
  <c r="F22" i="99"/>
  <c r="G22" i="99"/>
  <c r="H22" i="99"/>
  <c r="AH36" i="125" l="1"/>
  <c r="C98" i="128" l="1"/>
  <c r="F98" i="128" s="1"/>
  <c r="C97" i="128" l="1"/>
  <c r="F97" i="128" s="1"/>
  <c r="C96" i="128"/>
  <c r="F96" i="128" s="1"/>
  <c r="C95" i="128"/>
  <c r="F95" i="128" s="1"/>
  <c r="C94" i="128"/>
  <c r="F94" i="128" s="1"/>
  <c r="C93" i="128"/>
  <c r="F93" i="128" s="1"/>
  <c r="C92" i="128"/>
  <c r="F92" i="128" s="1"/>
  <c r="C91" i="128"/>
  <c r="F91" i="128" s="1"/>
  <c r="C90" i="128"/>
  <c r="F90" i="128" s="1"/>
  <c r="C89" i="128"/>
  <c r="F89" i="128" s="1"/>
  <c r="C88" i="128"/>
  <c r="F88" i="128" s="1"/>
  <c r="C87" i="128"/>
  <c r="F87" i="128" s="1"/>
  <c r="C86" i="128"/>
  <c r="F86" i="128" s="1"/>
  <c r="C85"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F83" i="128" l="1"/>
  <c r="F13" i="128"/>
  <c r="F29" i="128"/>
  <c r="F42" i="128"/>
  <c r="F46" i="128"/>
  <c r="F50" i="128"/>
  <c r="F54" i="128"/>
  <c r="F58" i="128"/>
  <c r="F62" i="128"/>
  <c r="F66" i="128"/>
  <c r="F70" i="128"/>
  <c r="F74" i="128"/>
  <c r="F78" i="128"/>
  <c r="F82" i="128"/>
  <c r="F21" i="128"/>
  <c r="F34" i="128"/>
  <c r="F30" i="128"/>
  <c r="F39" i="128"/>
  <c r="F47" i="128"/>
  <c r="F51" i="128"/>
  <c r="F59" i="128"/>
  <c r="F63" i="128"/>
  <c r="F67" i="128"/>
  <c r="F71" i="128"/>
  <c r="F75" i="128"/>
  <c r="F79" i="128"/>
  <c r="F17" i="128"/>
  <c r="F25" i="128"/>
  <c r="F38" i="128"/>
  <c r="F22" i="128"/>
  <c r="F26" i="128"/>
  <c r="F35" i="128"/>
  <c r="F43" i="128"/>
  <c r="F55" i="128"/>
  <c r="F18" i="128"/>
  <c r="F23" i="128"/>
  <c r="F32" i="128"/>
  <c r="F36" i="128"/>
  <c r="F40" i="128"/>
  <c r="F44" i="128"/>
  <c r="F48" i="128"/>
  <c r="F52" i="128"/>
  <c r="F56" i="128"/>
  <c r="F60" i="128"/>
  <c r="F64" i="128"/>
  <c r="F68" i="128"/>
  <c r="F72" i="128"/>
  <c r="F76" i="128"/>
  <c r="F80" i="128"/>
  <c r="F84" i="128"/>
  <c r="F14" i="128"/>
  <c r="F15" i="128"/>
  <c r="F19" i="128"/>
  <c r="F27" i="128"/>
  <c r="F12" i="128"/>
  <c r="F16" i="128"/>
  <c r="F20" i="128"/>
  <c r="F24" i="128"/>
  <c r="F28" i="128"/>
  <c r="F33" i="128"/>
  <c r="F37" i="128"/>
  <c r="F41" i="128"/>
  <c r="F45" i="128"/>
  <c r="F49" i="128"/>
  <c r="F53" i="128"/>
  <c r="F57" i="128"/>
  <c r="F61" i="128"/>
  <c r="F65" i="128"/>
  <c r="F69" i="128"/>
  <c r="F73" i="128"/>
  <c r="F77" i="128"/>
  <c r="F81" i="128"/>
  <c r="F85" i="128"/>
  <c r="C11" i="128"/>
  <c r="F11" i="128" s="1"/>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AD38" i="76" l="1"/>
  <c r="AC38" i="76"/>
  <c r="AB38" i="76"/>
  <c r="AA38" i="76"/>
  <c r="Z38" i="76"/>
  <c r="Y38" i="76"/>
  <c r="X38" i="76"/>
  <c r="W38" i="76"/>
  <c r="V38" i="76"/>
  <c r="U38" i="76"/>
  <c r="T38" i="76"/>
  <c r="S38" i="76"/>
  <c r="R38" i="76"/>
  <c r="Q38" i="76"/>
  <c r="P38" i="76"/>
  <c r="O38" i="76"/>
  <c r="N38" i="76"/>
  <c r="M38" i="76"/>
  <c r="L38" i="76"/>
  <c r="K38" i="76"/>
  <c r="J38" i="76"/>
  <c r="I38" i="76"/>
  <c r="H38" i="76"/>
  <c r="G38" i="76"/>
  <c r="F38" i="76"/>
  <c r="E38" i="76"/>
  <c r="D38" i="76"/>
  <c r="AE38" i="76" l="1"/>
  <c r="AC37" i="76"/>
  <c r="AB37" i="76"/>
  <c r="AA37" i="76"/>
  <c r="Z37" i="76"/>
  <c r="Y37" i="76"/>
  <c r="X37" i="76"/>
  <c r="W37" i="76"/>
  <c r="V37" i="76"/>
  <c r="U37" i="76"/>
  <c r="T37" i="76"/>
  <c r="S37" i="76"/>
  <c r="R37" i="76"/>
  <c r="Q37" i="76"/>
  <c r="P37" i="76"/>
  <c r="O37" i="76"/>
  <c r="N37" i="76"/>
  <c r="M37" i="76"/>
  <c r="L37" i="76"/>
  <c r="K37" i="76"/>
  <c r="J37" i="76"/>
  <c r="I37" i="76"/>
  <c r="H37" i="76"/>
  <c r="G37" i="76"/>
  <c r="F37" i="76"/>
  <c r="E37" i="76"/>
  <c r="D37"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D35" i="76"/>
  <c r="AE36" i="76" l="1"/>
  <c r="AE35" i="76"/>
  <c r="AE32" i="76"/>
  <c r="AE31" i="76"/>
  <c r="AE30" i="76"/>
  <c r="AE29" i="76"/>
  <c r="AE26" i="76"/>
  <c r="AE25" i="76" l="1"/>
  <c r="AE24" i="76"/>
  <c r="AE23" i="76"/>
  <c r="AE20" i="76"/>
  <c r="AE19" i="76"/>
  <c r="AE18" i="76"/>
  <c r="AE17" i="76"/>
  <c r="AE14" i="76" l="1"/>
  <c r="AE13" i="76"/>
  <c r="AE12" i="76"/>
  <c r="AE11" i="76"/>
  <c r="AE15" i="76" l="1"/>
  <c r="C52" i="120" l="1"/>
  <c r="C28" i="120"/>
  <c r="C22" i="120"/>
  <c r="C17" i="120" l="1"/>
  <c r="C15" i="120" l="1"/>
  <c r="C37" i="120" s="1"/>
  <c r="F19" i="42" l="1"/>
  <c r="AJ132" i="125"/>
  <c r="AJ131" i="125"/>
  <c r="AJ130" i="125"/>
  <c r="AI129" i="125" l="1"/>
  <c r="AG129" i="125"/>
  <c r="AF129" i="125"/>
  <c r="AE129" i="125"/>
  <c r="AD129" i="125"/>
  <c r="AC129" i="125"/>
  <c r="AB129" i="125"/>
  <c r="AA129" i="125"/>
  <c r="Z129" i="125"/>
  <c r="Y129" i="125"/>
  <c r="X129" i="125"/>
  <c r="W129" i="125"/>
  <c r="V129" i="125"/>
  <c r="U129" i="125"/>
  <c r="T129" i="125"/>
  <c r="S129" i="125"/>
  <c r="R129" i="125"/>
  <c r="Q129" i="125"/>
  <c r="P129" i="125"/>
  <c r="O129" i="125"/>
  <c r="N129" i="125"/>
  <c r="M129" i="125"/>
  <c r="L129" i="125"/>
  <c r="K129" i="125"/>
  <c r="J129" i="125"/>
  <c r="I129" i="125"/>
  <c r="H129" i="125"/>
  <c r="G129" i="125"/>
  <c r="F129" i="125"/>
  <c r="E129" i="125"/>
  <c r="D129" i="125"/>
  <c r="C129" i="125"/>
  <c r="AJ127" i="125"/>
  <c r="AI126" i="125"/>
  <c r="AG126" i="125"/>
  <c r="AF126" i="125"/>
  <c r="AE126" i="125"/>
  <c r="AD126" i="125"/>
  <c r="AC126" i="125"/>
  <c r="AB126" i="125"/>
  <c r="AA126" i="125"/>
  <c r="Z126" i="125"/>
  <c r="Y126" i="125"/>
  <c r="X126" i="125"/>
  <c r="W126" i="125"/>
  <c r="V126" i="125"/>
  <c r="U126" i="125"/>
  <c r="T126" i="125"/>
  <c r="S126" i="125"/>
  <c r="R126" i="125"/>
  <c r="Q126" i="125"/>
  <c r="P126" i="125"/>
  <c r="O126" i="125"/>
  <c r="N126" i="125"/>
  <c r="M126" i="125"/>
  <c r="L126" i="125"/>
  <c r="K126" i="125"/>
  <c r="J126" i="125"/>
  <c r="I126" i="125"/>
  <c r="H126" i="125"/>
  <c r="AJ129" i="125" l="1"/>
  <c r="G126" i="125"/>
  <c r="F126" i="125"/>
  <c r="E126" i="125"/>
  <c r="D126" i="125"/>
  <c r="C126" i="125"/>
  <c r="AJ125" i="125"/>
  <c r="AI124" i="125"/>
  <c r="AG124" i="125"/>
  <c r="AF124" i="125"/>
  <c r="AE124" i="125"/>
  <c r="AD124" i="125"/>
  <c r="AC124" i="125"/>
  <c r="AB124" i="125"/>
  <c r="AA124" i="125"/>
  <c r="Z124" i="125"/>
  <c r="Y124" i="125"/>
  <c r="X124" i="125"/>
  <c r="W124" i="125"/>
  <c r="V124" i="125"/>
  <c r="U124" i="125"/>
  <c r="T124" i="125"/>
  <c r="S124" i="125"/>
  <c r="R124" i="125"/>
  <c r="Q124" i="125"/>
  <c r="P124" i="125"/>
  <c r="O124" i="125"/>
  <c r="N124" i="125"/>
  <c r="M124" i="125"/>
  <c r="L124" i="125"/>
  <c r="K124" i="125"/>
  <c r="J124" i="125"/>
  <c r="I124" i="125"/>
  <c r="H124" i="125"/>
  <c r="G124" i="125"/>
  <c r="F124" i="125"/>
  <c r="E124" i="125"/>
  <c r="D124" i="125"/>
  <c r="C124" i="125"/>
  <c r="AJ123" i="125"/>
  <c r="AI122" i="125"/>
  <c r="AG122" i="125"/>
  <c r="AF122" i="125"/>
  <c r="AE122" i="125"/>
  <c r="AD122" i="125"/>
  <c r="AC122" i="125"/>
  <c r="AB122" i="125"/>
  <c r="AA122" i="125"/>
  <c r="Z122" i="125"/>
  <c r="Y122" i="125"/>
  <c r="X122" i="125"/>
  <c r="W122" i="125"/>
  <c r="V122" i="125"/>
  <c r="U122" i="125"/>
  <c r="T122" i="125"/>
  <c r="S122" i="125"/>
  <c r="R122" i="125"/>
  <c r="Q122" i="125"/>
  <c r="P122" i="125"/>
  <c r="O122" i="125"/>
  <c r="N122" i="125"/>
  <c r="M122" i="125"/>
  <c r="L122" i="125"/>
  <c r="K122" i="125"/>
  <c r="J122" i="125"/>
  <c r="I122" i="125"/>
  <c r="H122" i="125"/>
  <c r="G122" i="125"/>
  <c r="F122" i="125"/>
  <c r="E122" i="125"/>
  <c r="D122" i="125"/>
  <c r="C122" i="125"/>
  <c r="AC121" i="125" l="1"/>
  <c r="AG121" i="125"/>
  <c r="Y121" i="125"/>
  <c r="E121" i="125"/>
  <c r="M121" i="125"/>
  <c r="Q121" i="125"/>
  <c r="U121" i="125"/>
  <c r="H121" i="125"/>
  <c r="I121" i="125"/>
  <c r="X121" i="125"/>
  <c r="AJ122" i="125"/>
  <c r="G121" i="125"/>
  <c r="K121" i="125"/>
  <c r="O121" i="125"/>
  <c r="S121" i="125"/>
  <c r="W121" i="125"/>
  <c r="AA121" i="125"/>
  <c r="AE121" i="125"/>
  <c r="F121" i="125"/>
  <c r="J121" i="125"/>
  <c r="N121" i="125"/>
  <c r="R121" i="125"/>
  <c r="V121" i="125"/>
  <c r="Z121" i="125"/>
  <c r="D121" i="125"/>
  <c r="L121" i="125"/>
  <c r="P121" i="125"/>
  <c r="T121" i="125"/>
  <c r="AB121" i="125"/>
  <c r="AF121" i="125"/>
  <c r="AD121" i="125"/>
  <c r="C121" i="125"/>
  <c r="AI121" i="125"/>
  <c r="AJ124" i="125"/>
  <c r="AJ126" i="125"/>
  <c r="I120" i="125"/>
  <c r="M120" i="125" l="1"/>
  <c r="AG120" i="125"/>
  <c r="AC120" i="125"/>
  <c r="Q120" i="125"/>
  <c r="Y120" i="125"/>
  <c r="O120" i="125"/>
  <c r="K120" i="125"/>
  <c r="L120" i="125"/>
  <c r="U120" i="125"/>
  <c r="T120" i="125"/>
  <c r="AD120" i="125"/>
  <c r="J120" i="125"/>
  <c r="N120" i="125"/>
  <c r="AJ121" i="125"/>
  <c r="X120" i="125"/>
  <c r="AI120" i="125"/>
  <c r="Z120" i="125"/>
  <c r="R120" i="125"/>
  <c r="AE120" i="125"/>
  <c r="W120" i="125"/>
  <c r="AF120" i="125"/>
  <c r="AB120" i="125"/>
  <c r="P120" i="125"/>
  <c r="V120" i="125"/>
  <c r="AA120" i="125"/>
  <c r="S120" i="125"/>
  <c r="H120" i="125"/>
  <c r="G120" i="125"/>
  <c r="F120" i="125"/>
  <c r="E120" i="125"/>
  <c r="D120" i="125"/>
  <c r="C120" i="125" l="1"/>
  <c r="AJ119" i="125"/>
  <c r="AJ118" i="125"/>
  <c r="AI117" i="125"/>
  <c r="AG117" i="125"/>
  <c r="AF117" i="125"/>
  <c r="AE117" i="125"/>
  <c r="AD117" i="125"/>
  <c r="AC117" i="125"/>
  <c r="AB117" i="125"/>
  <c r="AA117" i="125"/>
  <c r="Z117" i="125"/>
  <c r="Y117" i="125"/>
  <c r="X117" i="125"/>
  <c r="W117" i="125"/>
  <c r="V117" i="125"/>
  <c r="U117" i="125"/>
  <c r="T117" i="125"/>
  <c r="S117" i="125"/>
  <c r="R117" i="125"/>
  <c r="Q117" i="125"/>
  <c r="P117" i="125"/>
  <c r="O117" i="125"/>
  <c r="N117" i="125"/>
  <c r="M117" i="125"/>
  <c r="L117" i="125"/>
  <c r="K117" i="125"/>
  <c r="J117" i="125"/>
  <c r="I117" i="125"/>
  <c r="H117" i="125"/>
  <c r="G117" i="125"/>
  <c r="F117" i="125"/>
  <c r="E117" i="125"/>
  <c r="D117" i="125"/>
  <c r="C117" i="125"/>
  <c r="AJ120" i="125" l="1"/>
  <c r="AJ117" i="125"/>
  <c r="AJ115" i="125"/>
  <c r="AJ114" i="125"/>
  <c r="AJ113" i="125"/>
  <c r="AJ112" i="125"/>
  <c r="AJ110" i="125"/>
  <c r="AJ109" i="125"/>
  <c r="AJ108" i="125"/>
  <c r="AJ107" i="125"/>
  <c r="AJ106" i="125"/>
  <c r="AJ105" i="125"/>
  <c r="AJ104" i="125"/>
  <c r="AJ103" i="125"/>
  <c r="AJ102" i="125"/>
  <c r="AJ101" i="125"/>
  <c r="AJ100" i="125"/>
  <c r="AJ99" i="125"/>
  <c r="AJ98" i="125"/>
  <c r="AJ97" i="125"/>
  <c r="AJ96" i="125"/>
  <c r="AJ95" i="125"/>
  <c r="AJ94" i="125"/>
  <c r="AJ93" i="125"/>
  <c r="AJ92" i="125"/>
  <c r="AJ91" i="125"/>
  <c r="AJ90" i="125"/>
  <c r="AJ89" i="125"/>
  <c r="AJ88" i="125"/>
  <c r="AJ87" i="125"/>
  <c r="AJ86" i="125"/>
  <c r="AJ85" i="125"/>
  <c r="AJ84" i="125"/>
  <c r="AJ83" i="125"/>
  <c r="AJ82" i="125"/>
  <c r="AJ81" i="125"/>
  <c r="AJ80" i="125"/>
  <c r="AJ79" i="125"/>
  <c r="AJ78" i="125" l="1"/>
  <c r="AJ77" i="125"/>
  <c r="AJ76" i="125"/>
  <c r="AJ75" i="125"/>
  <c r="AJ74" i="125"/>
  <c r="AJ73" i="125"/>
  <c r="AJ72" i="125"/>
  <c r="AJ71" i="125"/>
  <c r="AJ70" i="125"/>
  <c r="AJ69" i="125"/>
  <c r="AI68" i="125"/>
  <c r="AG68" i="125"/>
  <c r="AF68" i="125"/>
  <c r="AE68" i="125"/>
  <c r="AD68" i="125"/>
  <c r="AC68" i="125"/>
  <c r="AB68" i="125"/>
  <c r="AA68" i="125"/>
  <c r="Z68" i="125"/>
  <c r="Y68" i="125"/>
  <c r="X68" i="125"/>
  <c r="W68" i="125"/>
  <c r="V68" i="125"/>
  <c r="U68" i="125"/>
  <c r="T68" i="125"/>
  <c r="S68" i="125"/>
  <c r="R68" i="125"/>
  <c r="Q68" i="125"/>
  <c r="P68" i="125"/>
  <c r="O68" i="125"/>
  <c r="N68" i="125"/>
  <c r="M68" i="125"/>
  <c r="L68" i="125"/>
  <c r="K68" i="125"/>
  <c r="J68" i="125"/>
  <c r="I68" i="125"/>
  <c r="H68" i="125"/>
  <c r="G68" i="125"/>
  <c r="F68" i="125"/>
  <c r="E68" i="125"/>
  <c r="D68" i="125"/>
  <c r="C68" i="125"/>
  <c r="AJ67" i="125"/>
  <c r="AJ66" i="125"/>
  <c r="AI65" i="125"/>
  <c r="AG65" i="125"/>
  <c r="AF65" i="125"/>
  <c r="AE65" i="125"/>
  <c r="AD65" i="125"/>
  <c r="AC65" i="125"/>
  <c r="AB65" i="125"/>
  <c r="AA65" i="125"/>
  <c r="Z65" i="125"/>
  <c r="Y65" i="125"/>
  <c r="X65" i="125"/>
  <c r="W65" i="125"/>
  <c r="V65" i="125"/>
  <c r="U65" i="125"/>
  <c r="T65" i="125"/>
  <c r="S65" i="125"/>
  <c r="R65" i="125"/>
  <c r="Q65" i="125"/>
  <c r="P65" i="125"/>
  <c r="O65" i="125"/>
  <c r="N65" i="125"/>
  <c r="M65" i="125"/>
  <c r="L65" i="125"/>
  <c r="K65" i="125"/>
  <c r="J65" i="125"/>
  <c r="I65" i="125"/>
  <c r="H65" i="125"/>
  <c r="G65" i="125"/>
  <c r="F65" i="125"/>
  <c r="E65" i="125"/>
  <c r="D65" i="125"/>
  <c r="C65" i="125"/>
  <c r="AJ64" i="125"/>
  <c r="AJ63" i="125"/>
  <c r="AI62" i="125"/>
  <c r="AG62" i="125"/>
  <c r="AF62" i="125"/>
  <c r="AE62" i="125"/>
  <c r="AD62" i="125"/>
  <c r="AC62" i="125"/>
  <c r="AB62" i="125"/>
  <c r="AA62" i="125"/>
  <c r="Z62" i="125"/>
  <c r="Y62" i="125"/>
  <c r="X62" i="125"/>
  <c r="W62" i="125"/>
  <c r="V62" i="125"/>
  <c r="U62" i="125"/>
  <c r="T62" i="125"/>
  <c r="S62" i="125"/>
  <c r="R62" i="125"/>
  <c r="Q62" i="125"/>
  <c r="P62" i="125"/>
  <c r="O62" i="125"/>
  <c r="N62" i="125"/>
  <c r="M62" i="125"/>
  <c r="L62" i="125"/>
  <c r="K62" i="125"/>
  <c r="J62" i="125"/>
  <c r="I62" i="125"/>
  <c r="H62" i="125"/>
  <c r="G62" i="125"/>
  <c r="F62" i="125"/>
  <c r="E62" i="125"/>
  <c r="D62" i="125"/>
  <c r="C62" i="125"/>
  <c r="AJ61" i="125"/>
  <c r="AJ60" i="125"/>
  <c r="AI59" i="125"/>
  <c r="AG59" i="125"/>
  <c r="AF59" i="125"/>
  <c r="AE59" i="125"/>
  <c r="AD59" i="125"/>
  <c r="AC59" i="125"/>
  <c r="AB59" i="125"/>
  <c r="AA59" i="125"/>
  <c r="Z59" i="125"/>
  <c r="Y59" i="125"/>
  <c r="X59" i="125"/>
  <c r="W59" i="125"/>
  <c r="V59" i="125"/>
  <c r="U59" i="125"/>
  <c r="T59" i="125"/>
  <c r="S59" i="125"/>
  <c r="R59" i="125"/>
  <c r="Q59" i="125"/>
  <c r="P59" i="125"/>
  <c r="O59" i="125"/>
  <c r="N59" i="125"/>
  <c r="M59" i="125"/>
  <c r="L59" i="125"/>
  <c r="K59" i="125"/>
  <c r="J59" i="125"/>
  <c r="I59" i="125"/>
  <c r="H59" i="125"/>
  <c r="G59" i="125"/>
  <c r="F59" i="125"/>
  <c r="E59" i="125"/>
  <c r="D59" i="125"/>
  <c r="C59" i="125"/>
  <c r="AJ57" i="125"/>
  <c r="AJ56" i="125"/>
  <c r="AI55" i="125"/>
  <c r="AG55" i="125"/>
  <c r="AF55" i="125"/>
  <c r="AE55" i="125"/>
  <c r="AD55" i="125"/>
  <c r="AC55" i="125"/>
  <c r="AB55" i="125"/>
  <c r="AA55" i="125"/>
  <c r="Z55" i="125"/>
  <c r="Y55" i="125"/>
  <c r="X55" i="125"/>
  <c r="W55" i="125"/>
  <c r="V55" i="125"/>
  <c r="U55" i="125"/>
  <c r="T55" i="125"/>
  <c r="S55" i="125"/>
  <c r="R55" i="125"/>
  <c r="Q55" i="125"/>
  <c r="P55" i="125"/>
  <c r="O55" i="125"/>
  <c r="N55" i="125"/>
  <c r="M55" i="125"/>
  <c r="L55" i="125"/>
  <c r="K55" i="125"/>
  <c r="J55" i="125"/>
  <c r="I55" i="125"/>
  <c r="H55" i="125"/>
  <c r="G55" i="125"/>
  <c r="F55" i="125"/>
  <c r="E55" i="125"/>
  <c r="D55" i="125"/>
  <c r="C55" i="125"/>
  <c r="AJ53" i="125"/>
  <c r="AJ52" i="125"/>
  <c r="AI51" i="125"/>
  <c r="AG51" i="125"/>
  <c r="AF51" i="125"/>
  <c r="AE51" i="125"/>
  <c r="AD51" i="125"/>
  <c r="AC51" i="125"/>
  <c r="AB51" i="125"/>
  <c r="AA51" i="125"/>
  <c r="Z51" i="125"/>
  <c r="Y51" i="125"/>
  <c r="X51" i="125"/>
  <c r="W51" i="125"/>
  <c r="V51" i="125"/>
  <c r="U51" i="125"/>
  <c r="T51" i="125"/>
  <c r="S51" i="125"/>
  <c r="R51" i="125"/>
  <c r="Q51" i="125"/>
  <c r="P51" i="125"/>
  <c r="O51" i="125"/>
  <c r="N51" i="125"/>
  <c r="M51" i="125"/>
  <c r="L51" i="125"/>
  <c r="K51" i="125"/>
  <c r="J51" i="125"/>
  <c r="I51" i="125"/>
  <c r="H51" i="125"/>
  <c r="G51" i="125"/>
  <c r="F51" i="125"/>
  <c r="E51" i="125"/>
  <c r="D51" i="125"/>
  <c r="C51" i="125"/>
  <c r="AJ50" i="125"/>
  <c r="AJ49" i="125"/>
  <c r="AI48" i="125"/>
  <c r="AG48" i="125"/>
  <c r="AF48" i="125"/>
  <c r="AE48" i="125"/>
  <c r="AD48" i="125"/>
  <c r="AC48" i="125"/>
  <c r="AB48" i="125"/>
  <c r="AA48" i="125"/>
  <c r="Z48" i="125"/>
  <c r="Y48" i="125"/>
  <c r="X48" i="125"/>
  <c r="W48" i="125"/>
  <c r="V48" i="125"/>
  <c r="U48" i="125"/>
  <c r="T48" i="125"/>
  <c r="S48" i="125"/>
  <c r="R48" i="125"/>
  <c r="Q48" i="125"/>
  <c r="P48" i="125"/>
  <c r="O48" i="125"/>
  <c r="N48" i="125"/>
  <c r="M48" i="125"/>
  <c r="L48" i="125"/>
  <c r="K48" i="125"/>
  <c r="J48" i="125"/>
  <c r="I48" i="125"/>
  <c r="H48" i="125"/>
  <c r="G48" i="125"/>
  <c r="F48" i="125"/>
  <c r="E48" i="125"/>
  <c r="D48" i="125"/>
  <c r="C48" i="125"/>
  <c r="AJ47" i="125"/>
  <c r="AJ46" i="125"/>
  <c r="AI45" i="125"/>
  <c r="AG45" i="125"/>
  <c r="AF45" i="125"/>
  <c r="AE45" i="125"/>
  <c r="AD45" i="125"/>
  <c r="AC45" i="125"/>
  <c r="AB45" i="125"/>
  <c r="AA45" i="125"/>
  <c r="Z45" i="125"/>
  <c r="Y45" i="125"/>
  <c r="X45" i="125"/>
  <c r="W45" i="125"/>
  <c r="V45" i="125"/>
  <c r="U45" i="125"/>
  <c r="T45" i="125"/>
  <c r="S45" i="125"/>
  <c r="R45" i="125"/>
  <c r="Q45" i="125"/>
  <c r="P45" i="125"/>
  <c r="O45" i="125"/>
  <c r="N45" i="125"/>
  <c r="M45" i="125"/>
  <c r="L45" i="125"/>
  <c r="K45" i="125"/>
  <c r="J45" i="125"/>
  <c r="I45" i="125"/>
  <c r="H45" i="125"/>
  <c r="G45" i="125"/>
  <c r="F45" i="125"/>
  <c r="E45" i="125"/>
  <c r="D45" i="125"/>
  <c r="C45" i="125"/>
  <c r="AJ44" i="125"/>
  <c r="AJ43" i="125"/>
  <c r="AI42" i="125"/>
  <c r="AG42" i="125"/>
  <c r="AF42" i="125"/>
  <c r="AE42" i="125"/>
  <c r="AD42" i="125"/>
  <c r="AC42" i="125"/>
  <c r="AB42" i="125"/>
  <c r="AA42" i="125"/>
  <c r="Z42" i="125"/>
  <c r="Y42" i="125"/>
  <c r="X42" i="125"/>
  <c r="W42" i="125"/>
  <c r="V42" i="125"/>
  <c r="U42" i="125"/>
  <c r="T42" i="125"/>
  <c r="S42" i="125"/>
  <c r="R42" i="125"/>
  <c r="Q42" i="125"/>
  <c r="P42" i="125"/>
  <c r="O42" i="125"/>
  <c r="N42" i="125"/>
  <c r="M42" i="125"/>
  <c r="L42" i="125"/>
  <c r="K42" i="125"/>
  <c r="J42" i="125"/>
  <c r="I42" i="125"/>
  <c r="H42" i="125"/>
  <c r="G42" i="125"/>
  <c r="F42" i="125"/>
  <c r="E42" i="125"/>
  <c r="D42" i="125"/>
  <c r="C42" i="125"/>
  <c r="AJ40" i="125"/>
  <c r="AJ39" i="125"/>
  <c r="AI38" i="125"/>
  <c r="AG38" i="125"/>
  <c r="AF38" i="125"/>
  <c r="AE38" i="125"/>
  <c r="AD38" i="125"/>
  <c r="AC38" i="125"/>
  <c r="AB38" i="125"/>
  <c r="AA38" i="125"/>
  <c r="Z38" i="125"/>
  <c r="Y38" i="125"/>
  <c r="X38" i="125"/>
  <c r="W38" i="125"/>
  <c r="V38" i="125"/>
  <c r="U38" i="125"/>
  <c r="T38" i="125"/>
  <c r="S38" i="125"/>
  <c r="R38" i="125"/>
  <c r="Q38" i="125"/>
  <c r="P38" i="125"/>
  <c r="O38" i="125"/>
  <c r="N38" i="125"/>
  <c r="M38" i="125"/>
  <c r="L38" i="125"/>
  <c r="K38" i="125"/>
  <c r="J38" i="125"/>
  <c r="I38" i="125"/>
  <c r="H38" i="125"/>
  <c r="G38" i="125"/>
  <c r="F38" i="125"/>
  <c r="E38" i="125"/>
  <c r="D38" i="125"/>
  <c r="C38" i="125"/>
  <c r="AC58" i="125" l="1"/>
  <c r="AE58" i="125"/>
  <c r="U58" i="125"/>
  <c r="D58" i="125"/>
  <c r="H58" i="125"/>
  <c r="L58" i="125"/>
  <c r="P58" i="125"/>
  <c r="T58" i="125"/>
  <c r="X58" i="125"/>
  <c r="AB58" i="125"/>
  <c r="AF58" i="125"/>
  <c r="AF54" i="125" s="1"/>
  <c r="F58" i="125"/>
  <c r="R58" i="125"/>
  <c r="V58" i="125"/>
  <c r="Z58" i="125"/>
  <c r="I58" i="125"/>
  <c r="M58" i="125"/>
  <c r="Q58" i="125"/>
  <c r="Y58" i="125"/>
  <c r="AG58" i="125"/>
  <c r="G58" i="125"/>
  <c r="K58" i="125"/>
  <c r="O58" i="125"/>
  <c r="S58" i="125"/>
  <c r="W58" i="125"/>
  <c r="AA58" i="125"/>
  <c r="D41" i="125"/>
  <c r="P41" i="125"/>
  <c r="T41" i="125"/>
  <c r="AF41" i="125"/>
  <c r="G41" i="125"/>
  <c r="E58" i="125"/>
  <c r="AI58" i="125"/>
  <c r="K41" i="125"/>
  <c r="W41" i="125"/>
  <c r="AA41" i="125"/>
  <c r="J58" i="125"/>
  <c r="F41" i="125"/>
  <c r="V41" i="125"/>
  <c r="AJ38" i="125"/>
  <c r="R41" i="125"/>
  <c r="AI41" i="125"/>
  <c r="AB41" i="125"/>
  <c r="Z54" i="125"/>
  <c r="N58" i="125"/>
  <c r="AD58" i="125"/>
  <c r="J41" i="125"/>
  <c r="N41" i="125"/>
  <c r="Z41" i="125"/>
  <c r="AD41" i="125"/>
  <c r="H41" i="125"/>
  <c r="L41" i="125"/>
  <c r="X41" i="125"/>
  <c r="O41" i="125"/>
  <c r="S41" i="125"/>
  <c r="AE41" i="125"/>
  <c r="AJ42" i="125"/>
  <c r="AJ48" i="125"/>
  <c r="AJ55" i="125"/>
  <c r="AJ62" i="125"/>
  <c r="AJ68" i="125"/>
  <c r="H54" i="125"/>
  <c r="C41" i="125"/>
  <c r="E41" i="125"/>
  <c r="I41" i="125"/>
  <c r="M41" i="125"/>
  <c r="Q41" i="125"/>
  <c r="U41" i="125"/>
  <c r="Y41" i="125"/>
  <c r="AC41" i="125"/>
  <c r="AG41" i="125"/>
  <c r="AJ45" i="125"/>
  <c r="AJ51" i="125"/>
  <c r="C58" i="125"/>
  <c r="AJ59" i="125"/>
  <c r="AJ65" i="125"/>
  <c r="AC54" i="125" l="1"/>
  <c r="M54" i="125"/>
  <c r="X54" i="125"/>
  <c r="R54" i="125"/>
  <c r="AG54" i="125"/>
  <c r="D54" i="125"/>
  <c r="I54" i="125"/>
  <c r="Y54" i="125"/>
  <c r="P54" i="125"/>
  <c r="U54" i="125"/>
  <c r="K54" i="125"/>
  <c r="V54" i="125"/>
  <c r="L54" i="125"/>
  <c r="AE54" i="125"/>
  <c r="AB54" i="125"/>
  <c r="T54" i="125"/>
  <c r="F54" i="125"/>
  <c r="J54" i="125"/>
  <c r="E54" i="125"/>
  <c r="P37" i="125"/>
  <c r="K37" i="125"/>
  <c r="T37" i="125"/>
  <c r="D37" i="125"/>
  <c r="S54" i="125"/>
  <c r="AF37" i="125"/>
  <c r="AA54" i="125"/>
  <c r="Q54" i="125"/>
  <c r="AI54" i="125"/>
  <c r="AA37" i="125"/>
  <c r="G37" i="125"/>
  <c r="AE37" i="125"/>
  <c r="L37" i="125"/>
  <c r="N37" i="125"/>
  <c r="R37" i="125"/>
  <c r="V37" i="125"/>
  <c r="W54" i="125"/>
  <c r="O54" i="125"/>
  <c r="G54" i="125"/>
  <c r="C54" i="125"/>
  <c r="Y37" i="125"/>
  <c r="I37" i="125"/>
  <c r="S37" i="125"/>
  <c r="H37" i="125"/>
  <c r="J37" i="125"/>
  <c r="N54" i="125"/>
  <c r="F37" i="125"/>
  <c r="M37" i="125"/>
  <c r="O37" i="125"/>
  <c r="AD37" i="125"/>
  <c r="AB37" i="125"/>
  <c r="W37" i="125"/>
  <c r="AC37" i="125"/>
  <c r="U37" i="125"/>
  <c r="E37" i="125"/>
  <c r="AJ58" i="125"/>
  <c r="AG37" i="125"/>
  <c r="Q37" i="125"/>
  <c r="C37" i="125"/>
  <c r="X37" i="125"/>
  <c r="Z37" i="125"/>
  <c r="AD54" i="125"/>
  <c r="AI37" i="125"/>
  <c r="AJ41" i="125"/>
  <c r="AJ34" i="125"/>
  <c r="AJ33" i="125"/>
  <c r="AI32" i="125"/>
  <c r="AG32" i="125"/>
  <c r="AF32" i="125"/>
  <c r="AE32" i="125"/>
  <c r="AD32" i="125"/>
  <c r="AC32" i="125"/>
  <c r="AB32" i="125"/>
  <c r="AA32" i="125"/>
  <c r="Z32" i="125"/>
  <c r="Y32" i="125"/>
  <c r="X32" i="125"/>
  <c r="W32" i="125"/>
  <c r="V32" i="125"/>
  <c r="U32" i="125"/>
  <c r="T32" i="125"/>
  <c r="S32" i="125"/>
  <c r="R32" i="125"/>
  <c r="Q32" i="125"/>
  <c r="P32" i="125"/>
  <c r="O32" i="125"/>
  <c r="N32" i="125"/>
  <c r="M32" i="125"/>
  <c r="L32" i="125"/>
  <c r="K32" i="125"/>
  <c r="J32" i="125"/>
  <c r="I32" i="125"/>
  <c r="H32" i="125"/>
  <c r="G32" i="125"/>
  <c r="F32" i="125"/>
  <c r="E32" i="125"/>
  <c r="D32" i="125"/>
  <c r="C32" i="125"/>
  <c r="T36" i="125" l="1"/>
  <c r="P36" i="125"/>
  <c r="K36" i="125"/>
  <c r="D36" i="125"/>
  <c r="AF36" i="125"/>
  <c r="AA36" i="125"/>
  <c r="C36" i="125"/>
  <c r="AB36" i="125"/>
  <c r="AJ37" i="125"/>
  <c r="AI36" i="125"/>
  <c r="X36" i="125"/>
  <c r="E36" i="125"/>
  <c r="W36" i="125"/>
  <c r="AD36" i="125"/>
  <c r="M36" i="125"/>
  <c r="H36" i="125"/>
  <c r="I36" i="125"/>
  <c r="V36" i="125"/>
  <c r="AE36" i="125"/>
  <c r="Q36" i="125"/>
  <c r="N36" i="125"/>
  <c r="AJ54" i="125"/>
  <c r="Z36" i="125"/>
  <c r="AG36" i="125"/>
  <c r="U36" i="125"/>
  <c r="AC36" i="125"/>
  <c r="O36" i="125"/>
  <c r="F36" i="125"/>
  <c r="J36" i="125"/>
  <c r="S36" i="125"/>
  <c r="Y36" i="125"/>
  <c r="G36" i="125"/>
  <c r="R36" i="125"/>
  <c r="L36" i="125"/>
  <c r="AJ32" i="125"/>
  <c r="AJ31" i="125"/>
  <c r="AI30" i="125"/>
  <c r="AG30" i="125"/>
  <c r="AF30" i="125"/>
  <c r="AE30" i="125"/>
  <c r="AD30" i="125"/>
  <c r="AC30" i="125"/>
  <c r="AB30" i="125"/>
  <c r="AA30" i="125"/>
  <c r="Z30" i="125"/>
  <c r="Y30" i="125"/>
  <c r="X30" i="125"/>
  <c r="W30" i="125"/>
  <c r="V30" i="125"/>
  <c r="U30" i="125"/>
  <c r="T30" i="125"/>
  <c r="S30" i="125"/>
  <c r="R30" i="125"/>
  <c r="Q30" i="125"/>
  <c r="P30" i="125"/>
  <c r="O30" i="125"/>
  <c r="N30" i="125"/>
  <c r="M30" i="125"/>
  <c r="L30" i="125"/>
  <c r="K30" i="125"/>
  <c r="J30" i="125"/>
  <c r="I30" i="125"/>
  <c r="H30" i="125"/>
  <c r="G30" i="125"/>
  <c r="F30" i="125"/>
  <c r="E30" i="125"/>
  <c r="D30" i="125"/>
  <c r="C30" i="125"/>
  <c r="AJ28" i="125"/>
  <c r="D29" i="125" l="1"/>
  <c r="H29" i="125"/>
  <c r="L29" i="125"/>
  <c r="P29" i="125"/>
  <c r="T29" i="125"/>
  <c r="X29" i="125"/>
  <c r="AB29" i="125"/>
  <c r="AF29" i="125"/>
  <c r="E29" i="125"/>
  <c r="I29" i="125"/>
  <c r="M29" i="125"/>
  <c r="Q29" i="125"/>
  <c r="Y29" i="125"/>
  <c r="AC29" i="125"/>
  <c r="J29" i="125"/>
  <c r="N29" i="125"/>
  <c r="R29" i="125"/>
  <c r="V29" i="125"/>
  <c r="Z29" i="125"/>
  <c r="AD29" i="125"/>
  <c r="AJ36" i="125"/>
  <c r="F29" i="125"/>
  <c r="AI29" i="125"/>
  <c r="C29" i="125"/>
  <c r="G29" i="125"/>
  <c r="K29" i="125"/>
  <c r="O29" i="125"/>
  <c r="S29" i="125"/>
  <c r="W29" i="125"/>
  <c r="AA29" i="125"/>
  <c r="AE29" i="125"/>
  <c r="U29" i="125"/>
  <c r="AG29" i="125"/>
  <c r="AG25" i="125"/>
  <c r="E25" i="125"/>
  <c r="Z25" i="125"/>
  <c r="J25" i="125"/>
  <c r="N25" i="125"/>
  <c r="AD25" i="125"/>
  <c r="Q25" i="125"/>
  <c r="U25" i="125"/>
  <c r="AF25" i="125"/>
  <c r="P25" i="125"/>
  <c r="H25" i="125"/>
  <c r="AB25" i="125"/>
  <c r="V25" i="125"/>
  <c r="AI25" i="125"/>
  <c r="L25" i="125"/>
  <c r="T25" i="125"/>
  <c r="X25" i="125"/>
  <c r="F25" i="125"/>
  <c r="R25" i="125"/>
  <c r="I25" i="125"/>
  <c r="M25" i="125"/>
  <c r="Y25" i="125"/>
  <c r="AC25" i="125"/>
  <c r="AJ27" i="125"/>
  <c r="AJ26" i="125"/>
  <c r="G25" i="125"/>
  <c r="K25" i="125"/>
  <c r="O25" i="125"/>
  <c r="S25" i="125"/>
  <c r="W25" i="125"/>
  <c r="AA25" i="125"/>
  <c r="AE25" i="125"/>
  <c r="AJ30" i="125"/>
  <c r="D25" i="125"/>
  <c r="C25" i="125"/>
  <c r="AJ24" i="125"/>
  <c r="AJ22" i="125"/>
  <c r="AJ21" i="125"/>
  <c r="AJ20" i="125"/>
  <c r="AJ19" i="125"/>
  <c r="AI18" i="125"/>
  <c r="AG18" i="125"/>
  <c r="AF18" i="125"/>
  <c r="AE18" i="125"/>
  <c r="AD18" i="125"/>
  <c r="AC18" i="125"/>
  <c r="AB18" i="125"/>
  <c r="AA18" i="125"/>
  <c r="Z18" i="125"/>
  <c r="Y18" i="125"/>
  <c r="X18" i="125"/>
  <c r="W18" i="125"/>
  <c r="V18" i="125"/>
  <c r="U18" i="125"/>
  <c r="T18" i="125"/>
  <c r="S18" i="125"/>
  <c r="R18" i="125"/>
  <c r="Q18" i="125"/>
  <c r="P18" i="125"/>
  <c r="O18" i="125"/>
  <c r="N18" i="125"/>
  <c r="M18" i="125"/>
  <c r="L18" i="125"/>
  <c r="K18" i="125"/>
  <c r="J18" i="125"/>
  <c r="I18" i="125"/>
  <c r="H18" i="125"/>
  <c r="G18" i="125"/>
  <c r="F18" i="125"/>
  <c r="E18" i="125"/>
  <c r="D18" i="125"/>
  <c r="C18" i="125"/>
  <c r="AJ15" i="125"/>
  <c r="AJ14" i="125"/>
  <c r="AI17" i="125" l="1"/>
  <c r="U17" i="125"/>
  <c r="AG17" i="125"/>
  <c r="E17" i="125"/>
  <c r="Q17" i="125"/>
  <c r="Z17" i="125"/>
  <c r="AA17" i="125"/>
  <c r="F17" i="125"/>
  <c r="M17" i="125"/>
  <c r="AF17" i="125"/>
  <c r="K17" i="125"/>
  <c r="W17" i="125"/>
  <c r="I17" i="125"/>
  <c r="V17" i="125"/>
  <c r="AC17" i="125"/>
  <c r="J17" i="125"/>
  <c r="R17" i="125"/>
  <c r="Y17" i="125"/>
  <c r="S17" i="125"/>
  <c r="G17" i="125"/>
  <c r="C17" i="125"/>
  <c r="O17" i="125"/>
  <c r="N17" i="125"/>
  <c r="AD17" i="125"/>
  <c r="D17" i="125"/>
  <c r="H17" i="125"/>
  <c r="L17" i="125"/>
  <c r="P17" i="125"/>
  <c r="T17" i="125"/>
  <c r="X17" i="125"/>
  <c r="AB17" i="125"/>
  <c r="AE17" i="125"/>
  <c r="AJ29" i="125"/>
  <c r="AJ18" i="125"/>
  <c r="AJ25" i="125"/>
  <c r="AJ23" i="125"/>
  <c r="AI13" i="125"/>
  <c r="AG13" i="125"/>
  <c r="AF13" i="125"/>
  <c r="AE13" i="125"/>
  <c r="AD13" i="125"/>
  <c r="AC13" i="125"/>
  <c r="AB13" i="125"/>
  <c r="AA13" i="125"/>
  <c r="Z13" i="125"/>
  <c r="Y13" i="125"/>
  <c r="X13" i="125"/>
  <c r="W13" i="125"/>
  <c r="V13" i="125"/>
  <c r="U13" i="125"/>
  <c r="T13" i="125"/>
  <c r="S13" i="125"/>
  <c r="R13" i="125"/>
  <c r="Q13" i="125"/>
  <c r="P13" i="125"/>
  <c r="O13" i="125"/>
  <c r="N13" i="125"/>
  <c r="M13" i="125"/>
  <c r="L13" i="125"/>
  <c r="K13" i="125"/>
  <c r="J13" i="125"/>
  <c r="I13" i="125"/>
  <c r="H13" i="125"/>
  <c r="G13" i="125"/>
  <c r="F13" i="125"/>
  <c r="E13" i="125"/>
  <c r="D13" i="125"/>
  <c r="C13" i="125"/>
  <c r="AJ145" i="109"/>
  <c r="AJ144" i="109"/>
  <c r="AJ143" i="109"/>
  <c r="AH142" i="109"/>
  <c r="AG142" i="109"/>
  <c r="AF142" i="109"/>
  <c r="AE142" i="109"/>
  <c r="AJ17" i="125" l="1"/>
  <c r="AJ13" i="125"/>
  <c r="AD142" i="109"/>
  <c r="AC142" i="109"/>
  <c r="AB142" i="109"/>
  <c r="AA142" i="109"/>
  <c r="Z142" i="109"/>
  <c r="Y142" i="109"/>
  <c r="X142" i="109"/>
  <c r="W142" i="109"/>
  <c r="V142" i="109"/>
  <c r="U142" i="109"/>
  <c r="T142" i="109"/>
  <c r="S142" i="109"/>
  <c r="R142" i="109"/>
  <c r="Q142" i="109"/>
  <c r="P142" i="109"/>
  <c r="O142" i="109"/>
  <c r="N142" i="109"/>
  <c r="M142" i="109"/>
  <c r="L142" i="109"/>
  <c r="K142" i="109"/>
  <c r="J142" i="109"/>
  <c r="I142" i="109"/>
  <c r="H142" i="109"/>
  <c r="G142" i="109"/>
  <c r="F142" i="109"/>
  <c r="E142" i="109"/>
  <c r="D142" i="109"/>
  <c r="C142" i="109"/>
  <c r="AJ140" i="109"/>
  <c r="AJ139" i="109"/>
  <c r="AI138" i="109"/>
  <c r="AH138" i="109"/>
  <c r="AG138" i="109"/>
  <c r="AF138" i="109"/>
  <c r="AE138" i="109"/>
  <c r="AD138" i="109"/>
  <c r="AC138" i="109"/>
  <c r="AB138" i="109"/>
  <c r="AA138" i="109"/>
  <c r="Z138" i="109"/>
  <c r="Y138" i="109"/>
  <c r="X138" i="109"/>
  <c r="W138" i="109"/>
  <c r="V138" i="109"/>
  <c r="U138" i="109"/>
  <c r="T138" i="109"/>
  <c r="S138" i="109"/>
  <c r="R138" i="109"/>
  <c r="Q138" i="109"/>
  <c r="P138" i="109"/>
  <c r="O138" i="109"/>
  <c r="N138" i="109"/>
  <c r="M138" i="109"/>
  <c r="L138" i="109"/>
  <c r="K138" i="109"/>
  <c r="J138" i="109"/>
  <c r="I138" i="109"/>
  <c r="H138" i="109"/>
  <c r="G138" i="109"/>
  <c r="F138" i="109"/>
  <c r="E138" i="109"/>
  <c r="D138" i="109"/>
  <c r="AJ142" i="109" l="1"/>
  <c r="C138" i="109"/>
  <c r="AJ137" i="109"/>
  <c r="AJ136" i="109"/>
  <c r="AI135" i="109"/>
  <c r="AH135" i="109"/>
  <c r="AG135" i="109"/>
  <c r="AF135" i="109"/>
  <c r="AE135" i="109"/>
  <c r="AD135" i="109"/>
  <c r="AC135" i="109"/>
  <c r="AB135" i="109"/>
  <c r="AA135" i="109"/>
  <c r="Z135" i="109"/>
  <c r="Y135" i="109"/>
  <c r="X135" i="109"/>
  <c r="W135" i="109"/>
  <c r="V135" i="109"/>
  <c r="U135" i="109"/>
  <c r="T135" i="109"/>
  <c r="S135" i="109"/>
  <c r="R135" i="109"/>
  <c r="Q135" i="109"/>
  <c r="P135" i="109"/>
  <c r="O135" i="109"/>
  <c r="N135" i="109"/>
  <c r="M135" i="109"/>
  <c r="L135" i="109"/>
  <c r="K135" i="109"/>
  <c r="J135" i="109"/>
  <c r="I135" i="109"/>
  <c r="H135" i="109"/>
  <c r="G135" i="109"/>
  <c r="F135" i="109"/>
  <c r="E135" i="109"/>
  <c r="D135" i="109"/>
  <c r="C135" i="109"/>
  <c r="AJ134" i="109"/>
  <c r="AJ133" i="109"/>
  <c r="AI132" i="109"/>
  <c r="AH132" i="109"/>
  <c r="AG132" i="109"/>
  <c r="AF132" i="109"/>
  <c r="AE132" i="109"/>
  <c r="AD132" i="109"/>
  <c r="AC132" i="109"/>
  <c r="AB132" i="109"/>
  <c r="AA132" i="109"/>
  <c r="Z132" i="109"/>
  <c r="Y132" i="109"/>
  <c r="X132" i="109"/>
  <c r="W132" i="109"/>
  <c r="V132" i="109"/>
  <c r="U132" i="109"/>
  <c r="T132" i="109"/>
  <c r="S132" i="109"/>
  <c r="R132" i="109"/>
  <c r="Q132" i="109"/>
  <c r="P132" i="109"/>
  <c r="O132" i="109"/>
  <c r="N132" i="109"/>
  <c r="M132" i="109"/>
  <c r="L132" i="109"/>
  <c r="K132" i="109"/>
  <c r="J132" i="109"/>
  <c r="I132" i="109"/>
  <c r="H132" i="109"/>
  <c r="G132" i="109"/>
  <c r="F132" i="109"/>
  <c r="E132" i="109"/>
  <c r="D132" i="109"/>
  <c r="C132" i="109"/>
  <c r="AG131" i="109" l="1"/>
  <c r="AH131" i="109"/>
  <c r="AH130" i="109" s="1"/>
  <c r="J131" i="109"/>
  <c r="F131" i="109"/>
  <c r="R131" i="109"/>
  <c r="V131" i="109"/>
  <c r="Y131" i="109"/>
  <c r="Z131" i="109"/>
  <c r="N131" i="109"/>
  <c r="Q131" i="109"/>
  <c r="AD131" i="109"/>
  <c r="L131" i="109"/>
  <c r="X131" i="109"/>
  <c r="X130" i="109" s="1"/>
  <c r="G131" i="109"/>
  <c r="K131" i="109"/>
  <c r="O131" i="109"/>
  <c r="S131" i="109"/>
  <c r="W131" i="109"/>
  <c r="AA131" i="109"/>
  <c r="AE131" i="109"/>
  <c r="AI131" i="109"/>
  <c r="D131" i="109"/>
  <c r="D130" i="109" s="1"/>
  <c r="T131" i="109"/>
  <c r="AF131" i="109"/>
  <c r="P131" i="109"/>
  <c r="P130" i="109" s="1"/>
  <c r="E131" i="109"/>
  <c r="I131" i="109"/>
  <c r="M131" i="109"/>
  <c r="U131" i="109"/>
  <c r="AC131" i="109"/>
  <c r="AJ138" i="109"/>
  <c r="H131" i="109"/>
  <c r="AB131" i="109"/>
  <c r="AJ135" i="109"/>
  <c r="AJ132" i="109"/>
  <c r="C131" i="109"/>
  <c r="AG130" i="109"/>
  <c r="U130" i="109"/>
  <c r="S130" i="109"/>
  <c r="R130" i="109"/>
  <c r="N130" i="109"/>
  <c r="AJ129" i="109"/>
  <c r="AJ128" i="109"/>
  <c r="AI127" i="109"/>
  <c r="AH127" i="109"/>
  <c r="AG127" i="109"/>
  <c r="AF127" i="109"/>
  <c r="AE127" i="109"/>
  <c r="AD127" i="109"/>
  <c r="AC127" i="109"/>
  <c r="AB127" i="109"/>
  <c r="AA127" i="109"/>
  <c r="Z127" i="109"/>
  <c r="Y127" i="109"/>
  <c r="X127" i="109"/>
  <c r="W127" i="109"/>
  <c r="V127" i="109"/>
  <c r="U127" i="109"/>
  <c r="T127" i="109"/>
  <c r="S127" i="109"/>
  <c r="R127" i="109"/>
  <c r="Q127" i="109"/>
  <c r="P127" i="109"/>
  <c r="O127" i="109"/>
  <c r="N127" i="109"/>
  <c r="M127" i="109"/>
  <c r="L127" i="109"/>
  <c r="K127" i="109"/>
  <c r="J127" i="109"/>
  <c r="I127" i="109"/>
  <c r="H127" i="109"/>
  <c r="G127" i="109"/>
  <c r="F127" i="109"/>
  <c r="E127" i="109"/>
  <c r="D127" i="109"/>
  <c r="C127" i="109"/>
  <c r="AJ126" i="109"/>
  <c r="AJ125" i="109"/>
  <c r="AJ124" i="109"/>
  <c r="AJ123" i="109"/>
  <c r="AJ122" i="109"/>
  <c r="AJ121" i="109"/>
  <c r="AJ120" i="109"/>
  <c r="AJ119" i="109"/>
  <c r="Z130" i="109" l="1"/>
  <c r="T130" i="109"/>
  <c r="H130" i="109"/>
  <c r="AF130" i="109"/>
  <c r="O130" i="109"/>
  <c r="AE130" i="109"/>
  <c r="AA130" i="109"/>
  <c r="K130" i="109"/>
  <c r="AD130" i="109"/>
  <c r="J130" i="109"/>
  <c r="AC130" i="109"/>
  <c r="E130" i="109"/>
  <c r="W130" i="109"/>
  <c r="G130" i="109"/>
  <c r="Q130" i="109"/>
  <c r="V130" i="109"/>
  <c r="C130" i="109"/>
  <c r="M130" i="109"/>
  <c r="L130" i="109"/>
  <c r="I130" i="109"/>
  <c r="Y130" i="109"/>
  <c r="F130" i="109"/>
  <c r="AJ131" i="109"/>
  <c r="AI130" i="109"/>
  <c r="AB130" i="109"/>
  <c r="AJ127" i="109"/>
  <c r="AJ118" i="109"/>
  <c r="AJ117" i="109"/>
  <c r="AJ116" i="109"/>
  <c r="AJ115" i="109"/>
  <c r="AJ114" i="109"/>
  <c r="AJ113" i="109"/>
  <c r="AJ112" i="109"/>
  <c r="AJ111" i="109"/>
  <c r="AJ110" i="109"/>
  <c r="AJ109" i="109"/>
  <c r="AJ108" i="109"/>
  <c r="AJ107" i="109"/>
  <c r="AJ106" i="109"/>
  <c r="AJ105" i="109"/>
  <c r="AJ104" i="109"/>
  <c r="AJ103" i="109"/>
  <c r="AJ102" i="109"/>
  <c r="AJ101" i="109"/>
  <c r="AJ100" i="109"/>
  <c r="AJ99" i="109"/>
  <c r="AJ98" i="109"/>
  <c r="AJ97" i="109"/>
  <c r="AJ96" i="109"/>
  <c r="AJ95" i="109"/>
  <c r="AJ94" i="109"/>
  <c r="AJ93" i="109"/>
  <c r="AJ92" i="109"/>
  <c r="AJ91" i="109"/>
  <c r="AJ90" i="109"/>
  <c r="AJ89" i="109"/>
  <c r="AJ88" i="109"/>
  <c r="AJ87" i="109"/>
  <c r="AJ86" i="109"/>
  <c r="AJ85" i="109"/>
  <c r="AJ84" i="109"/>
  <c r="AJ83" i="109"/>
  <c r="AJ82" i="109"/>
  <c r="AJ81" i="109"/>
  <c r="AJ80" i="109"/>
  <c r="AJ79" i="109"/>
  <c r="AJ78" i="109"/>
  <c r="AJ77" i="109"/>
  <c r="AJ76" i="109"/>
  <c r="AI75" i="109"/>
  <c r="AH75" i="109"/>
  <c r="AG75" i="109"/>
  <c r="AF75" i="109"/>
  <c r="AE75" i="109"/>
  <c r="AD75" i="109"/>
  <c r="AC75" i="109"/>
  <c r="AB75" i="109"/>
  <c r="AA75" i="109"/>
  <c r="Z75" i="109"/>
  <c r="Y75" i="109"/>
  <c r="X75" i="109"/>
  <c r="W75" i="109"/>
  <c r="V75" i="109"/>
  <c r="U75" i="109"/>
  <c r="T75" i="109"/>
  <c r="S75" i="109"/>
  <c r="R75" i="109"/>
  <c r="Q75" i="109"/>
  <c r="P75" i="109"/>
  <c r="O75" i="109"/>
  <c r="N75" i="109"/>
  <c r="M75" i="109"/>
  <c r="L75" i="109"/>
  <c r="K75" i="109"/>
  <c r="J75" i="109"/>
  <c r="I75" i="109"/>
  <c r="H75" i="109"/>
  <c r="G75" i="109"/>
  <c r="F75" i="109"/>
  <c r="E75" i="109"/>
  <c r="D75" i="109"/>
  <c r="C75" i="109"/>
  <c r="AJ74" i="109"/>
  <c r="AJ73" i="109"/>
  <c r="AI72" i="109"/>
  <c r="AH72" i="109"/>
  <c r="AG72" i="109"/>
  <c r="AF72" i="109"/>
  <c r="AE72" i="109"/>
  <c r="AD72" i="109"/>
  <c r="AC72" i="109"/>
  <c r="AB72" i="109"/>
  <c r="AA72" i="109"/>
  <c r="Z72" i="109"/>
  <c r="Y72" i="109"/>
  <c r="X72" i="109"/>
  <c r="W72" i="109"/>
  <c r="V72" i="109"/>
  <c r="U72" i="109"/>
  <c r="T72" i="109"/>
  <c r="S72" i="109"/>
  <c r="R72" i="109"/>
  <c r="Q72" i="109"/>
  <c r="P72" i="109"/>
  <c r="O72" i="109"/>
  <c r="N72" i="109"/>
  <c r="M72" i="109"/>
  <c r="L72" i="109"/>
  <c r="K72" i="109"/>
  <c r="J72" i="109"/>
  <c r="I72" i="109"/>
  <c r="H72" i="109"/>
  <c r="G72" i="109"/>
  <c r="F72" i="109"/>
  <c r="E72" i="109"/>
  <c r="D72" i="109"/>
  <c r="C72" i="109"/>
  <c r="AJ71" i="109"/>
  <c r="AJ70" i="109"/>
  <c r="AI69" i="109"/>
  <c r="AH69" i="109"/>
  <c r="AG69" i="109"/>
  <c r="AF69" i="109"/>
  <c r="AE69" i="109"/>
  <c r="AD69" i="109"/>
  <c r="AC69" i="109"/>
  <c r="AB69" i="109"/>
  <c r="AA69" i="109"/>
  <c r="Z69" i="109"/>
  <c r="Y69" i="109"/>
  <c r="X69" i="109"/>
  <c r="W69" i="109"/>
  <c r="V69" i="109"/>
  <c r="U69" i="109"/>
  <c r="T69" i="109"/>
  <c r="S69" i="109"/>
  <c r="R69" i="109"/>
  <c r="Q69" i="109"/>
  <c r="P69" i="109"/>
  <c r="O69" i="109"/>
  <c r="N69" i="109"/>
  <c r="M69" i="109"/>
  <c r="L69" i="109"/>
  <c r="K69" i="109"/>
  <c r="J69" i="109"/>
  <c r="I69" i="109"/>
  <c r="H69" i="109"/>
  <c r="G69" i="109"/>
  <c r="F69" i="109"/>
  <c r="E69" i="109"/>
  <c r="D69" i="109"/>
  <c r="C69" i="109"/>
  <c r="AJ68" i="109"/>
  <c r="AJ67" i="109"/>
  <c r="AI66" i="109"/>
  <c r="AH66" i="109"/>
  <c r="AG66" i="109"/>
  <c r="AF66" i="109"/>
  <c r="AE66" i="109"/>
  <c r="AD66" i="109"/>
  <c r="AC66" i="109"/>
  <c r="AB66" i="109"/>
  <c r="AA66" i="109"/>
  <c r="Z66" i="109"/>
  <c r="Y66" i="109"/>
  <c r="X66" i="109"/>
  <c r="W66" i="109"/>
  <c r="V66" i="109"/>
  <c r="U66" i="109"/>
  <c r="T66" i="109"/>
  <c r="S66" i="109"/>
  <c r="R66" i="109"/>
  <c r="Q66" i="109"/>
  <c r="P66" i="109"/>
  <c r="O66" i="109"/>
  <c r="N66" i="109"/>
  <c r="M66" i="109"/>
  <c r="L66" i="109"/>
  <c r="K66" i="109"/>
  <c r="J66" i="109"/>
  <c r="I66" i="109"/>
  <c r="H66" i="109"/>
  <c r="G66" i="109"/>
  <c r="F66" i="109"/>
  <c r="E66" i="109"/>
  <c r="D66" i="109"/>
  <c r="C66" i="109"/>
  <c r="AJ64" i="109"/>
  <c r="AJ63" i="109"/>
  <c r="AI62" i="109"/>
  <c r="AH62" i="109"/>
  <c r="AG62" i="109"/>
  <c r="AF62" i="109"/>
  <c r="AE62" i="109"/>
  <c r="AD62" i="109"/>
  <c r="AC62" i="109"/>
  <c r="AB62" i="109"/>
  <c r="AA62" i="109"/>
  <c r="Z62" i="109"/>
  <c r="Y62" i="109"/>
  <c r="X62" i="109"/>
  <c r="W62" i="109"/>
  <c r="V62" i="109"/>
  <c r="U62" i="109"/>
  <c r="T62" i="109"/>
  <c r="S62" i="109"/>
  <c r="R62" i="109"/>
  <c r="Q62" i="109"/>
  <c r="P62" i="109"/>
  <c r="O62" i="109"/>
  <c r="N62" i="109"/>
  <c r="M62" i="109"/>
  <c r="L62" i="109"/>
  <c r="K62" i="109"/>
  <c r="J62" i="109"/>
  <c r="I62" i="109"/>
  <c r="H62" i="109"/>
  <c r="G62" i="109"/>
  <c r="F62" i="109"/>
  <c r="E62" i="109"/>
  <c r="D62" i="109"/>
  <c r="C62" i="109"/>
  <c r="D65" i="109" l="1"/>
  <c r="AJ130" i="109"/>
  <c r="AB65" i="109"/>
  <c r="L65" i="109"/>
  <c r="T65" i="109"/>
  <c r="C65" i="109"/>
  <c r="K65" i="109"/>
  <c r="S65" i="109"/>
  <c r="AA65" i="109"/>
  <c r="AI65" i="109"/>
  <c r="F65" i="109"/>
  <c r="J65" i="109"/>
  <c r="N65" i="109"/>
  <c r="R65" i="109"/>
  <c r="V65" i="109"/>
  <c r="Z65" i="109"/>
  <c r="AD65" i="109"/>
  <c r="AH65" i="109"/>
  <c r="AB61" i="109"/>
  <c r="G65" i="109"/>
  <c r="O65" i="109"/>
  <c r="W65" i="109"/>
  <c r="AE65" i="109"/>
  <c r="H65" i="109"/>
  <c r="P65" i="109"/>
  <c r="X65" i="109"/>
  <c r="AF65" i="109"/>
  <c r="E65" i="109"/>
  <c r="I65" i="109"/>
  <c r="M65" i="109"/>
  <c r="Q65" i="109"/>
  <c r="U65" i="109"/>
  <c r="Y65" i="109"/>
  <c r="AC65" i="109"/>
  <c r="AG65" i="109"/>
  <c r="AJ69" i="109"/>
  <c r="AJ72" i="109"/>
  <c r="AJ75" i="109"/>
  <c r="AJ62" i="109"/>
  <c r="AD61" i="109"/>
  <c r="AJ66" i="109"/>
  <c r="W61" i="109"/>
  <c r="T61" i="109"/>
  <c r="S61" i="109"/>
  <c r="P61" i="109"/>
  <c r="O61" i="109"/>
  <c r="N61" i="109"/>
  <c r="K61" i="109"/>
  <c r="I61" i="109"/>
  <c r="D61" i="109"/>
  <c r="AJ60" i="109"/>
  <c r="AJ59" i="109"/>
  <c r="AI58" i="109"/>
  <c r="AH58" i="109"/>
  <c r="AG58" i="109"/>
  <c r="AF58" i="109"/>
  <c r="AE58" i="109"/>
  <c r="AD58" i="109"/>
  <c r="AC58" i="109"/>
  <c r="AB58" i="109"/>
  <c r="AA58" i="109"/>
  <c r="Z58" i="109"/>
  <c r="Y58" i="109"/>
  <c r="X58" i="109"/>
  <c r="W58" i="109"/>
  <c r="V58" i="109"/>
  <c r="U58" i="109"/>
  <c r="T58" i="109"/>
  <c r="S58" i="109"/>
  <c r="R58" i="109"/>
  <c r="Q58" i="109"/>
  <c r="P58" i="109"/>
  <c r="O58" i="109"/>
  <c r="N58" i="109"/>
  <c r="M58" i="109"/>
  <c r="L58" i="109"/>
  <c r="K58" i="109"/>
  <c r="J58" i="109"/>
  <c r="I58" i="109"/>
  <c r="H58" i="109"/>
  <c r="G58" i="109"/>
  <c r="F58" i="109"/>
  <c r="E58" i="109"/>
  <c r="D58" i="109"/>
  <c r="C58" i="109"/>
  <c r="AJ57" i="109"/>
  <c r="AJ56" i="109"/>
  <c r="AI55" i="109"/>
  <c r="AH55" i="109"/>
  <c r="AG55" i="109"/>
  <c r="AF55" i="109"/>
  <c r="AE55" i="109"/>
  <c r="AD55" i="109"/>
  <c r="AC55" i="109"/>
  <c r="AB55" i="109"/>
  <c r="AA55" i="109"/>
  <c r="Z55" i="109"/>
  <c r="Y55" i="109"/>
  <c r="X55" i="109"/>
  <c r="W55" i="109"/>
  <c r="V55" i="109"/>
  <c r="U55" i="109"/>
  <c r="T55" i="109"/>
  <c r="S55" i="109"/>
  <c r="R55" i="109"/>
  <c r="Q55" i="109"/>
  <c r="P55" i="109"/>
  <c r="O55" i="109"/>
  <c r="N55" i="109"/>
  <c r="M55" i="109"/>
  <c r="L55" i="109"/>
  <c r="K55" i="109"/>
  <c r="J55" i="109"/>
  <c r="I55" i="109"/>
  <c r="H55" i="109"/>
  <c r="G55" i="109"/>
  <c r="F55" i="109"/>
  <c r="E55" i="109"/>
  <c r="D55" i="109"/>
  <c r="C55" i="109"/>
  <c r="AJ54" i="109"/>
  <c r="AJ53" i="109"/>
  <c r="AI52" i="109"/>
  <c r="AH52" i="109"/>
  <c r="AG52" i="109"/>
  <c r="AF52" i="109"/>
  <c r="AE52" i="109"/>
  <c r="AD52" i="109"/>
  <c r="AC52" i="109"/>
  <c r="AB52" i="109"/>
  <c r="AA52" i="109"/>
  <c r="Z52" i="109"/>
  <c r="Y52" i="109"/>
  <c r="X52" i="109"/>
  <c r="W52" i="109"/>
  <c r="V52" i="109"/>
  <c r="U52" i="109"/>
  <c r="T52" i="109"/>
  <c r="S52" i="109"/>
  <c r="R52" i="109"/>
  <c r="Q52" i="109"/>
  <c r="P52" i="109"/>
  <c r="O52" i="109"/>
  <c r="N52" i="109"/>
  <c r="M52" i="109"/>
  <c r="L52" i="109"/>
  <c r="K52" i="109"/>
  <c r="J52" i="109"/>
  <c r="I52" i="109"/>
  <c r="H52" i="109"/>
  <c r="G52" i="109"/>
  <c r="F52" i="109"/>
  <c r="E52" i="109"/>
  <c r="D52" i="109"/>
  <c r="C52" i="109"/>
  <c r="AJ51" i="109"/>
  <c r="AJ50" i="109"/>
  <c r="AI49" i="109"/>
  <c r="AH49" i="109"/>
  <c r="AG49" i="109"/>
  <c r="AF49" i="109"/>
  <c r="AE49" i="109"/>
  <c r="AD49" i="109"/>
  <c r="AC49" i="109"/>
  <c r="AB49" i="109"/>
  <c r="AA49" i="109"/>
  <c r="Z49" i="109"/>
  <c r="Y49" i="109"/>
  <c r="X49" i="109"/>
  <c r="W49" i="109"/>
  <c r="V49" i="109"/>
  <c r="U49" i="109"/>
  <c r="T49" i="109"/>
  <c r="S49" i="109"/>
  <c r="R49" i="109"/>
  <c r="Q49" i="109"/>
  <c r="P49" i="109"/>
  <c r="O49" i="109"/>
  <c r="N49" i="109"/>
  <c r="M49" i="109"/>
  <c r="L49" i="109"/>
  <c r="K49" i="109"/>
  <c r="J49" i="109"/>
  <c r="I49" i="109"/>
  <c r="H49" i="109"/>
  <c r="G49" i="109"/>
  <c r="F49" i="109"/>
  <c r="E49" i="109"/>
  <c r="D49" i="109"/>
  <c r="C49" i="109"/>
  <c r="AJ47" i="109"/>
  <c r="AJ46" i="109"/>
  <c r="AI45" i="109"/>
  <c r="AH45" i="109"/>
  <c r="AG45" i="109"/>
  <c r="AF45" i="109"/>
  <c r="AE45" i="109"/>
  <c r="AD45" i="109"/>
  <c r="AC45" i="109"/>
  <c r="AB45" i="109"/>
  <c r="AA45" i="109"/>
  <c r="Z45" i="109"/>
  <c r="Y45" i="109"/>
  <c r="X45" i="109"/>
  <c r="W45" i="109"/>
  <c r="V45" i="109"/>
  <c r="U45" i="109"/>
  <c r="T45" i="109"/>
  <c r="S45" i="109"/>
  <c r="R45" i="109"/>
  <c r="Q45" i="109"/>
  <c r="P45" i="109"/>
  <c r="O45" i="109"/>
  <c r="N45" i="109"/>
  <c r="M45" i="109"/>
  <c r="L45" i="109"/>
  <c r="K45" i="109"/>
  <c r="J45" i="109"/>
  <c r="I45" i="109"/>
  <c r="H45" i="109"/>
  <c r="G45" i="109"/>
  <c r="F45" i="109"/>
  <c r="E45" i="109"/>
  <c r="D45" i="109"/>
  <c r="C45" i="109"/>
  <c r="F61" i="109" l="1"/>
  <c r="C61" i="109"/>
  <c r="L61" i="109"/>
  <c r="M61" i="109"/>
  <c r="R61" i="109"/>
  <c r="Y61" i="109"/>
  <c r="Z61" i="109"/>
  <c r="V61" i="109"/>
  <c r="G61" i="109"/>
  <c r="Q61" i="109"/>
  <c r="E61" i="109"/>
  <c r="J61" i="109"/>
  <c r="U61" i="109"/>
  <c r="H61" i="109"/>
  <c r="X61" i="109"/>
  <c r="AH61" i="109"/>
  <c r="AA48" i="109"/>
  <c r="AC61" i="109"/>
  <c r="K48" i="109"/>
  <c r="AI61" i="109"/>
  <c r="O48" i="109"/>
  <c r="T48" i="109"/>
  <c r="AE48" i="109"/>
  <c r="AJ49" i="109"/>
  <c r="P48" i="109"/>
  <c r="AF48" i="109"/>
  <c r="I48" i="109"/>
  <c r="Q48" i="109"/>
  <c r="U48" i="109"/>
  <c r="AC48" i="109"/>
  <c r="AG48" i="109"/>
  <c r="AF61" i="109"/>
  <c r="AE61" i="109"/>
  <c r="C48" i="109"/>
  <c r="L48" i="109"/>
  <c r="X48" i="109"/>
  <c r="AB48" i="109"/>
  <c r="G48" i="109"/>
  <c r="S48" i="109"/>
  <c r="E48" i="109"/>
  <c r="M48" i="109"/>
  <c r="Y48" i="109"/>
  <c r="H48" i="109"/>
  <c r="W48" i="109"/>
  <c r="AI48" i="109"/>
  <c r="F48" i="109"/>
  <c r="J48" i="109"/>
  <c r="N48" i="109"/>
  <c r="R48" i="109"/>
  <c r="V48" i="109"/>
  <c r="Z48" i="109"/>
  <c r="AD48" i="109"/>
  <c r="AH48" i="109"/>
  <c r="AG61" i="109"/>
  <c r="AJ65" i="109"/>
  <c r="AA61" i="109"/>
  <c r="D48" i="109"/>
  <c r="AJ45" i="109"/>
  <c r="AJ52" i="109"/>
  <c r="AJ55" i="109"/>
  <c r="AJ58" i="109"/>
  <c r="AJ41" i="109"/>
  <c r="AJ39" i="109"/>
  <c r="AJ38" i="109"/>
  <c r="AI37" i="109"/>
  <c r="AH37" i="109"/>
  <c r="AG37" i="109"/>
  <c r="AF37" i="109"/>
  <c r="AE37" i="109"/>
  <c r="AD37" i="109"/>
  <c r="AC37" i="109"/>
  <c r="AB37" i="109"/>
  <c r="AA37" i="109"/>
  <c r="Z37" i="109"/>
  <c r="Y37" i="109"/>
  <c r="X37" i="109"/>
  <c r="W37" i="109"/>
  <c r="V37" i="109"/>
  <c r="U37" i="109"/>
  <c r="T37" i="109"/>
  <c r="S37" i="109"/>
  <c r="R37" i="109"/>
  <c r="Q37" i="109"/>
  <c r="P37" i="109"/>
  <c r="O37" i="109"/>
  <c r="N37" i="109"/>
  <c r="M37" i="109"/>
  <c r="L37" i="109"/>
  <c r="K37" i="109"/>
  <c r="J37" i="109"/>
  <c r="I37" i="109"/>
  <c r="H37" i="109"/>
  <c r="G37" i="109"/>
  <c r="F37" i="109"/>
  <c r="E37" i="109"/>
  <c r="D37" i="109"/>
  <c r="C37" i="109"/>
  <c r="AJ36" i="109"/>
  <c r="AI35" i="109"/>
  <c r="AH35" i="109"/>
  <c r="AG35" i="109"/>
  <c r="AF35" i="109"/>
  <c r="AE35" i="109"/>
  <c r="AD35" i="109"/>
  <c r="AC35" i="109"/>
  <c r="AB35" i="109"/>
  <c r="AA35" i="109"/>
  <c r="Z35" i="109"/>
  <c r="Y35" i="109"/>
  <c r="X35" i="109"/>
  <c r="W35" i="109"/>
  <c r="V35" i="109"/>
  <c r="U35" i="109"/>
  <c r="T35" i="109"/>
  <c r="S35" i="109"/>
  <c r="R35" i="109"/>
  <c r="Q35" i="109"/>
  <c r="P35" i="109"/>
  <c r="O35" i="109"/>
  <c r="N35" i="109"/>
  <c r="M35" i="109"/>
  <c r="L35" i="109"/>
  <c r="K35" i="109"/>
  <c r="J35" i="109"/>
  <c r="I35" i="109"/>
  <c r="H35" i="109"/>
  <c r="G35" i="109"/>
  <c r="F35" i="109"/>
  <c r="E35" i="109"/>
  <c r="D35" i="109"/>
  <c r="C35" i="109"/>
  <c r="AJ34" i="109"/>
  <c r="AI33" i="109"/>
  <c r="AH33" i="109"/>
  <c r="AG33" i="109"/>
  <c r="AF33" i="109"/>
  <c r="AE33" i="109"/>
  <c r="AD33" i="109"/>
  <c r="AC33" i="109"/>
  <c r="AB33" i="109"/>
  <c r="AA33" i="109"/>
  <c r="Z33" i="109"/>
  <c r="Y33" i="109"/>
  <c r="X33" i="109"/>
  <c r="W33" i="109"/>
  <c r="V33" i="109"/>
  <c r="U33" i="109"/>
  <c r="T33" i="109"/>
  <c r="S33" i="109"/>
  <c r="R33" i="109"/>
  <c r="Q33" i="109"/>
  <c r="P33" i="109"/>
  <c r="O33" i="109"/>
  <c r="N33" i="109"/>
  <c r="M33" i="109"/>
  <c r="L33" i="109"/>
  <c r="K33" i="109"/>
  <c r="J33" i="109"/>
  <c r="I33" i="109"/>
  <c r="H33" i="109"/>
  <c r="G33" i="109"/>
  <c r="F33" i="109"/>
  <c r="E33" i="109"/>
  <c r="D33" i="109"/>
  <c r="C33" i="109"/>
  <c r="E44" i="109" l="1"/>
  <c r="U44" i="109"/>
  <c r="AA44" i="109"/>
  <c r="AG44" i="109"/>
  <c r="I44" i="109"/>
  <c r="K44" i="109"/>
  <c r="K43" i="109" s="1"/>
  <c r="AC44" i="109"/>
  <c r="M44" i="109"/>
  <c r="Q44" i="109"/>
  <c r="AJ61" i="109"/>
  <c r="P32" i="109"/>
  <c r="AF32" i="109"/>
  <c r="D32" i="109"/>
  <c r="M32" i="109"/>
  <c r="L32" i="109"/>
  <c r="X32" i="109"/>
  <c r="E32" i="109"/>
  <c r="I32" i="109"/>
  <c r="U32" i="109"/>
  <c r="AC32" i="109"/>
  <c r="J32" i="109"/>
  <c r="AD32" i="109"/>
  <c r="H32" i="109"/>
  <c r="T32" i="109"/>
  <c r="AB32" i="109"/>
  <c r="Q32" i="109"/>
  <c r="Y32" i="109"/>
  <c r="AG32" i="109"/>
  <c r="F32" i="109"/>
  <c r="N32" i="109"/>
  <c r="R32" i="109"/>
  <c r="V32" i="109"/>
  <c r="Z32" i="109"/>
  <c r="AH32" i="109"/>
  <c r="C32" i="109"/>
  <c r="G32" i="109"/>
  <c r="K32" i="109"/>
  <c r="O32" i="109"/>
  <c r="S32" i="109"/>
  <c r="W32" i="109"/>
  <c r="AA32" i="109"/>
  <c r="AE32" i="109"/>
  <c r="AI32" i="109"/>
  <c r="O44" i="109"/>
  <c r="U43" i="109"/>
  <c r="S44" i="109"/>
  <c r="Q43" i="109"/>
  <c r="G44" i="109"/>
  <c r="E43" i="109"/>
  <c r="Y44" i="109"/>
  <c r="AD44" i="109"/>
  <c r="N44" i="109"/>
  <c r="AH44" i="109"/>
  <c r="R44" i="109"/>
  <c r="T44" i="109"/>
  <c r="D44" i="109"/>
  <c r="W44" i="109"/>
  <c r="AB44" i="109"/>
  <c r="L44" i="109"/>
  <c r="AF44" i="109"/>
  <c r="C44" i="109"/>
  <c r="H44" i="109"/>
  <c r="V44" i="109"/>
  <c r="AE44" i="109"/>
  <c r="Z44" i="109"/>
  <c r="F44" i="109"/>
  <c r="X44" i="109"/>
  <c r="AI44" i="109"/>
  <c r="P44" i="109"/>
  <c r="J44" i="109"/>
  <c r="AJ37" i="109"/>
  <c r="AJ33" i="109"/>
  <c r="AJ35" i="109"/>
  <c r="AJ48" i="109"/>
  <c r="AJ31" i="109"/>
  <c r="AJ30" i="109"/>
  <c r="AI29" i="109"/>
  <c r="AH29" i="109"/>
  <c r="AG29" i="109"/>
  <c r="AF29" i="109"/>
  <c r="AE29" i="109"/>
  <c r="AD29" i="109"/>
  <c r="AC29" i="109"/>
  <c r="AB29" i="109"/>
  <c r="AA29" i="109"/>
  <c r="Z29" i="109"/>
  <c r="Y29" i="109"/>
  <c r="X29" i="109"/>
  <c r="W29" i="109"/>
  <c r="V29" i="109"/>
  <c r="U29" i="109"/>
  <c r="T29" i="109"/>
  <c r="S29" i="109"/>
  <c r="R29" i="109"/>
  <c r="Q29" i="109"/>
  <c r="P29" i="109"/>
  <c r="O29" i="109"/>
  <c r="N29" i="109"/>
  <c r="M29" i="109"/>
  <c r="L29" i="109"/>
  <c r="K29" i="109"/>
  <c r="J29" i="109"/>
  <c r="I29" i="109"/>
  <c r="H29" i="109"/>
  <c r="G29" i="109"/>
  <c r="F29" i="109"/>
  <c r="E29" i="109"/>
  <c r="D29" i="109"/>
  <c r="C29" i="109"/>
  <c r="AJ28" i="109"/>
  <c r="AJ27" i="109"/>
  <c r="AI26" i="109"/>
  <c r="AH26" i="109"/>
  <c r="AG26" i="109"/>
  <c r="AF26" i="109"/>
  <c r="AE26" i="109"/>
  <c r="AD26" i="109"/>
  <c r="AC26" i="109"/>
  <c r="AB26" i="109"/>
  <c r="AA26" i="109"/>
  <c r="Z26" i="109"/>
  <c r="Y26" i="109"/>
  <c r="X26" i="109"/>
  <c r="W26" i="109"/>
  <c r="V26" i="109"/>
  <c r="U26" i="109"/>
  <c r="T26" i="109"/>
  <c r="S26" i="109"/>
  <c r="R26" i="109"/>
  <c r="Q26" i="109"/>
  <c r="P26" i="109"/>
  <c r="O26" i="109"/>
  <c r="N26" i="109"/>
  <c r="M26" i="109"/>
  <c r="L26" i="109"/>
  <c r="K26" i="109"/>
  <c r="J26" i="109"/>
  <c r="I26" i="109"/>
  <c r="H26" i="109"/>
  <c r="G26" i="109"/>
  <c r="F26" i="109"/>
  <c r="E26" i="109"/>
  <c r="D26" i="109"/>
  <c r="C26" i="109"/>
  <c r="AJ24" i="109"/>
  <c r="AA43" i="109" l="1"/>
  <c r="AG43" i="109"/>
  <c r="M43" i="109"/>
  <c r="I43" i="109"/>
  <c r="AC43" i="109"/>
  <c r="Y43" i="109"/>
  <c r="S43" i="109"/>
  <c r="O43" i="109"/>
  <c r="G43" i="109"/>
  <c r="C43" i="109"/>
  <c r="H25" i="109"/>
  <c r="X25" i="109"/>
  <c r="O25" i="109"/>
  <c r="AE25" i="109"/>
  <c r="P25" i="109"/>
  <c r="E25" i="109"/>
  <c r="M25" i="109"/>
  <c r="Y25" i="109"/>
  <c r="D25" i="109"/>
  <c r="T25" i="109"/>
  <c r="AG25" i="109"/>
  <c r="F25" i="109"/>
  <c r="J25" i="109"/>
  <c r="N25" i="109"/>
  <c r="R25" i="109"/>
  <c r="V25" i="109"/>
  <c r="Z25" i="109"/>
  <c r="AD25" i="109"/>
  <c r="AH25" i="109"/>
  <c r="P43" i="109"/>
  <c r="W43" i="109"/>
  <c r="R43" i="109"/>
  <c r="K25" i="109"/>
  <c r="AI43" i="109"/>
  <c r="F43" i="109"/>
  <c r="V43" i="109"/>
  <c r="L43" i="109"/>
  <c r="AH43" i="109"/>
  <c r="W25" i="109"/>
  <c r="AI25" i="109"/>
  <c r="AJ44" i="109"/>
  <c r="J43" i="109"/>
  <c r="Z43" i="109"/>
  <c r="N43" i="109"/>
  <c r="G25" i="109"/>
  <c r="S25" i="109"/>
  <c r="AA25" i="109"/>
  <c r="L25" i="109"/>
  <c r="AB25" i="109"/>
  <c r="AF25" i="109"/>
  <c r="I25" i="109"/>
  <c r="Q25" i="109"/>
  <c r="U25" i="109"/>
  <c r="AC25" i="109"/>
  <c r="X43" i="109"/>
  <c r="AE43" i="109"/>
  <c r="H43" i="109"/>
  <c r="AF43" i="109"/>
  <c r="AB43" i="109"/>
  <c r="D43" i="109"/>
  <c r="T43" i="109"/>
  <c r="AD43" i="109"/>
  <c r="AJ32" i="109"/>
  <c r="AJ29" i="109"/>
  <c r="C25" i="109"/>
  <c r="AJ26" i="109"/>
  <c r="AI23" i="109"/>
  <c r="AH23" i="109"/>
  <c r="AG23" i="109"/>
  <c r="AF23" i="109"/>
  <c r="AE23" i="109"/>
  <c r="AD23" i="109"/>
  <c r="AC23" i="109"/>
  <c r="AB23" i="109"/>
  <c r="AA23" i="109"/>
  <c r="Z23" i="109"/>
  <c r="Y23" i="109"/>
  <c r="X23" i="109"/>
  <c r="W23" i="109"/>
  <c r="V23" i="109"/>
  <c r="U23" i="109"/>
  <c r="T23" i="109"/>
  <c r="S23" i="109"/>
  <c r="R23" i="109"/>
  <c r="Q23" i="109"/>
  <c r="P23" i="109"/>
  <c r="O23" i="109"/>
  <c r="N23" i="109"/>
  <c r="M23" i="109"/>
  <c r="L23" i="109"/>
  <c r="K23" i="109"/>
  <c r="J23" i="109"/>
  <c r="I23" i="109"/>
  <c r="H23" i="109"/>
  <c r="G23" i="109"/>
  <c r="F23" i="109"/>
  <c r="E23" i="109"/>
  <c r="D23" i="109"/>
  <c r="C23" i="109"/>
  <c r="AJ22" i="109"/>
  <c r="AJ21" i="109"/>
  <c r="AJ20" i="109"/>
  <c r="AJ19" i="109"/>
  <c r="AI18" i="109"/>
  <c r="AH18" i="109"/>
  <c r="AG18" i="109"/>
  <c r="AF18" i="109"/>
  <c r="AE18" i="109"/>
  <c r="AD18" i="109"/>
  <c r="AC18" i="109"/>
  <c r="AB18" i="109"/>
  <c r="AA18" i="109"/>
  <c r="Z18" i="109"/>
  <c r="Y18" i="109"/>
  <c r="X18" i="109"/>
  <c r="W18" i="109"/>
  <c r="V18" i="109"/>
  <c r="U18" i="109"/>
  <c r="T18" i="109"/>
  <c r="S18" i="109"/>
  <c r="R18" i="109"/>
  <c r="Q18" i="109"/>
  <c r="P18" i="109"/>
  <c r="O18" i="109"/>
  <c r="N18" i="109"/>
  <c r="M18" i="109"/>
  <c r="L18" i="109"/>
  <c r="K18" i="109"/>
  <c r="J18" i="109"/>
  <c r="I18" i="109"/>
  <c r="H18" i="109"/>
  <c r="G18" i="109"/>
  <c r="F18" i="109"/>
  <c r="E18" i="109"/>
  <c r="D18" i="109"/>
  <c r="C18" i="109"/>
  <c r="AJ15" i="109"/>
  <c r="AJ14" i="109"/>
  <c r="AI13" i="109"/>
  <c r="AH13" i="109"/>
  <c r="AG13" i="109"/>
  <c r="AF13" i="109"/>
  <c r="AE13" i="109"/>
  <c r="AD13" i="109"/>
  <c r="AC13" i="109"/>
  <c r="AB13" i="109"/>
  <c r="AA13" i="109"/>
  <c r="Z13" i="109"/>
  <c r="Y13" i="109"/>
  <c r="X13" i="109"/>
  <c r="W13" i="109"/>
  <c r="V13" i="109"/>
  <c r="U13" i="109"/>
  <c r="T13" i="109"/>
  <c r="S13" i="109"/>
  <c r="R13" i="109"/>
  <c r="Q13" i="109"/>
  <c r="P13" i="109"/>
  <c r="O13" i="109"/>
  <c r="N13" i="109"/>
  <c r="M13" i="109"/>
  <c r="L13" i="109"/>
  <c r="K13" i="109"/>
  <c r="J13" i="109"/>
  <c r="I13" i="109"/>
  <c r="H13" i="109"/>
  <c r="G13" i="109"/>
  <c r="F13" i="109"/>
  <c r="E13" i="109"/>
  <c r="D13" i="109"/>
  <c r="C13" i="109"/>
  <c r="V17" i="109" l="1"/>
  <c r="C17" i="109"/>
  <c r="AB17" i="109"/>
  <c r="Q17" i="109"/>
  <c r="E17" i="109"/>
  <c r="F17" i="109"/>
  <c r="I17" i="109"/>
  <c r="G17" i="109"/>
  <c r="K17" i="109"/>
  <c r="O17" i="109"/>
  <c r="S17" i="109"/>
  <c r="W17" i="109"/>
  <c r="AA17" i="109"/>
  <c r="AE17" i="109"/>
  <c r="AI17" i="109"/>
  <c r="J17" i="109"/>
  <c r="N17" i="109"/>
  <c r="R17" i="109"/>
  <c r="Z17" i="109"/>
  <c r="M17" i="109"/>
  <c r="Y17" i="109"/>
  <c r="D17" i="109"/>
  <c r="H17" i="109"/>
  <c r="L17" i="109"/>
  <c r="P17" i="109"/>
  <c r="T17" i="109"/>
  <c r="X17" i="109"/>
  <c r="AF17" i="109"/>
  <c r="AG17" i="109"/>
  <c r="AJ43" i="109"/>
  <c r="U17" i="109"/>
  <c r="AC17" i="109"/>
  <c r="AJ25" i="109"/>
  <c r="AD17" i="109"/>
  <c r="AH17" i="109"/>
  <c r="AJ13" i="109"/>
  <c r="AJ23" i="109"/>
  <c r="AJ18" i="109"/>
  <c r="AJ17" i="109" l="1"/>
  <c r="L67" i="108"/>
  <c r="L66" i="108" l="1"/>
  <c r="L64" i="108" l="1"/>
  <c r="K64" i="108"/>
  <c r="J64" i="108"/>
  <c r="I64" i="108"/>
  <c r="H64" i="108"/>
  <c r="G64" i="108"/>
  <c r="F64" i="108"/>
  <c r="E64" i="108"/>
  <c r="D64" i="108"/>
  <c r="C64" i="108" l="1"/>
  <c r="L61" i="108"/>
  <c r="L60" i="108"/>
  <c r="K59" i="108"/>
  <c r="J59" i="108"/>
  <c r="I59" i="108"/>
  <c r="H59" i="108"/>
  <c r="G59" i="108"/>
  <c r="F59" i="108"/>
  <c r="E59" i="108"/>
  <c r="D59" i="108"/>
  <c r="C59" i="108"/>
  <c r="L56" i="108"/>
  <c r="L55" i="108"/>
  <c r="K54" i="108"/>
  <c r="J54" i="108"/>
  <c r="I54" i="108"/>
  <c r="H54" i="108"/>
  <c r="G54" i="108"/>
  <c r="F54" i="108"/>
  <c r="E54" i="108"/>
  <c r="D54" i="108"/>
  <c r="C54" i="108"/>
  <c r="L51" i="108"/>
  <c r="L50" i="108"/>
  <c r="K49" i="108"/>
  <c r="J49" i="108"/>
  <c r="I49" i="108"/>
  <c r="H49" i="108"/>
  <c r="G49" i="108"/>
  <c r="F49" i="108"/>
  <c r="E49" i="108"/>
  <c r="D49" i="108"/>
  <c r="C49" i="108"/>
  <c r="L46" i="108"/>
  <c r="L45" i="108"/>
  <c r="K44" i="108"/>
  <c r="J44" i="108"/>
  <c r="I44" i="108"/>
  <c r="H44" i="108"/>
  <c r="G44" i="108"/>
  <c r="F44" i="108"/>
  <c r="E44" i="108"/>
  <c r="D44" i="108"/>
  <c r="C44" i="108"/>
  <c r="L41" i="108"/>
  <c r="L40" i="108"/>
  <c r="K39" i="108"/>
  <c r="J39" i="108"/>
  <c r="I39" i="108"/>
  <c r="H39" i="108"/>
  <c r="G39" i="108"/>
  <c r="F39" i="108"/>
  <c r="E39" i="108"/>
  <c r="D39" i="108"/>
  <c r="C39" i="108"/>
  <c r="L36" i="108"/>
  <c r="L35" i="108"/>
  <c r="K34" i="108"/>
  <c r="J34" i="108"/>
  <c r="I34" i="108"/>
  <c r="H34" i="108"/>
  <c r="G34" i="108"/>
  <c r="F34" i="108"/>
  <c r="E34" i="108"/>
  <c r="D34" i="108"/>
  <c r="C34" i="108"/>
  <c r="L54" i="108" l="1"/>
  <c r="L34" i="108"/>
  <c r="L39" i="108"/>
  <c r="L59" i="108"/>
  <c r="L44" i="108"/>
  <c r="L49" i="108"/>
  <c r="K31" i="108"/>
  <c r="J31" i="108"/>
  <c r="I31" i="108"/>
  <c r="H31" i="108"/>
  <c r="G31" i="108"/>
  <c r="F31" i="108"/>
  <c r="E31" i="108"/>
  <c r="D31" i="108"/>
  <c r="C31" i="108"/>
  <c r="K30" i="108"/>
  <c r="J30" i="108"/>
  <c r="I30" i="108"/>
  <c r="H30" i="108"/>
  <c r="G30" i="108"/>
  <c r="F30" i="108"/>
  <c r="E30" i="108"/>
  <c r="D30" i="108"/>
  <c r="C30" i="108"/>
  <c r="L26" i="108"/>
  <c r="L25" i="108"/>
  <c r="K23" i="108"/>
  <c r="J23" i="108"/>
  <c r="I23" i="108"/>
  <c r="H23" i="108"/>
  <c r="G23" i="108"/>
  <c r="F23" i="108"/>
  <c r="E23" i="108"/>
  <c r="D23" i="108"/>
  <c r="C23" i="108"/>
  <c r="L21" i="108"/>
  <c r="L20" i="108"/>
  <c r="K18" i="108"/>
  <c r="J18" i="108"/>
  <c r="I18" i="108"/>
  <c r="H18" i="108"/>
  <c r="G18" i="108"/>
  <c r="F18" i="108"/>
  <c r="E18" i="108"/>
  <c r="D18" i="108"/>
  <c r="C18" i="108"/>
  <c r="G72" i="108" l="1"/>
  <c r="K72" i="108"/>
  <c r="F73" i="108"/>
  <c r="J73" i="108"/>
  <c r="D72" i="108"/>
  <c r="H72" i="108"/>
  <c r="G73" i="108"/>
  <c r="K73" i="108"/>
  <c r="E72" i="108"/>
  <c r="I72" i="108"/>
  <c r="D73" i="108"/>
  <c r="H73" i="108"/>
  <c r="H70" i="108" s="1"/>
  <c r="C72" i="108"/>
  <c r="F72" i="108"/>
  <c r="J72" i="108"/>
  <c r="E73" i="108"/>
  <c r="E70" i="108" s="1"/>
  <c r="I73" i="108"/>
  <c r="L18" i="108"/>
  <c r="I28" i="108"/>
  <c r="E28" i="108"/>
  <c r="L23" i="108"/>
  <c r="J28" i="108"/>
  <c r="J70" i="108"/>
  <c r="F28" i="108"/>
  <c r="D28" i="108"/>
  <c r="H28" i="108"/>
  <c r="G70" i="108"/>
  <c r="K70" i="108"/>
  <c r="G28" i="108"/>
  <c r="K28" i="108"/>
  <c r="C28" i="108"/>
  <c r="L30" i="108"/>
  <c r="C73" i="108"/>
  <c r="L31" i="108"/>
  <c r="K13" i="108"/>
  <c r="J13" i="108"/>
  <c r="I13" i="108"/>
  <c r="H13" i="108"/>
  <c r="G13" i="108"/>
  <c r="F13" i="108"/>
  <c r="E13" i="108"/>
  <c r="D13" i="108"/>
  <c r="C13" i="108"/>
  <c r="O132" i="124"/>
  <c r="O131" i="124"/>
  <c r="O130" i="124"/>
  <c r="N129" i="124"/>
  <c r="M129" i="124"/>
  <c r="L129" i="124"/>
  <c r="K129" i="124"/>
  <c r="J129" i="124"/>
  <c r="I129" i="124"/>
  <c r="H129" i="124"/>
  <c r="G129" i="124"/>
  <c r="F129" i="124"/>
  <c r="E129" i="124"/>
  <c r="D129" i="124"/>
  <c r="C129" i="124"/>
  <c r="O127" i="124"/>
  <c r="N126" i="124"/>
  <c r="M126" i="124"/>
  <c r="L126" i="124"/>
  <c r="K126" i="124"/>
  <c r="J126" i="124"/>
  <c r="I126" i="124"/>
  <c r="H126" i="124"/>
  <c r="G126" i="124"/>
  <c r="F126" i="124"/>
  <c r="E126" i="124"/>
  <c r="D126" i="124"/>
  <c r="C126" i="124"/>
  <c r="O125" i="124"/>
  <c r="N124" i="124"/>
  <c r="M124" i="124"/>
  <c r="L124" i="124"/>
  <c r="K124" i="124"/>
  <c r="J124" i="124"/>
  <c r="I124" i="124"/>
  <c r="H124" i="124"/>
  <c r="G124" i="124"/>
  <c r="F124" i="124"/>
  <c r="E124" i="124"/>
  <c r="D124" i="124"/>
  <c r="C124" i="124"/>
  <c r="O123" i="124"/>
  <c r="N122" i="124"/>
  <c r="M122" i="124"/>
  <c r="L122" i="124"/>
  <c r="K122" i="124"/>
  <c r="J122" i="124"/>
  <c r="I122" i="124"/>
  <c r="H122" i="124"/>
  <c r="G122" i="124"/>
  <c r="F122" i="124"/>
  <c r="E122" i="124"/>
  <c r="D122" i="124"/>
  <c r="C122" i="124"/>
  <c r="O116" i="124"/>
  <c r="O115" i="124"/>
  <c r="O114" i="124"/>
  <c r="O113" i="124"/>
  <c r="O112" i="124"/>
  <c r="O111" i="124"/>
  <c r="O110" i="124"/>
  <c r="O109" i="124"/>
  <c r="O108" i="124"/>
  <c r="O107" i="124"/>
  <c r="O106" i="124"/>
  <c r="O105" i="124"/>
  <c r="O104" i="124"/>
  <c r="O103" i="124"/>
  <c r="O102" i="124"/>
  <c r="O101" i="124"/>
  <c r="O100" i="124"/>
  <c r="O99" i="124"/>
  <c r="O98" i="124"/>
  <c r="O97" i="124"/>
  <c r="O96" i="124"/>
  <c r="O95" i="124"/>
  <c r="O94" i="124"/>
  <c r="O93" i="124"/>
  <c r="O92" i="124"/>
  <c r="O91" i="124"/>
  <c r="O90" i="124"/>
  <c r="L72" i="108" l="1"/>
  <c r="F70" i="108"/>
  <c r="D70" i="108"/>
  <c r="I70" i="108"/>
  <c r="L73" i="108"/>
  <c r="I121" i="124"/>
  <c r="D121" i="124"/>
  <c r="H121" i="124"/>
  <c r="H120" i="124" s="1"/>
  <c r="H36" i="124" s="1"/>
  <c r="L121" i="124"/>
  <c r="L120" i="124" s="1"/>
  <c r="L36" i="124" s="1"/>
  <c r="M121" i="124"/>
  <c r="M120" i="124" s="1"/>
  <c r="M36" i="124" s="1"/>
  <c r="E121" i="124"/>
  <c r="O122" i="124"/>
  <c r="F121" i="124"/>
  <c r="J121" i="124"/>
  <c r="N121" i="124"/>
  <c r="N120" i="124" s="1"/>
  <c r="N36" i="124" s="1"/>
  <c r="O129" i="124"/>
  <c r="C121" i="124"/>
  <c r="G121" i="124"/>
  <c r="K121" i="124"/>
  <c r="K120" i="124" s="1"/>
  <c r="K36" i="124" s="1"/>
  <c r="O126" i="124"/>
  <c r="O124" i="124"/>
  <c r="C70" i="108"/>
  <c r="L28" i="108"/>
  <c r="O89" i="124"/>
  <c r="O88" i="124"/>
  <c r="O87" i="124"/>
  <c r="O86" i="124"/>
  <c r="O85" i="124"/>
  <c r="O84" i="124"/>
  <c r="O83" i="124"/>
  <c r="O82" i="124"/>
  <c r="O81" i="124"/>
  <c r="O80" i="124"/>
  <c r="O79" i="124"/>
  <c r="O78" i="124"/>
  <c r="O77" i="124"/>
  <c r="O76" i="124"/>
  <c r="O75" i="124"/>
  <c r="O74" i="124"/>
  <c r="O73" i="124"/>
  <c r="O72" i="124"/>
  <c r="O71" i="124"/>
  <c r="O70" i="124"/>
  <c r="O69" i="124"/>
  <c r="N68" i="124"/>
  <c r="M68" i="124"/>
  <c r="L68" i="124"/>
  <c r="K68" i="124"/>
  <c r="J68" i="124"/>
  <c r="I68" i="124"/>
  <c r="H68" i="124"/>
  <c r="G68" i="124"/>
  <c r="F68" i="124"/>
  <c r="E68" i="124"/>
  <c r="D68" i="124"/>
  <c r="C68" i="124"/>
  <c r="O67" i="124"/>
  <c r="O66" i="124"/>
  <c r="N65" i="124"/>
  <c r="M65" i="124"/>
  <c r="L65" i="124"/>
  <c r="K65" i="124"/>
  <c r="J65" i="124"/>
  <c r="I65" i="124"/>
  <c r="H65" i="124"/>
  <c r="G65" i="124"/>
  <c r="F65" i="124"/>
  <c r="E65" i="124"/>
  <c r="D65" i="124"/>
  <c r="C65" i="124"/>
  <c r="O64" i="124"/>
  <c r="O63" i="124"/>
  <c r="N62" i="124"/>
  <c r="M62" i="124"/>
  <c r="L62" i="124"/>
  <c r="K62" i="124"/>
  <c r="J62" i="124"/>
  <c r="I62" i="124"/>
  <c r="H62" i="124"/>
  <c r="G62" i="124"/>
  <c r="F62" i="124"/>
  <c r="E62" i="124"/>
  <c r="D62" i="124"/>
  <c r="C62" i="124"/>
  <c r="O61" i="124"/>
  <c r="O60" i="124"/>
  <c r="N59" i="124"/>
  <c r="M59" i="124"/>
  <c r="L59" i="124"/>
  <c r="K59" i="124"/>
  <c r="J59" i="124"/>
  <c r="I59" i="124"/>
  <c r="H59" i="124"/>
  <c r="G59" i="124"/>
  <c r="F59" i="124"/>
  <c r="E59" i="124"/>
  <c r="D59" i="124"/>
  <c r="C59" i="124"/>
  <c r="O57" i="124"/>
  <c r="O56" i="124"/>
  <c r="N55" i="124"/>
  <c r="M55" i="124"/>
  <c r="L55" i="124"/>
  <c r="K55" i="124"/>
  <c r="J55" i="124"/>
  <c r="I55" i="124"/>
  <c r="H55" i="124"/>
  <c r="G55" i="124"/>
  <c r="F55" i="124"/>
  <c r="E55" i="124"/>
  <c r="D55" i="124"/>
  <c r="C55" i="124"/>
  <c r="O53" i="124"/>
  <c r="O52" i="124"/>
  <c r="N51" i="124"/>
  <c r="M51" i="124"/>
  <c r="L51" i="124"/>
  <c r="K51" i="124"/>
  <c r="J51" i="124"/>
  <c r="I51" i="124"/>
  <c r="H51" i="124"/>
  <c r="G51" i="124"/>
  <c r="F51" i="124"/>
  <c r="E51" i="124"/>
  <c r="D51" i="124"/>
  <c r="C51" i="124"/>
  <c r="O50" i="124"/>
  <c r="O49" i="124"/>
  <c r="N48" i="124"/>
  <c r="M48" i="124"/>
  <c r="L48" i="124"/>
  <c r="K48" i="124"/>
  <c r="J48" i="124"/>
  <c r="I48" i="124"/>
  <c r="H48" i="124"/>
  <c r="G48" i="124"/>
  <c r="F48" i="124"/>
  <c r="E48" i="124"/>
  <c r="D48" i="124"/>
  <c r="C48" i="124"/>
  <c r="O47" i="124"/>
  <c r="O46" i="124"/>
  <c r="N45" i="124"/>
  <c r="M45" i="124"/>
  <c r="L45" i="124"/>
  <c r="K45" i="124"/>
  <c r="J45" i="124"/>
  <c r="I45" i="124"/>
  <c r="H45" i="124"/>
  <c r="G45" i="124"/>
  <c r="F45" i="124"/>
  <c r="E45" i="124"/>
  <c r="D45" i="124"/>
  <c r="C45" i="124"/>
  <c r="O44" i="124"/>
  <c r="O43" i="124"/>
  <c r="N42" i="124"/>
  <c r="M42" i="124"/>
  <c r="L42" i="124"/>
  <c r="K42" i="124"/>
  <c r="J42" i="124"/>
  <c r="I42" i="124"/>
  <c r="H42" i="124"/>
  <c r="G42" i="124"/>
  <c r="F42" i="124"/>
  <c r="E42" i="124"/>
  <c r="D42" i="124"/>
  <c r="C42" i="124"/>
  <c r="O40" i="124"/>
  <c r="O39" i="124"/>
  <c r="N38" i="124"/>
  <c r="M38" i="124"/>
  <c r="L38" i="124"/>
  <c r="K38" i="124"/>
  <c r="J38" i="124"/>
  <c r="I38" i="124"/>
  <c r="H38" i="124"/>
  <c r="G38" i="124"/>
  <c r="F38" i="124"/>
  <c r="E38" i="124"/>
  <c r="D38" i="124"/>
  <c r="C38" i="124"/>
  <c r="L70" i="108" l="1"/>
  <c r="J58" i="124"/>
  <c r="G58" i="124"/>
  <c r="K58" i="124"/>
  <c r="J120" i="124"/>
  <c r="H58" i="124"/>
  <c r="D41" i="124"/>
  <c r="L41" i="124"/>
  <c r="N41" i="124"/>
  <c r="D58" i="124"/>
  <c r="L58" i="124"/>
  <c r="N58" i="124"/>
  <c r="O121" i="124"/>
  <c r="C41" i="124"/>
  <c r="E58" i="124"/>
  <c r="I58" i="124"/>
  <c r="M58" i="124"/>
  <c r="O62" i="124"/>
  <c r="O68" i="124"/>
  <c r="M41" i="124"/>
  <c r="F58" i="124"/>
  <c r="O45" i="124"/>
  <c r="O51" i="124"/>
  <c r="C58" i="124"/>
  <c r="G120" i="124"/>
  <c r="O59" i="124"/>
  <c r="O65" i="124"/>
  <c r="O38" i="124"/>
  <c r="O42" i="124"/>
  <c r="O48" i="124"/>
  <c r="C71" i="108"/>
  <c r="D14" i="108"/>
  <c r="O55" i="124"/>
  <c r="L71" i="108"/>
  <c r="E65" i="108"/>
  <c r="J65" i="108"/>
  <c r="L65" i="108"/>
  <c r="F65" i="108"/>
  <c r="K65" i="108"/>
  <c r="D65" i="108"/>
  <c r="G65" i="108"/>
  <c r="I65" i="108"/>
  <c r="H65" i="108"/>
  <c r="C65" i="108"/>
  <c r="H24" i="108"/>
  <c r="J19" i="108"/>
  <c r="D24" i="108"/>
  <c r="J29" i="108"/>
  <c r="F29" i="108"/>
  <c r="F19" i="108"/>
  <c r="K24" i="108"/>
  <c r="G24" i="108"/>
  <c r="C24" i="108"/>
  <c r="I19" i="108"/>
  <c r="E19" i="108"/>
  <c r="J24" i="108"/>
  <c r="E24" i="108"/>
  <c r="K29" i="108"/>
  <c r="F24" i="108"/>
  <c r="E29" i="108"/>
  <c r="K71" i="108"/>
  <c r="G19" i="108"/>
  <c r="I24" i="108"/>
  <c r="K19" i="108"/>
  <c r="C19" i="108"/>
  <c r="I29" i="108"/>
  <c r="E71" i="108"/>
  <c r="F71" i="108"/>
  <c r="D19" i="108"/>
  <c r="C29" i="108"/>
  <c r="D29" i="108"/>
  <c r="H19" i="108"/>
  <c r="D71" i="108"/>
  <c r="I71" i="108"/>
  <c r="J71" i="108"/>
  <c r="L19" i="108"/>
  <c r="G29" i="108"/>
  <c r="H29" i="108"/>
  <c r="L24" i="108"/>
  <c r="G71" i="108"/>
  <c r="H71" i="108"/>
  <c r="I14" i="108"/>
  <c r="E14" i="108"/>
  <c r="J14" i="108"/>
  <c r="K14" i="108"/>
  <c r="F14" i="108"/>
  <c r="K41" i="124"/>
  <c r="L29" i="108"/>
  <c r="H14" i="108"/>
  <c r="G14" i="108"/>
  <c r="C14" i="108" l="1"/>
  <c r="L13" i="108"/>
  <c r="F120" i="124"/>
  <c r="G36" i="124"/>
  <c r="I120" i="124"/>
  <c r="I36" i="124" s="1"/>
  <c r="J36" i="124"/>
  <c r="C37" i="124"/>
  <c r="K54" i="124"/>
  <c r="I54" i="124"/>
  <c r="J54" i="124"/>
  <c r="M37" i="124"/>
  <c r="D37" i="124"/>
  <c r="L37" i="124"/>
  <c r="H54" i="124"/>
  <c r="D120" i="124"/>
  <c r="D54" i="124"/>
  <c r="O58" i="124"/>
  <c r="C54" i="124"/>
  <c r="J41" i="124"/>
  <c r="K37" i="124"/>
  <c r="O34" i="124"/>
  <c r="O33" i="124"/>
  <c r="N32" i="124"/>
  <c r="M32" i="124"/>
  <c r="L32" i="124"/>
  <c r="K32" i="124"/>
  <c r="J32" i="124"/>
  <c r="I32" i="124"/>
  <c r="H32" i="124"/>
  <c r="G32" i="124"/>
  <c r="F32" i="124"/>
  <c r="E32" i="124"/>
  <c r="D32" i="124"/>
  <c r="C32" i="124"/>
  <c r="O31" i="124"/>
  <c r="N30" i="124"/>
  <c r="M30" i="124"/>
  <c r="L30" i="124"/>
  <c r="K30" i="124"/>
  <c r="J30" i="124"/>
  <c r="I30" i="124"/>
  <c r="H30" i="124"/>
  <c r="G30" i="124"/>
  <c r="F30" i="124"/>
  <c r="E30" i="124"/>
  <c r="D30" i="124"/>
  <c r="C30" i="124"/>
  <c r="O28" i="124"/>
  <c r="O24" i="124"/>
  <c r="N23" i="124"/>
  <c r="M23" i="124"/>
  <c r="L23" i="124"/>
  <c r="K23" i="124"/>
  <c r="J23" i="124"/>
  <c r="I23" i="124"/>
  <c r="H23" i="124"/>
  <c r="G23" i="124"/>
  <c r="F23" i="124"/>
  <c r="E23" i="124"/>
  <c r="D23" i="124"/>
  <c r="C23" i="124"/>
  <c r="O22" i="124"/>
  <c r="O21" i="124"/>
  <c r="O20" i="124"/>
  <c r="O19" i="124"/>
  <c r="N18" i="124"/>
  <c r="M18" i="124"/>
  <c r="L18" i="124"/>
  <c r="K18" i="124"/>
  <c r="J18" i="124"/>
  <c r="I18" i="124"/>
  <c r="H18" i="124"/>
  <c r="G18" i="124"/>
  <c r="F18" i="124"/>
  <c r="E18" i="124"/>
  <c r="D18" i="124"/>
  <c r="C18" i="124"/>
  <c r="O15" i="124"/>
  <c r="O14" i="124"/>
  <c r="N13" i="124"/>
  <c r="M13" i="124"/>
  <c r="L13" i="124"/>
  <c r="K13" i="124"/>
  <c r="J13" i="124"/>
  <c r="I13" i="124"/>
  <c r="H13" i="124"/>
  <c r="G13" i="124"/>
  <c r="F13" i="124"/>
  <c r="E13" i="124"/>
  <c r="D13" i="124"/>
  <c r="C13" i="124"/>
  <c r="L14" i="108" l="1"/>
  <c r="C120" i="124"/>
  <c r="D36" i="124"/>
  <c r="E120" i="124"/>
  <c r="E36" i="124" s="1"/>
  <c r="F36" i="124"/>
  <c r="F29" i="124"/>
  <c r="J29" i="124"/>
  <c r="N29" i="124"/>
  <c r="C29" i="124"/>
  <c r="G29" i="124"/>
  <c r="K29" i="124"/>
  <c r="E29" i="124"/>
  <c r="I29" i="124"/>
  <c r="M29" i="124"/>
  <c r="D29" i="124"/>
  <c r="H29" i="124"/>
  <c r="L29" i="124"/>
  <c r="G54" i="124"/>
  <c r="L25" i="124"/>
  <c r="K25" i="124"/>
  <c r="N25" i="124"/>
  <c r="E25" i="124"/>
  <c r="O30" i="124"/>
  <c r="K17" i="124"/>
  <c r="O26" i="124"/>
  <c r="O18" i="124"/>
  <c r="O13" i="124"/>
  <c r="O23" i="124"/>
  <c r="O27" i="124"/>
  <c r="O32" i="124"/>
  <c r="I41" i="124"/>
  <c r="J37" i="124"/>
  <c r="J25" i="124"/>
  <c r="O136" i="122"/>
  <c r="O135" i="122"/>
  <c r="O134" i="122"/>
  <c r="N133" i="122"/>
  <c r="M133" i="122"/>
  <c r="L133" i="122"/>
  <c r="K133" i="122"/>
  <c r="J133" i="122"/>
  <c r="I133" i="122"/>
  <c r="H133" i="122"/>
  <c r="G133" i="122"/>
  <c r="F133" i="122"/>
  <c r="E133" i="122"/>
  <c r="D133" i="122"/>
  <c r="C133" i="122"/>
  <c r="O131" i="122"/>
  <c r="O130" i="122"/>
  <c r="N129" i="122"/>
  <c r="M129" i="122"/>
  <c r="L129" i="122"/>
  <c r="K129" i="122"/>
  <c r="J129" i="122"/>
  <c r="I129" i="122"/>
  <c r="I126" i="122" s="1"/>
  <c r="I125" i="122" s="1"/>
  <c r="H129" i="122"/>
  <c r="G129" i="122"/>
  <c r="F129" i="122"/>
  <c r="E129" i="122"/>
  <c r="D129" i="122"/>
  <c r="C129" i="122"/>
  <c r="O128" i="122"/>
  <c r="M126" i="122"/>
  <c r="O124" i="122"/>
  <c r="O123" i="122"/>
  <c r="N122" i="122"/>
  <c r="M122" i="122"/>
  <c r="L122" i="122"/>
  <c r="K122" i="122"/>
  <c r="J122" i="122"/>
  <c r="I122" i="122"/>
  <c r="H122" i="122"/>
  <c r="G122" i="122"/>
  <c r="F122" i="122"/>
  <c r="E122" i="122"/>
  <c r="D122" i="122"/>
  <c r="C122" i="122"/>
  <c r="O121" i="122"/>
  <c r="O120" i="124" l="1"/>
  <c r="O36" i="124" s="1"/>
  <c r="C36" i="124"/>
  <c r="I25" i="124"/>
  <c r="M25" i="124"/>
  <c r="D25" i="124"/>
  <c r="F54" i="124"/>
  <c r="M125" i="122"/>
  <c r="L17" i="124"/>
  <c r="F126" i="122"/>
  <c r="N17" i="124"/>
  <c r="O29" i="124"/>
  <c r="J126" i="122"/>
  <c r="L126" i="122"/>
  <c r="D126" i="122"/>
  <c r="D125" i="122" s="1"/>
  <c r="N126" i="122"/>
  <c r="H126" i="122"/>
  <c r="E126" i="122"/>
  <c r="O129" i="122"/>
  <c r="O133" i="122"/>
  <c r="O122" i="122"/>
  <c r="O127" i="122"/>
  <c r="G126" i="122"/>
  <c r="K126" i="122"/>
  <c r="C126" i="122"/>
  <c r="C125" i="122" s="1"/>
  <c r="I17" i="124"/>
  <c r="H41" i="124"/>
  <c r="I37" i="124"/>
  <c r="G25" i="124"/>
  <c r="J17" i="124"/>
  <c r="M17" i="124" l="1"/>
  <c r="C25" i="124"/>
  <c r="H25" i="124"/>
  <c r="E54" i="124"/>
  <c r="G125" i="122"/>
  <c r="N125" i="122"/>
  <c r="E125" i="122"/>
  <c r="L125" i="122"/>
  <c r="F125" i="122"/>
  <c r="K125" i="122"/>
  <c r="H125" i="122"/>
  <c r="J125" i="122"/>
  <c r="O126" i="122"/>
  <c r="G41" i="124"/>
  <c r="H37" i="124"/>
  <c r="F25" i="124"/>
  <c r="G17" i="124"/>
  <c r="C17" i="124" l="1"/>
  <c r="O25" i="124"/>
  <c r="H17" i="124"/>
  <c r="O125" i="122"/>
  <c r="F41" i="124"/>
  <c r="G37" i="124"/>
  <c r="F17" i="124"/>
  <c r="E17" i="124" l="1"/>
  <c r="E41" i="124"/>
  <c r="F37" i="124"/>
  <c r="D17" i="124" l="1"/>
  <c r="E37" i="124"/>
  <c r="O41" i="124"/>
  <c r="O17" i="124" l="1"/>
  <c r="O38" i="122"/>
  <c r="O36" i="122"/>
  <c r="O35" i="122"/>
  <c r="N34" i="122"/>
  <c r="M34" i="122"/>
  <c r="L34" i="122"/>
  <c r="K34" i="122"/>
  <c r="J34" i="122"/>
  <c r="I34" i="122"/>
  <c r="H34" i="122"/>
  <c r="G34" i="122"/>
  <c r="F34" i="122"/>
  <c r="E34" i="122"/>
  <c r="D34" i="122"/>
  <c r="C34" i="122"/>
  <c r="O33" i="122"/>
  <c r="N32" i="122"/>
  <c r="N29" i="122" s="1"/>
  <c r="M32" i="122"/>
  <c r="M29" i="122" s="1"/>
  <c r="L32" i="122"/>
  <c r="L29" i="122" s="1"/>
  <c r="K32" i="122"/>
  <c r="K29" i="122" s="1"/>
  <c r="J32" i="122"/>
  <c r="J29" i="122" s="1"/>
  <c r="I32" i="122"/>
  <c r="I29" i="122" s="1"/>
  <c r="H32" i="122"/>
  <c r="H29" i="122" s="1"/>
  <c r="G32" i="122"/>
  <c r="G29" i="122" s="1"/>
  <c r="F32" i="122"/>
  <c r="F29" i="122" s="1"/>
  <c r="E32" i="122"/>
  <c r="E29" i="122" s="1"/>
  <c r="D32" i="122"/>
  <c r="D29" i="122" s="1"/>
  <c r="C32" i="122"/>
  <c r="C29" i="122" s="1"/>
  <c r="O28" i="122"/>
  <c r="O24" i="122"/>
  <c r="O22" i="122"/>
  <c r="O20" i="122"/>
  <c r="O19" i="122"/>
  <c r="O23" i="122" l="1"/>
  <c r="O32" i="122"/>
  <c r="G25" i="122"/>
  <c r="K25" i="122"/>
  <c r="D25" i="122"/>
  <c r="F25" i="122"/>
  <c r="E25" i="122"/>
  <c r="I25" i="122"/>
  <c r="M25" i="122"/>
  <c r="O34" i="122"/>
  <c r="H25" i="122"/>
  <c r="L25" i="122"/>
  <c r="J25" i="122"/>
  <c r="N25" i="122"/>
  <c r="O27" i="122"/>
  <c r="C25" i="122"/>
  <c r="O18" i="122"/>
  <c r="N18" i="122"/>
  <c r="M18" i="122"/>
  <c r="L18" i="122"/>
  <c r="K18" i="122"/>
  <c r="J18" i="122"/>
  <c r="I18" i="122"/>
  <c r="H18" i="122"/>
  <c r="G18" i="122"/>
  <c r="F18" i="122"/>
  <c r="E18" i="122"/>
  <c r="D18" i="122"/>
  <c r="C18" i="122"/>
  <c r="O15" i="122"/>
  <c r="O14" i="122"/>
  <c r="N13" i="122"/>
  <c r="M13" i="122"/>
  <c r="L13" i="122"/>
  <c r="K13" i="122"/>
  <c r="J13" i="122"/>
  <c r="I13" i="122"/>
  <c r="H13" i="122"/>
  <c r="G13" i="122"/>
  <c r="F13" i="122"/>
  <c r="E13" i="122"/>
  <c r="D13" i="122"/>
  <c r="F17" i="122" l="1"/>
  <c r="O29" i="122"/>
  <c r="M17" i="122"/>
  <c r="J17" i="122"/>
  <c r="I17" i="122"/>
  <c r="G17" i="122"/>
  <c r="K17" i="122"/>
  <c r="C17" i="122"/>
  <c r="L17" i="122"/>
  <c r="E17" i="122"/>
  <c r="N17" i="122"/>
  <c r="O25" i="122"/>
  <c r="H17" i="122"/>
  <c r="O13" i="122"/>
  <c r="C13" i="122"/>
  <c r="E96" i="132"/>
  <c r="D96" i="132"/>
  <c r="C96" i="132"/>
  <c r="F94" i="132"/>
  <c r="D17" i="122" l="1"/>
  <c r="O17" i="122"/>
  <c r="F96" i="132"/>
  <c r="E93" i="132"/>
  <c r="D93" i="132"/>
  <c r="C93" i="132"/>
  <c r="F92" i="132"/>
  <c r="E91" i="132"/>
  <c r="D91" i="132"/>
  <c r="C91" i="132"/>
  <c r="F90" i="132"/>
  <c r="E89" i="132"/>
  <c r="D89" i="132"/>
  <c r="C89" i="132"/>
  <c r="F86" i="132"/>
  <c r="F85" i="132"/>
  <c r="E84" i="132"/>
  <c r="D84" i="132"/>
  <c r="C84" i="132"/>
  <c r="C88" i="132" l="1"/>
  <c r="F84" i="132"/>
  <c r="E88" i="132"/>
  <c r="D88" i="132"/>
  <c r="F89" i="132"/>
  <c r="F93" i="132"/>
  <c r="F91" i="132"/>
  <c r="F83" i="132"/>
  <c r="F88" i="132" l="1"/>
  <c r="F82" i="132"/>
  <c r="F81" i="132"/>
  <c r="F80" i="132"/>
  <c r="F79" i="132"/>
  <c r="F78" i="132"/>
  <c r="F77" i="132"/>
  <c r="F76" i="132"/>
  <c r="F75" i="132"/>
  <c r="F74" i="132"/>
  <c r="F73" i="132"/>
  <c r="F72" i="132"/>
  <c r="F71" i="132"/>
  <c r="F70" i="132"/>
  <c r="F69" i="132"/>
  <c r="F68" i="132"/>
  <c r="F67" i="132"/>
  <c r="F66" i="132"/>
  <c r="F65" i="132"/>
  <c r="F64" i="132"/>
  <c r="F63" i="132"/>
  <c r="F62" i="132"/>
  <c r="F61" i="132"/>
  <c r="F60" i="132"/>
  <c r="F59" i="132"/>
  <c r="F58" i="132"/>
  <c r="F57" i="132"/>
  <c r="F56" i="132"/>
  <c r="F55" i="132"/>
  <c r="F54" i="132"/>
  <c r="F53" i="132"/>
  <c r="F52" i="132"/>
  <c r="E51" i="132" l="1"/>
  <c r="D51" i="132"/>
  <c r="C51" i="132"/>
  <c r="F50" i="132"/>
  <c r="F49" i="132"/>
  <c r="E48" i="132"/>
  <c r="D48" i="132"/>
  <c r="C48" i="132"/>
  <c r="F47" i="132"/>
  <c r="F46" i="132"/>
  <c r="E45" i="132"/>
  <c r="D45" i="132"/>
  <c r="C45" i="132"/>
  <c r="F44" i="132"/>
  <c r="F43" i="132"/>
  <c r="E42" i="132"/>
  <c r="D42" i="132"/>
  <c r="C42" i="132"/>
  <c r="F40" i="132"/>
  <c r="F39" i="132"/>
  <c r="E38" i="132"/>
  <c r="D38" i="132"/>
  <c r="C38" i="132"/>
  <c r="D41" i="132" l="1"/>
  <c r="F42" i="132"/>
  <c r="C41" i="132"/>
  <c r="F38" i="132"/>
  <c r="F48" i="132"/>
  <c r="F51" i="132"/>
  <c r="F45" i="132"/>
  <c r="C37" i="132" l="1"/>
  <c r="F34" i="132" l="1"/>
  <c r="F33" i="132"/>
  <c r="E32" i="132"/>
  <c r="D32" i="132"/>
  <c r="C32" i="132"/>
  <c r="F31" i="132"/>
  <c r="F32" i="132" l="1"/>
  <c r="E25" i="132" l="1"/>
  <c r="D25" i="132"/>
  <c r="C25" i="132"/>
  <c r="F24" i="132"/>
  <c r="F25" i="132" l="1"/>
  <c r="F22" i="132"/>
  <c r="F21" i="132"/>
  <c r="F20" i="132"/>
  <c r="F19" i="132"/>
  <c r="E18" i="132"/>
  <c r="D18" i="132"/>
  <c r="C18" i="132"/>
  <c r="D17" i="132" l="1"/>
  <c r="C17" i="132"/>
  <c r="E17" i="132"/>
  <c r="F23" i="132"/>
  <c r="F18" i="132"/>
  <c r="F15" i="132"/>
  <c r="F17" i="132" l="1"/>
  <c r="F14" i="132"/>
  <c r="F13" i="132" l="1"/>
  <c r="E13" i="132"/>
  <c r="D13" i="132"/>
  <c r="C13" i="132"/>
  <c r="F103" i="123" l="1"/>
  <c r="F102" i="123"/>
  <c r="F101" i="123"/>
  <c r="E100" i="123"/>
  <c r="D100" i="123" l="1"/>
  <c r="C100" i="123"/>
  <c r="F98" i="123"/>
  <c r="F97" i="123"/>
  <c r="E96" i="123"/>
  <c r="D96" i="123"/>
  <c r="C96" i="123"/>
  <c r="F95" i="123"/>
  <c r="F92" i="123"/>
  <c r="C89" i="123" l="1"/>
  <c r="F94" i="123"/>
  <c r="F96" i="123"/>
  <c r="F100" i="123"/>
  <c r="D89" i="123"/>
  <c r="D38" i="123" l="1"/>
  <c r="E89" i="123"/>
  <c r="F91" i="123"/>
  <c r="E86" i="123"/>
  <c r="D86" i="123"/>
  <c r="C86" i="123"/>
  <c r="F85" i="123"/>
  <c r="C38" i="123" l="1"/>
  <c r="E38" i="123"/>
  <c r="F90" i="123"/>
  <c r="F86" i="123"/>
  <c r="F89" i="123" l="1"/>
  <c r="F36" i="123"/>
  <c r="F34" i="123"/>
  <c r="F33" i="123"/>
  <c r="E32" i="123"/>
  <c r="D32" i="123"/>
  <c r="C32" i="123"/>
  <c r="F38" i="123" l="1"/>
  <c r="F32" i="123"/>
  <c r="F31" i="123" l="1"/>
  <c r="F28" i="123"/>
  <c r="F27" i="123"/>
  <c r="E26" i="123"/>
  <c r="D26" i="123"/>
  <c r="C26" i="123"/>
  <c r="F22" i="123"/>
  <c r="F20" i="123"/>
  <c r="F19" i="123"/>
  <c r="E18" i="123"/>
  <c r="D18" i="123"/>
  <c r="C18" i="123"/>
  <c r="E25" i="123" l="1"/>
  <c r="E17" i="123" s="1"/>
  <c r="C25" i="123"/>
  <c r="C17" i="123" s="1"/>
  <c r="D25" i="123"/>
  <c r="D17" i="123" s="1"/>
  <c r="F18" i="123"/>
  <c r="F29" i="123"/>
  <c r="F26" i="123"/>
  <c r="F15" i="123"/>
  <c r="F14" i="123"/>
  <c r="E13" i="123"/>
  <c r="D13" i="123"/>
  <c r="C13" i="123"/>
  <c r="F25" i="123" l="1"/>
  <c r="F17" i="123" s="1"/>
  <c r="F13" i="123"/>
  <c r="D61" i="134" l="1"/>
  <c r="C61" i="134"/>
  <c r="D16" i="134"/>
  <c r="C16" i="134"/>
  <c r="D87" i="88" l="1"/>
  <c r="C87" i="88"/>
  <c r="E87" i="88" l="1"/>
  <c r="D53" i="88"/>
  <c r="D63" i="88" s="1"/>
  <c r="C53" i="88"/>
  <c r="C63" i="88" s="1"/>
  <c r="D46" i="88"/>
  <c r="C46" i="88" l="1"/>
  <c r="D29" i="88"/>
  <c r="C29" i="88" l="1"/>
  <c r="D20" i="88"/>
  <c r="D40" i="88" s="1"/>
  <c r="D59" i="88" s="1"/>
  <c r="C20" i="88"/>
  <c r="C40" i="88" s="1"/>
  <c r="D16" i="88"/>
  <c r="C16" i="88"/>
  <c r="D61" i="88" l="1"/>
  <c r="C59" i="88"/>
  <c r="C61" i="88" s="1"/>
  <c r="F73" i="17"/>
  <c r="D65" i="88" l="1"/>
  <c r="C65" i="88"/>
  <c r="E73" i="17"/>
  <c r="D73" i="17" l="1"/>
  <c r="C73" i="17"/>
  <c r="F65" i="17"/>
  <c r="E65" i="17"/>
  <c r="D65" i="17"/>
  <c r="C65" i="17"/>
  <c r="F60" i="17"/>
  <c r="E60" i="17"/>
  <c r="D60" i="17"/>
  <c r="C60" i="17"/>
  <c r="F53" i="17"/>
  <c r="E53" i="17"/>
  <c r="D53" i="17"/>
  <c r="C53" i="17"/>
  <c r="F32" i="17" l="1"/>
  <c r="F28" i="17" s="1"/>
  <c r="E32" i="17" l="1"/>
  <c r="D32" i="17"/>
  <c r="C32" i="17"/>
  <c r="E28" i="17"/>
  <c r="D28" i="17" s="1"/>
  <c r="C28" i="17" s="1"/>
  <c r="F22" i="17"/>
  <c r="E22" i="17"/>
  <c r="D22" i="17"/>
  <c r="C22" i="17"/>
  <c r="F20" i="17"/>
  <c r="E20" i="17" l="1"/>
  <c r="D20" i="17"/>
  <c r="C20" i="17"/>
  <c r="F17" i="17" l="1"/>
  <c r="E17" i="17" l="1"/>
  <c r="D17" i="17" s="1"/>
  <c r="C17" i="17" l="1"/>
  <c r="F14" i="17" l="1"/>
  <c r="E14" i="17" s="1"/>
  <c r="D14" i="17" s="1"/>
  <c r="C14" i="17" s="1"/>
  <c r="B91" i="93"/>
  <c r="B90" i="93"/>
  <c r="F61" i="93" l="1"/>
  <c r="E61" i="93"/>
  <c r="D61" i="93"/>
  <c r="F34" i="93"/>
  <c r="E34" i="93"/>
  <c r="D34" i="93"/>
  <c r="G17" i="93"/>
  <c r="F17" i="93"/>
  <c r="E17" i="93"/>
  <c r="D17" i="93"/>
  <c r="H100" i="100"/>
  <c r="G100" i="100"/>
  <c r="F100" i="100"/>
  <c r="H87" i="100"/>
  <c r="G87" i="100"/>
  <c r="F87" i="100"/>
  <c r="G34" i="93" l="1"/>
  <c r="D179" i="93"/>
  <c r="E179" i="93"/>
  <c r="F179" i="93"/>
  <c r="G61" i="93"/>
  <c r="H68" i="100"/>
  <c r="G68" i="100"/>
  <c r="F68" i="100"/>
  <c r="H48" i="100"/>
  <c r="G48" i="100"/>
  <c r="F48" i="100"/>
  <c r="H20" i="100"/>
  <c r="H18" i="100" s="1"/>
  <c r="G20" i="100"/>
  <c r="F20" i="100"/>
  <c r="H58" i="99"/>
  <c r="G58" i="99"/>
  <c r="F58" i="99"/>
  <c r="H46" i="99"/>
  <c r="G46" i="99"/>
  <c r="F46" i="99"/>
  <c r="H39" i="99"/>
  <c r="G39" i="99"/>
  <c r="F39" i="99"/>
  <c r="H30" i="99"/>
  <c r="G30" i="99"/>
  <c r="F30" i="99"/>
  <c r="H19" i="99"/>
  <c r="G19" i="99"/>
  <c r="F19" i="99"/>
  <c r="F18" i="100" l="1"/>
  <c r="H104" i="100"/>
  <c r="G17" i="99"/>
  <c r="H44" i="99"/>
  <c r="G44" i="99" s="1"/>
  <c r="F44" i="99" s="1"/>
  <c r="G18" i="100"/>
  <c r="G104" i="100" s="1"/>
  <c r="F104" i="100" s="1"/>
  <c r="H17" i="99"/>
  <c r="F17" i="99"/>
  <c r="G179" i="93"/>
  <c r="H23" i="98"/>
  <c r="G23" i="98"/>
  <c r="H62" i="99" l="1"/>
  <c r="F62" i="99"/>
  <c r="G62" i="99"/>
  <c r="F23" i="98"/>
  <c r="H20" i="98"/>
  <c r="H18" i="98" s="1"/>
  <c r="H68" i="98" s="1"/>
  <c r="G20" i="98"/>
  <c r="G18" i="98" s="1"/>
  <c r="F20" i="98"/>
  <c r="F18" i="98" l="1"/>
  <c r="G68" i="98"/>
  <c r="F68" i="98" s="1"/>
  <c r="L14" i="98"/>
  <c r="G50" i="13"/>
  <c r="G49" i="13" l="1"/>
  <c r="E49" i="13"/>
  <c r="C49" i="13"/>
  <c r="G47" i="13"/>
  <c r="G46" i="13" s="1"/>
  <c r="E46" i="13"/>
  <c r="C46" i="13"/>
  <c r="G44" i="13" l="1"/>
  <c r="G43" i="13" l="1"/>
  <c r="E43" i="13"/>
  <c r="C43" i="13"/>
  <c r="G41" i="13"/>
  <c r="G40" i="13"/>
  <c r="E39" i="13"/>
  <c r="C39" i="13"/>
  <c r="G38" i="13"/>
  <c r="G35" i="13"/>
  <c r="G34" i="13"/>
  <c r="E37" i="13" l="1"/>
  <c r="G39" i="13"/>
  <c r="C37" i="13"/>
  <c r="G32" i="13"/>
  <c r="G31" i="13"/>
  <c r="G37" i="13" l="1"/>
  <c r="E30" i="13"/>
  <c r="G30" i="13" l="1"/>
  <c r="C30" i="13"/>
  <c r="G26" i="13" l="1"/>
  <c r="G25" i="13"/>
  <c r="E24" i="13"/>
  <c r="C24" i="13"/>
  <c r="G22" i="13"/>
  <c r="G21" i="13"/>
  <c r="G20" i="13"/>
  <c r="G24" i="13" l="1"/>
  <c r="G19" i="13"/>
  <c r="E19" i="13"/>
  <c r="C19" i="13"/>
  <c r="E17" i="13" l="1"/>
  <c r="C17" i="13"/>
  <c r="G17" i="13"/>
  <c r="C71" i="79"/>
  <c r="C66" i="79" l="1"/>
  <c r="C64" i="79" l="1"/>
  <c r="D75" i="79" l="1"/>
  <c r="D74" i="79"/>
  <c r="D73" i="79"/>
  <c r="D69" i="79"/>
  <c r="D68" i="79"/>
  <c r="C58" i="79"/>
  <c r="C54" i="79"/>
  <c r="C47" i="79"/>
  <c r="C40" i="79"/>
  <c r="C36" i="79"/>
  <c r="D71" i="79" l="1"/>
  <c r="C45" i="79"/>
  <c r="D66" i="79"/>
  <c r="D64" i="79" s="1"/>
  <c r="C28" i="79"/>
  <c r="C23" i="79"/>
  <c r="C26" i="79" l="1"/>
  <c r="C21" i="79"/>
  <c r="C19" i="79"/>
  <c r="C17" i="79" l="1"/>
  <c r="D58" i="79" s="1"/>
  <c r="C47" i="95"/>
  <c r="C39" i="95"/>
  <c r="C34" i="95"/>
  <c r="C29" i="95"/>
  <c r="C18" i="95"/>
  <c r="D76" i="111"/>
  <c r="C76" i="111"/>
  <c r="D71" i="111"/>
  <c r="C71" i="111"/>
  <c r="D66" i="111"/>
  <c r="C66" i="111"/>
  <c r="D59" i="111"/>
  <c r="C59" i="111"/>
  <c r="C64" i="111" l="1"/>
  <c r="D64" i="111"/>
  <c r="C16" i="95"/>
  <c r="D30" i="79"/>
  <c r="C14" i="79"/>
  <c r="D37" i="79"/>
  <c r="D29" i="79"/>
  <c r="D23" i="79"/>
  <c r="D48" i="79"/>
  <c r="D36" i="79"/>
  <c r="D47" i="79"/>
  <c r="D19" i="79"/>
  <c r="D55" i="79"/>
  <c r="D59" i="79"/>
  <c r="D32" i="79"/>
  <c r="D50" i="79"/>
  <c r="D49" i="79" s="1"/>
  <c r="D51" i="79"/>
  <c r="D56" i="79"/>
  <c r="D31" i="79"/>
  <c r="D40" i="79"/>
  <c r="D54" i="79"/>
  <c r="D38" i="79"/>
  <c r="D34" i="79"/>
  <c r="D60" i="79"/>
  <c r="D28" i="79"/>
  <c r="D41" i="79"/>
  <c r="D52" i="79"/>
  <c r="D21" i="79"/>
  <c r="D17" i="79" s="1"/>
  <c r="D42" i="79"/>
  <c r="D33" i="79"/>
  <c r="D43" i="79"/>
  <c r="D61" i="79"/>
  <c r="C45" i="95"/>
  <c r="D54" i="111"/>
  <c r="C54" i="111"/>
  <c r="D33" i="111"/>
  <c r="D45" i="79" l="1"/>
  <c r="D26" i="79"/>
  <c r="C13" i="95"/>
  <c r="C33" i="111"/>
  <c r="D29" i="111" l="1"/>
  <c r="C29" i="111" l="1"/>
  <c r="D23" i="111"/>
  <c r="C23" i="111" l="1"/>
  <c r="D21" i="111"/>
  <c r="C21" i="111" l="1"/>
  <c r="D19" i="111"/>
  <c r="D16" i="111" l="1"/>
  <c r="C19" i="111"/>
  <c r="D13" i="111" l="1"/>
  <c r="C16" i="111"/>
  <c r="C13" i="111" s="1"/>
  <c r="C85" i="111"/>
  <c r="D85" i="111" s="1"/>
  <c r="D87" i="111" s="1"/>
  <c r="C87" i="111" l="1"/>
  <c r="G28" i="13"/>
  <c r="E28" i="13"/>
  <c r="C28" i="13"/>
  <c r="E15" i="13" l="1"/>
  <c r="G15" i="13"/>
  <c r="C15" i="13"/>
  <c r="D20" i="13" l="1"/>
  <c r="D25" i="13"/>
  <c r="D32" i="13"/>
  <c r="F26" i="13"/>
  <c r="F47" i="13"/>
  <c r="F41" i="13"/>
  <c r="F25" i="13"/>
  <c r="H25" i="13" s="1"/>
  <c r="F21" i="13"/>
  <c r="D38" i="13"/>
  <c r="D40" i="13"/>
  <c r="F35" i="13"/>
  <c r="F34" i="13"/>
  <c r="D26" i="13"/>
  <c r="D34" i="13"/>
  <c r="D35" i="13"/>
  <c r="F31" i="13"/>
  <c r="D21" i="13"/>
  <c r="F44" i="13"/>
  <c r="F32" i="13"/>
  <c r="H32" i="13" s="1"/>
  <c r="F20" i="13"/>
  <c r="F40" i="13"/>
  <c r="D50" i="13"/>
  <c r="F50" i="13"/>
  <c r="D22" i="13"/>
  <c r="F38" i="13"/>
  <c r="D47" i="13"/>
  <c r="D44" i="13"/>
  <c r="D43" i="13" s="1"/>
  <c r="D41" i="13"/>
  <c r="F22" i="13"/>
  <c r="D31" i="13"/>
  <c r="D24" i="13"/>
  <c r="F24" i="13" l="1"/>
  <c r="F49" i="13"/>
  <c r="D46" i="13"/>
  <c r="F46" i="13"/>
  <c r="H26" i="13"/>
  <c r="H35" i="13"/>
  <c r="H38" i="13"/>
  <c r="H40" i="13"/>
  <c r="F33" i="13"/>
  <c r="H20" i="13"/>
  <c r="H41" i="13"/>
  <c r="H50" i="13"/>
  <c r="F43" i="13"/>
  <c r="H44" i="13"/>
  <c r="H34" i="13"/>
  <c r="D33" i="13"/>
  <c r="F39" i="13"/>
  <c r="H21" i="13"/>
  <c r="D49" i="13"/>
  <c r="H47" i="13"/>
  <c r="H22" i="13"/>
  <c r="D19" i="13"/>
  <c r="D39" i="13"/>
  <c r="F19" i="13"/>
  <c r="H31" i="13"/>
  <c r="H43" i="13"/>
  <c r="F37" i="13" l="1"/>
  <c r="F30" i="13"/>
  <c r="F28" i="13" s="1"/>
  <c r="H46" i="13"/>
  <c r="D30" i="13"/>
  <c r="H49" i="13"/>
  <c r="H24" i="13"/>
  <c r="H33" i="13"/>
  <c r="H39" i="13"/>
  <c r="H37" i="13" s="1"/>
  <c r="D17" i="13"/>
  <c r="D37" i="13"/>
  <c r="H19" i="13"/>
  <c r="F17" i="13"/>
  <c r="H17" i="13" l="1"/>
  <c r="H30" i="13"/>
  <c r="D28" i="13"/>
  <c r="F15" i="13"/>
  <c r="D63" i="134"/>
  <c r="D65" i="134"/>
  <c r="C63" i="134"/>
  <c r="C65" i="134"/>
  <c r="D37" i="132"/>
  <c r="D87" i="132"/>
  <c r="C87" i="132"/>
  <c r="C36" i="132" s="1"/>
  <c r="E41" i="132"/>
  <c r="E87" i="132"/>
  <c r="L54" i="124"/>
  <c r="M54" i="124"/>
  <c r="N37" i="124"/>
  <c r="N54" i="124"/>
  <c r="AE21" i="76"/>
  <c r="AE27" i="76"/>
  <c r="AE33" i="76"/>
  <c r="AD37" i="76"/>
  <c r="AE37" i="76" s="1"/>
  <c r="D36" i="132" l="1"/>
  <c r="C67" i="134"/>
  <c r="D15" i="13"/>
  <c r="H28" i="13"/>
  <c r="E37" i="132"/>
  <c r="F41" i="132"/>
  <c r="O37" i="124"/>
  <c r="AD39" i="76"/>
  <c r="AE39" i="76" s="1"/>
  <c r="F87" i="132"/>
  <c r="O54" i="124"/>
  <c r="D67" i="134"/>
  <c r="E36" i="132" l="1"/>
  <c r="H15" i="13"/>
  <c r="F37" i="132"/>
  <c r="F36" i="132" l="1"/>
</calcChain>
</file>

<file path=xl/sharedStrings.xml><?xml version="1.0" encoding="utf-8"?>
<sst xmlns="http://schemas.openxmlformats.org/spreadsheetml/2006/main" count="2085" uniqueCount="944">
  <si>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</si>
  <si>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</si>
  <si>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</si>
  <si>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</si>
  <si>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</si>
  <si>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</si>
  <si>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</si>
  <si>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</si>
  <si>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</si>
  <si>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</si>
  <si>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</si>
  <si>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</si>
  <si>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</si>
  <si>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</si>
  <si>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</si>
  <si>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</si>
  <si>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</si>
  <si>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</si>
  <si>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</si>
  <si>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</si>
  <si>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</si>
  <si>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</si>
  <si>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</si>
  <si>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</si>
  <si>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</si>
  <si>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</si>
  <si>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</si>
  <si>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</si>
  <si>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</si>
  <si>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</si>
  <si>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</si>
  <si>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</si>
  <si>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</si>
  <si>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</si>
  <si>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</si>
  <si>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</si>
  <si>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</si>
  <si>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</si>
  <si>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</si>
  <si>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</si>
  <si>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</si>
  <si>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</si>
  <si>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</si>
  <si>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</si>
  <si>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</si>
  <si>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</si>
  <si>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</si>
  <si>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</si>
  <si>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</si>
  <si>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</si>
  <si>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</si>
  <si>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</si>
  <si>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</si>
  <si>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</si>
  <si>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</si>
  <si>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</si>
  <si>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</si>
  <si>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</si>
  <si>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</si>
  <si>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</si>
  <si>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</si>
  <si>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</si>
  <si>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</si>
  <si>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</si>
  <si>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</si>
  <si>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</si>
  <si>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</si>
  <si>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</si>
  <si>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</si>
  <si>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</si>
  <si>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</si>
  <si>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</si>
  <si>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</si>
  <si>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</si>
  <si>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</si>
  <si>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</si>
  <si>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</si>
  <si>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</si>
  <si>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</si>
  <si>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</si>
  <si>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</si>
  <si>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</si>
  <si>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</si>
  <si>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</si>
  <si>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</si>
  <si>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</si>
  <si>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</si>
  <si>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</si>
  <si>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</si>
  <si>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</si>
  <si>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</si>
  <si>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</si>
  <si>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</si>
  <si>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</si>
  <si>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</si>
  <si>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</si>
  <si>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</si>
  <si>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</si>
  <si>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</si>
  <si>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</si>
  <si>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</si>
  <si>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</si>
  <si>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</si>
  <si>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</si>
  <si>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</si>
  <si>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</si>
  <si>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</si>
  <si>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</si>
  <si>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</si>
  <si>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</si>
  <si>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</si>
  <si>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</si>
  <si>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</si>
  <si>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</si>
  <si>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</si>
  <si>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</si>
  <si>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</si>
  <si>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</si>
  <si>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</si>
  <si>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</si>
  <si>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</si>
  <si>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</si>
  <si>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</si>
  <si>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</si>
  <si>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</si>
  <si>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</si>
  <si>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</si>
  <si>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</si>
  <si>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</si>
  <si>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</si>
  <si>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</si>
  <si>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</si>
  <si>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</si>
  <si>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</si>
  <si>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</si>
  <si>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</si>
  <si>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</si>
  <si>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</si>
  <si>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</si>
  <si>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</si>
  <si>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</si>
  <si>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</si>
  <si>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</si>
  <si>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</si>
  <si>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</si>
  <si>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</si>
  <si>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</si>
  <si>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</si>
  <si>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</si>
  <si>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</si>
  <si>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</si>
  <si>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</si>
  <si>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</si>
  <si>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</si>
  <si>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</si>
  <si>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</si>
  <si>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</si>
  <si>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</si>
  <si>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</si>
  <si>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</si>
  <si>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</si>
  <si>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</si>
  <si>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</si>
  <si>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</si>
  <si>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</si>
  <si>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</si>
  <si>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</si>
  <si>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</si>
  <si>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</si>
  <si>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</si>
  <si>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</si>
  <si>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</si>
  <si>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</si>
  <si>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</si>
  <si>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</si>
  <si>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</si>
  <si>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</si>
  <si>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</si>
  <si>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</si>
  <si>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</si>
  <si>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</si>
  <si>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</si>
  <si>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</si>
  <si>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</si>
  <si>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</si>
  <si>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</si>
  <si>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</si>
  <si>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</si>
  <si>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</si>
  <si>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</si>
  <si>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</si>
  <si>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</si>
  <si>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</si>
  <si>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</si>
  <si>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</si>
  <si>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</si>
  <si>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</si>
  <si>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</si>
  <si>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</si>
  <si>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</si>
  <si>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</si>
  <si>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</si>
  <si>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</si>
  <si>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</si>
  <si>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</si>
  <si>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</si>
  <si>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</si>
  <si>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</si>
  <si>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</si>
  <si>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</si>
  <si>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</si>
  <si>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</si>
  <si>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</si>
  <si>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</si>
  <si>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</si>
  <si>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</si>
  <si>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</si>
  <si>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</si>
  <si>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</si>
  <si>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</si>
  <si>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</si>
  <si>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</si>
  <si>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</si>
  <si>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</si>
  <si>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</si>
  <si>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</si>
  <si>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</si>
  <si>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</si>
  <si>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</si>
  <si>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</si>
  <si>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</si>
  <si>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</si>
  <si>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</si>
  <si>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</si>
  <si>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</si>
  <si>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</si>
  <si>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</si>
  <si>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</si>
  <si>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</si>
  <si>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</si>
  <si>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</si>
  <si>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</si>
  <si>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</si>
  <si>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</si>
  <si>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</si>
  <si>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</si>
  <si>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</si>
  <si>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</si>
  <si>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</si>
  <si>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</si>
  <si>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</si>
  <si>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</si>
  <si>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</si>
  <si>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</si>
  <si>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</si>
  <si>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</si>
  <si>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</si>
  <si>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</si>
  <si>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</si>
  <si>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</si>
  <si>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</si>
  <si>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</si>
  <si>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</si>
  <si>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</si>
  <si>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</si>
  <si>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</si>
  <si>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</si>
  <si>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</si>
  <si>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</si>
  <si>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</si>
  <si>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</si>
  <si>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</si>
  <si>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</si>
  <si>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</si>
  <si>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</si>
  <si>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</si>
  <si>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</si>
  <si>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</si>
  <si>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</si>
  <si>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</si>
  <si>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</si>
  <si>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</si>
  <si>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</si>
  <si>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</si>
  <si>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</si>
  <si>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</si>
  <si>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</si>
  <si>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</si>
  <si>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</si>
  <si>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</si>
  <si>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</si>
  <si>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</si>
  <si>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</si>
  <si>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</si>
  <si>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</si>
  <si>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</si>
  <si>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</si>
  <si>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</si>
  <si>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</si>
  <si>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</si>
  <si>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</si>
  <si>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</si>
  <si>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</si>
  <si>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</si>
  <si>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</si>
  <si>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</si>
  <si>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</si>
  <si>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</si>
  <si>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</si>
  <si>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</si>
  <si>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</si>
  <si>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</si>
  <si>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</si>
  <si>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</si>
  <si>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</si>
  <si>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</si>
  <si>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</si>
  <si>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</si>
  <si>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</si>
  <si>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</si>
  <si>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</si>
  <si>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</si>
  <si>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</si>
  <si>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</si>
  <si>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</si>
  <si>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</si>
  <si>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</si>
  <si>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</si>
  <si>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</si>
  <si>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</si>
  <si>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</si>
  <si>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</si>
  <si>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</si>
  <si>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</si>
  <si>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</si>
  <si>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</si>
  <si>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</si>
  <si>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</si>
  <si>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</si>
  <si>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</si>
  <si>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</si>
  <si>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</si>
  <si>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</si>
  <si>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</si>
  <si>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</si>
  <si>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</si>
  <si>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</si>
  <si>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</si>
  <si>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</si>
  <si>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</si>
  <si>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</si>
  <si>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</si>
  <si>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</si>
  <si>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</si>
  <si>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</si>
  <si>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</si>
  <si>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</si>
  <si>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</si>
  <si>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</si>
  <si>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</si>
  <si>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</si>
  <si>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</si>
  <si>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</si>
  <si>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</si>
  <si>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</si>
  <si>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</si>
  <si>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</si>
  <si>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</si>
  <si>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</si>
  <si>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</si>
  <si>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</si>
  <si>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</si>
  <si>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</si>
  <si>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</si>
  <si>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</si>
  <si>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</si>
  <si>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</si>
  <si>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</si>
  <si>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</si>
  <si>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</si>
  <si>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</si>
  <si>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</si>
  <si>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</si>
  <si>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</si>
  <si>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</si>
  <si>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</si>
  <si>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</si>
  <si>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PRÉSTAMOS TASA FIJA 5,00%</t>
  </si>
  <si>
    <t>BONAR/$/BADLAR+325/01-03-2020</t>
  </si>
  <si>
    <t xml:space="preserve">  Bonos de Consolidación en Moneda Nacional 8va. Serie</t>
  </si>
  <si>
    <t xml:space="preserve">  Bonos de Consolidación en Moneda Nacional ajustable por CER  6ta. Serie</t>
  </si>
  <si>
    <t>. CON CARGO AL MERCADO CENTRAL</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</si>
  <si>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</si>
  <si>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</si>
  <si>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</si>
  <si>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</si>
  <si>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</si>
  <si>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</si>
  <si>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</si>
  <si>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</si>
  <si>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</si>
  <si>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</si>
  <si>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</si>
  <si>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</si>
  <si>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</si>
  <si>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</si>
  <si>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</si>
  <si>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</si>
  <si>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</si>
  <si>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</si>
  <si>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</si>
  <si>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</si>
  <si>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</si>
  <si>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</si>
  <si>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</si>
  <si>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</si>
  <si>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</si>
  <si>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</si>
  <si>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</si>
  <si>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</si>
  <si>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</si>
  <si>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</si>
  <si>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</si>
  <si>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</si>
  <si>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</si>
  <si>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</si>
  <si>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BONAR/U$S/1%/05-08-2023</t>
  </si>
  <si>
    <t>BIRAD/U$S/6,625%/06-07-2028</t>
  </si>
  <si>
    <t>BIRAD/U$S/7,125%/06-07-2036</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</si>
  <si>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</si>
  <si>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</si>
  <si>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</si>
  <si>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</si>
  <si>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</si>
  <si>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</si>
  <si>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</si>
  <si>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</si>
  <si>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</si>
  <si>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</si>
  <si>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</si>
  <si>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</si>
  <si>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</si>
  <si>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</si>
  <si>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</si>
  <si>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</si>
  <si>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</si>
  <si>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</si>
  <si>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</si>
  <si>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</si>
  <si>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</si>
  <si>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</si>
  <si>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</si>
  <si>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</si>
  <si>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</si>
  <si>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</si>
  <si>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</si>
  <si>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</si>
  <si>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</si>
  <si>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</si>
  <si>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</si>
  <si>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</si>
  <si>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</si>
  <si>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</si>
  <si>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</si>
  <si>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</si>
  <si>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</si>
  <si>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</si>
  <si>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</si>
  <si>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</si>
  <si>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</si>
  <si>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</si>
  <si>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</si>
  <si>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</si>
  <si>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</si>
  <si>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</si>
  <si>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</si>
  <si>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</si>
  <si>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</si>
  <si>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</si>
  <si>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</si>
  <si>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</si>
  <si>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</si>
  <si>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</si>
  <si>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</si>
  <si>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</si>
  <si>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</si>
  <si>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</si>
  <si>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</si>
  <si>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</si>
  <si>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</si>
  <si>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</si>
  <si>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</si>
  <si>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</si>
  <si>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</si>
  <si>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</si>
  <si>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</si>
  <si>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</si>
  <si>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</si>
  <si>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GLOBAL BOND/U$S/7%-15,5%/2008</t>
  </si>
  <si>
    <t>GLOBAL BOND/U$S/12,25%/2018</t>
  </si>
  <si>
    <t>GLOBAL BOND/U$S/12%/2031</t>
  </si>
  <si>
    <t>GLOBAL BOND/$/10%-12%/2008</t>
  </si>
  <si>
    <t>DISCOUNT/U$S/L.+0,8125%/2023</t>
  </si>
  <si>
    <t>Julio</t>
  </si>
  <si>
    <t>Agosto</t>
  </si>
  <si>
    <t>Septiembre</t>
  </si>
  <si>
    <t xml:space="preserve">  Interés (2)</t>
  </si>
  <si>
    <t>MINISTERIO DE FINANZAS</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</si>
  <si>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</si>
  <si>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</si>
  <si>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</si>
  <si>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</si>
  <si>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</si>
  <si>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</si>
  <si>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</si>
  <si>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</si>
  <si>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DE LA ADMINISTRACIÓN CENTRAL</t>
  </si>
  <si>
    <t xml:space="preserve">   - OFID</t>
  </si>
  <si>
    <t>BIRAD/U$S/5,625%/26-01-2022</t>
  </si>
  <si>
    <t>BIRAD/U$S/6,875%/26-01-2027</t>
  </si>
  <si>
    <t>General</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</si>
  <si>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</si>
  <si>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</si>
  <si>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</si>
  <si>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</si>
  <si>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</si>
  <si>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</si>
  <si>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</si>
  <si>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</si>
  <si>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</si>
  <si>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</si>
  <si>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</si>
  <si>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</si>
  <si>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</si>
  <si>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</si>
  <si>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+ 3,25%</t>
  </si>
  <si>
    <t>BONAR/$/BADLAR+200/03-04-2022</t>
  </si>
  <si>
    <t>Badlar Bancos Privados + 2,00%</t>
  </si>
  <si>
    <t>BOTAPO/$/TPE/21-06-2020</t>
  </si>
  <si>
    <t>Tasa Política Económica</t>
  </si>
  <si>
    <t>BIRAD/U$S/7,125%/28-06-2117</t>
  </si>
  <si>
    <t>BIRAF/CHF/3,375%/12-10-2020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</si>
  <si>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</si>
  <si>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</si>
  <si>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</si>
  <si>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</si>
  <si>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</si>
  <si>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</si>
  <si>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</si>
  <si>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</si>
  <si>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</si>
  <si>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</si>
  <si>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</si>
  <si>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</si>
  <si>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</si>
  <si>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</si>
  <si>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</si>
  <si>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</si>
  <si>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</si>
  <si>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</si>
  <si>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</si>
  <si>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</si>
  <si>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</si>
  <si>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</si>
  <si>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</si>
  <si>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</si>
  <si>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Intereses Compensatorios (2)</t>
  </si>
  <si>
    <t xml:space="preserve">    INTERÉS (2)</t>
  </si>
  <si>
    <t xml:space="preserve">       Adelantos Transitorios BCRA</t>
  </si>
  <si>
    <t>Letras en Garantía</t>
  </si>
  <si>
    <t>SECRETARíA DE FINANZAS</t>
  </si>
  <si>
    <t>(1) Incluye las Letras en Garantía.</t>
  </si>
  <si>
    <t>BOTAPO/$/TPM/21-06-2020</t>
  </si>
  <si>
    <t xml:space="preserve"> Letras en Garantía</t>
  </si>
  <si>
    <t xml:space="preserve">   - BCIE</t>
  </si>
  <si>
    <t xml:space="preserve">    PAGÁRES</t>
  </si>
  <si>
    <t>Diversas</t>
  </si>
  <si>
    <t>BIRAE/EUR/3,375%/15-01-2023</t>
  </si>
  <si>
    <t>BIRAE/EUR/5,250%/15-01-2028</t>
  </si>
  <si>
    <t>BIRAE/EUR/6,250%/09-11-2047</t>
  </si>
  <si>
    <t>Titulos del Tesoro</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</si>
  <si>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</si>
  <si>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</si>
  <si>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</si>
  <si>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</si>
  <si>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</si>
  <si>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</si>
  <si>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</si>
  <si>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</si>
  <si>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</si>
  <si>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</si>
  <si>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</si>
  <si>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</si>
  <si>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</si>
  <si>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</si>
  <si>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</si>
  <si>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</si>
  <si>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</si>
  <si>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</si>
  <si>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</si>
  <si>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</si>
  <si>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</si>
  <si>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</si>
  <si>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</si>
  <si>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</si>
  <si>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</si>
  <si>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</si>
  <si>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</si>
  <si>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</si>
  <si>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</si>
  <si>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 xml:space="preserve">        INTERESES COMPENSATORIOS (4)</t>
  </si>
  <si>
    <t>VI- VALORES NEGOCIABLES VINCULADOS AL PBI (5)</t>
  </si>
  <si>
    <t>VII- ACTIVOS FINANCIEROS (6)</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</si>
  <si>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</si>
  <si>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</si>
  <si>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</si>
  <si>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ELEGIBLE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</si>
  <si>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</si>
  <si>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</si>
  <si>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</si>
  <si>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VI- DEUDA ELEGIBLE PENDIENTE DE REESTRUCTURACIÓN (3)</t>
  </si>
  <si>
    <t>ACTIVOS FINANCIEROS RELACIONADOS CON DEUDA ELEGIBLE PENDIENTE DE REESTRUCTURACIÓN</t>
  </si>
  <si>
    <t>Fuente: Elaboración propia en base a datos de la Dirección Nacional de Cuentas Nacionales (INDEC), Ministerio de Finanzas y Ministerio de Hacienda.</t>
  </si>
  <si>
    <t>BOGATO/$/1,6012%/CER+4%/6-3-20</t>
  </si>
  <si>
    <t>BONTE/$/17,25%/13-09-2021</t>
  </si>
  <si>
    <t>BIRAD/U$S/4,625%/11-01-2023</t>
  </si>
  <si>
    <t>BIRAD/U$S/5,875%/11-01-2028</t>
  </si>
  <si>
    <t>BIRAD/U$S/6,875%/11-01-2048</t>
  </si>
  <si>
    <t>BONCER/$/4%+CER/06-03-2023</t>
  </si>
  <si>
    <t>Enero</t>
  </si>
  <si>
    <t xml:space="preserve">       Letras en Garantía</t>
  </si>
  <si>
    <t>BONAR/$/BADLAR+200PB/03-04-2022</t>
  </si>
  <si>
    <t>BONAR/$/BADLAR+300PB/23-12-2020</t>
  </si>
  <si>
    <t>BONAR/$/BADLAR+325PB/01-03-2020</t>
  </si>
  <si>
    <t>Tasa Badlar Pública</t>
  </si>
  <si>
    <t>BONAR/U$S/8,75%/07-05-2024</t>
  </si>
  <si>
    <t>PR15/$/BADLAR/04-10-2022</t>
  </si>
  <si>
    <t>BONCER/$+CER/2,50%/22-07-2021</t>
  </si>
  <si>
    <t>BONCER/$+CER/2,25%/28-04-2020</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</si>
  <si>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</si>
  <si>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</si>
  <si>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</si>
  <si>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</si>
  <si>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</si>
  <si>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</si>
  <si>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</si>
  <si>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</si>
  <si>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</si>
  <si>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</si>
  <si>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</si>
  <si>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</si>
  <si>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</si>
  <si>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DISCOUNT/EUR/7,82%/31-12-2033/DTO. 1735-04</t>
  </si>
  <si>
    <t>DISCOUNT/EUR/7,82%/31-12-2033/DTO. 563-10</t>
  </si>
  <si>
    <t>DISCOUNT/JPY/4,33%/31-12-2033/DTO. 1735-04</t>
  </si>
  <si>
    <t>DISCOUNT/JPY/4,33%/31-12-2033/DTO. 563-10</t>
  </si>
  <si>
    <t>LETRAS EN GARANTIA</t>
  </si>
  <si>
    <t>PAGARE -CAMMESA 2021</t>
  </si>
  <si>
    <t>Libor-1,00%</t>
  </si>
  <si>
    <t xml:space="preserve">   - FMI</t>
  </si>
  <si>
    <t>BONAR/$/6,72763943%/31-12-2028</t>
  </si>
  <si>
    <t>LETRA/U$S/FDA/TITULOS/07-01-2021</t>
  </si>
  <si>
    <t>LETRA/U$S/FDA/TITULOS/20-04-2022</t>
  </si>
  <si>
    <t>LETRA/U$S/FDA/TITULOS/16-01-2023</t>
  </si>
  <si>
    <t>LETRA/U$S/FDA/TITULOS/30-01-2024</t>
  </si>
  <si>
    <t>LETRA/U$S/FDA/TITULOS/01-06-2025</t>
  </si>
  <si>
    <t>LETRA/U$S/FOI/14-03-2021</t>
  </si>
  <si>
    <t>LETRA/U$S/FOI/28-06-2022</t>
  </si>
  <si>
    <t>LETRA/U$S/FOI/18-08-2023</t>
  </si>
  <si>
    <t>LETRA/U$S/FOI/25-08-2024</t>
  </si>
  <si>
    <t>LETRA/U$S/BCRA/29-04-2026</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</si>
  <si>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</si>
  <si>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</si>
  <si>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</si>
  <si>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</si>
  <si>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</si>
  <si>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</si>
  <si>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</si>
  <si>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</si>
  <si>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</si>
  <si>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 xml:space="preserve"> · Otros</t>
  </si>
  <si>
    <t>BONTE/$/26,00%/21-11-2020</t>
  </si>
  <si>
    <t>BONCER/$+CER/4,00%/06-03-2023</t>
  </si>
  <si>
    <t>BONCER/$+CER/4,00%/27-04-2025</t>
  </si>
  <si>
    <t xml:space="preserve"> (1) Incluye operaciones de hasta un año de plazo.</t>
  </si>
  <si>
    <t>Como % del PIB(*)</t>
  </si>
  <si>
    <t>BONTE/$/26%/21-11-2020</t>
  </si>
  <si>
    <t>(1) El cálculo no incluye la deuda elegible y no presentada al canje (Dtos. 1735/04 y 563/10) y no cancelada a la fecha en el marco de los acuerdos contemplados en la Ley n° 27.249, a excepción del ratio "Deuda Bruta de la Administración Central" referenciada en (3).</t>
  </si>
  <si>
    <t xml:space="preserve">    TÍTULOS PÚBLICOS</t>
  </si>
  <si>
    <t xml:space="preserve"> Letras en garantía</t>
  </si>
  <si>
    <t xml:space="preserve">  Intereses compensatorios (4)</t>
  </si>
  <si>
    <t>BONAR/U$S/8,75%/07-05-2024 (Excluye Repo)</t>
  </si>
  <si>
    <t>BONAR/U$S/5,75%/18-04-2025 (Excluye Repo)</t>
  </si>
  <si>
    <t xml:space="preserve"> c) Avales netos de cancelaciones</t>
  </si>
  <si>
    <t>LECAP/$/30-09-2019</t>
  </si>
  <si>
    <t>BONAR/$/6,72763943919512%/31-12-2028</t>
  </si>
  <si>
    <t xml:space="preserve">   - BEI</t>
  </si>
  <si>
    <t>Saldo al 30/09/2018</t>
  </si>
  <si>
    <t>BONAR/$/BADLAR+300pb/23-12-2020</t>
  </si>
  <si>
    <t>(4) Intereses compensatorios estimados, devengados e impagos con posterioridad a la fecha de vencimiento de cada bono.</t>
  </si>
  <si>
    <t>(6) Activos Financieros son créditos a favor del Estado Nacional que se originan en operaciones de Crédito Público. Dato provisorio.</t>
  </si>
  <si>
    <t>(3) Se trata de la deuda elegible y no presentada al canje (Dtos. 1735/04 y 563/10) y no cancelada a la fecha en el marco de los acuerdos contemplados en la Ley n° 27.249.</t>
  </si>
  <si>
    <t>(2) Incluye operaciones de hasta un año de plazo.</t>
  </si>
  <si>
    <t>Saldo al 31/12/2018</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</si>
  <si>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</si>
  <si>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</si>
  <si>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</si>
  <si>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 xml:space="preserve">     INTERESES COMPENSATORIOS (2)</t>
  </si>
  <si>
    <t xml:space="preserve"> - VALORES NEGOCIABLES VINCULADOS AL PBI (3)</t>
  </si>
  <si>
    <t xml:space="preserve">    - Intereses Compensatorios (4)</t>
  </si>
  <si>
    <t>BONAR 2020/U$S/ 8%/29-05-2020</t>
  </si>
  <si>
    <t>BONCER/$/8,5%+CER/29-11-2022</t>
  </si>
  <si>
    <t>BONAR DUAL/DLK/4,5%/13-02-2020</t>
  </si>
  <si>
    <t>LETRAS EN GARANTÍA</t>
  </si>
  <si>
    <t xml:space="preserve">    LETRAS DEL TESORO </t>
  </si>
  <si>
    <t>LECAP/$/30-04-2020</t>
  </si>
  <si>
    <t>LECAP/$/31-10-2019</t>
  </si>
  <si>
    <t>LETRA/$/ANSES/26-12-2019</t>
  </si>
  <si>
    <t>LETRA/DLK/CMEA/21-09-2020</t>
  </si>
  <si>
    <t>BONCER/$+CER/8,50%/29-11-2022</t>
  </si>
  <si>
    <t>BONAR/U$S/8,00%/29-05-2020</t>
  </si>
  <si>
    <t>BONO CONSOLIDADO/$/02-01-2089</t>
  </si>
  <si>
    <t>2018 (1)</t>
  </si>
  <si>
    <t>2024 y +</t>
  </si>
  <si>
    <t xml:space="preserve">     FUCO</t>
  </si>
  <si>
    <t>BONAR/$/BADLAR+200/08-02-2021</t>
  </si>
  <si>
    <t>LECAP/$/31-07-2020</t>
  </si>
  <si>
    <t>LECAP/$/28-02-2020</t>
  </si>
  <si>
    <t>PR13/$+CER/2,00%/15-03-2024</t>
  </si>
  <si>
    <t>LETES/$+CER/ 30-08-2019</t>
  </si>
  <si>
    <t>LETES/$+CER/ 30-09-2019</t>
  </si>
  <si>
    <t>BONAR/U$S/8,00%/08-10-2020</t>
  </si>
  <si>
    <t>BIRAD/U$S/7,50%/22-04-2026</t>
  </si>
  <si>
    <t>BONAR/U$S/1,00%/05-08-2023</t>
  </si>
  <si>
    <t>LETES/U$S/25-10-2019</t>
  </si>
  <si>
    <t>LETES/U$S/11-10-2019</t>
  </si>
  <si>
    <t>LETES/U$S/30-08-2019</t>
  </si>
  <si>
    <t>LETES/U$S/27-09-2019</t>
  </si>
  <si>
    <t>LETES/U$S/13-09-2019</t>
  </si>
  <si>
    <t xml:space="preserve"> d) Ajustes de valuación - Excluyendo la deuda elegible pendiente de reestructuración</t>
  </si>
  <si>
    <t xml:space="preserve"> e) Ajustes de valuación sobre deuda elegible pendiente de reestructuración</t>
  </si>
  <si>
    <t>IV - TOTAL VARIACIONES (a+b+c+d+e)</t>
  </si>
  <si>
    <t>Saldo al 31/03/2019</t>
  </si>
  <si>
    <t>BONTE/$/BADLAR+100/08-08-2019</t>
  </si>
  <si>
    <t>ORGANISMOS INTERNACIONALES - FLUJOS NETOS 1993 - 2019</t>
  </si>
  <si>
    <t>Sub Total</t>
  </si>
  <si>
    <t xml:space="preserve">        Tasa Variable</t>
  </si>
  <si>
    <t>(2) Incluye: Libras esterlinas, Franco Suizo, Corona Danesa, Corona Sueca, Dólar Canadiense, Dinar Kuwaiti, Dólar Australiano y Dirham de Emiratos Árabes Unidos.</t>
  </si>
  <si>
    <t>1er Trim 2019 (1)</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</si>
  <si>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</si>
  <si>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</si>
  <si>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</si>
  <si>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</si>
  <si>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</si>
  <si>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</si>
  <si>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</si>
  <si>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</si>
  <si>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</si>
  <si>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</si>
  <si>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</si>
  <si>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</si>
  <si>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</si>
  <si>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</si>
  <si>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</si>
  <si>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</si>
  <si>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</si>
  <si>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</si>
  <si>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</si>
  <si>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</si>
  <si>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</si>
  <si>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</si>
  <si>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</si>
  <si>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</si>
  <si>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</si>
  <si>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 DEUDA ELEGIBLE PENDIENTE DE REESTRUCTURACIÓN (3)</t>
  </si>
  <si>
    <t>VIII- DEUDA NETA (II - VII)</t>
  </si>
  <si>
    <t>II- DEUDA BRUTA ( III+IV+V+VI )</t>
  </si>
  <si>
    <t>IV- DEUDA EN SITUACIÓN DE PAGO DIFERIDO</t>
  </si>
  <si>
    <t>DEUDA EN SITUACIÓN DE PAGO DIFERIDO</t>
  </si>
  <si>
    <t>Deuda elegible pendiente de reestructuración</t>
  </si>
  <si>
    <t>V- DEUDA EN SITUACIÓN DE PAGO DIFERIDO</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</si>
  <si>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</si>
  <si>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</si>
  <si>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</si>
  <si>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</si>
  <si>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</si>
  <si>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</si>
  <si>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BONAR/U$S/7,625%/18-04-2037 (Excluye Repo)</t>
  </si>
  <si>
    <t>(*) El valor de septiembre de 2019 se corresponde con el valor nominal a cancelar al momento del vencimiento final de la operación de Repo (Resolución Conjunta SF y SH 2-E/2018).  El valor efectivo estimado a pagar asciende a u$s 563 millones.</t>
  </si>
  <si>
    <t>(*) El valor de abril de 2020 se corresponde con el valor nominal a cancelar al momento del vencimiento final de la operación de Repo (Resolución Conjunta SF y SH 3-E/2018).  El valor efectivo estimado a pagar asciende a u$s 518 millones.</t>
  </si>
  <si>
    <t>(*) Los valores del 2019 y 2020 se corresponden con los valores nominales a cancelar al momento del vencimiento final de las operaciones de Repo (Resolución Conjunta SF y SH 2-E/2018 y Resolución Conjunta SF y SH 3-E/2018).  Los valores efectivos estimados a pagar ascienden a u$s 563 millones y u$s 518 millones respectivamente.</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</si>
  <si>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</si>
  <si>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</si>
  <si>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</si>
  <si>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</si>
  <si>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</si>
  <si>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</si>
  <si>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</si>
  <si>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</si>
  <si>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- 2019</t>
  </si>
  <si>
    <t>Perfil mensual de vencimientos de interés de la Deuda Bruta de la Administración Central, desagregado por instrumento - 2019</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</si>
  <si>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</si>
  <si>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</si>
  <si>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</si>
  <si>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</si>
  <si>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</si>
  <si>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</si>
  <si>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</si>
  <si>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</si>
  <si>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</si>
  <si>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</si>
  <si>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</si>
  <si>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</si>
  <si>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</si>
  <si>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</si>
  <si>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</si>
  <si>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</si>
  <si>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</si>
  <si>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</si>
  <si>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I - DEUDA BRUTA (EXCLUIDA LA ELEGIBLE PENDIENTE DE REESTRUCTURACIÓN), AL 31/12/2018</t>
  </si>
  <si>
    <t>II - DEUDA ELEGIBLE PENDIENTE DE REESTRUCTURACIÓN, AL 31/12/2018</t>
  </si>
  <si>
    <t>III - DEUDA BRUTA, AL 31/12/2018 (I + II)</t>
  </si>
  <si>
    <t>(**) El valor de octubre de 2019 se corresponde con el valor residual a cancelar al momento del vencimiento final de la operación de Repo (Resolución Conjunta SF y SH 8-E/2017).  El valor efectivo estimado a pagar asciende a u$s 167 millones.</t>
  </si>
  <si>
    <t>(3) DLK: Instrumentos emitidos en u$s que se pagan en Pesos de acuerdo a la normativa de emisión.</t>
  </si>
  <si>
    <t>U$S</t>
  </si>
  <si>
    <t>U$S / Peso</t>
  </si>
  <si>
    <t>(3) A partir del año 2050 el total de servicios corresponde al Bono del Tesoro Consolidado 2089 y al Bono Internacional U$S 2117.</t>
  </si>
  <si>
    <t xml:space="preserve"> GARANTÍAS PLAN BRADY  (2)</t>
  </si>
  <si>
    <t>(2) Datos provisorios</t>
  </si>
  <si>
    <t>DISCOUNT/USD/8,28%/31-12-2033/DTO. 1735-04/LEY NY</t>
  </si>
  <si>
    <t>DISCOUNT/USD/8,28%/31-12-2033/DTO. 1735-04/LEY ARG</t>
  </si>
  <si>
    <t>DISCOUNT/USD/8,28%/31-12-2033/DTO. 563-10/LEY NY</t>
  </si>
  <si>
    <t>DISCOUNT/USD/8,28%/31-12-2033/DTO. 563-10/LEY ARG</t>
  </si>
  <si>
    <t>LETES/U$S/20-12-2019</t>
  </si>
  <si>
    <t>LETES/U$S/31-01-2020</t>
  </si>
  <si>
    <t>LETES/U$S/15-11-2019</t>
  </si>
  <si>
    <t>LETES/U$S/29-11-2019</t>
  </si>
  <si>
    <t>LETES/U$S/17-01-2020</t>
  </si>
  <si>
    <t>Saldo al 30/06/2019</t>
  </si>
  <si>
    <t>A.2.4</t>
  </si>
  <si>
    <t xml:space="preserve">Deuda Bruta de la Administración Central - Flujos y variaciones acumulados 2019  </t>
  </si>
  <si>
    <t>2do Trim 2019 (1)</t>
  </si>
  <si>
    <t>BONOS PGN 2021/DLK/28-06-2021</t>
  </si>
  <si>
    <t>LECAP/$/30-08-2019</t>
  </si>
  <si>
    <t>LECAP/$/13-09-2019</t>
  </si>
  <si>
    <t>LETRA/$/FFSIT/14-10-2019</t>
  </si>
  <si>
    <t>LETRA/$/FFRH/07-11-2019</t>
  </si>
  <si>
    <t>LETRA/DLK/4,25%/05-11-19</t>
  </si>
  <si>
    <t>LETRA/DLK/4,25%/03-10-19</t>
  </si>
  <si>
    <t>LETRA/DLK/4,25%/04-09-19</t>
  </si>
  <si>
    <t>LETRA/DLK/4,25%/04-12-19</t>
  </si>
  <si>
    <t>Bonos Internacionales</t>
  </si>
  <si>
    <t>Títulos del Tesoro</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</si>
  <si>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</si>
  <si>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</si>
  <si>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</si>
  <si>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</si>
  <si>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Del valor de mayo del 2020, u$s 2.676 se corresponden con el valor residual a cancelar al momento del vencimiento final de las operaciones de Repo (Resolución Conjunta SF y SH 36-E/2018,  Resolución Conjunta SF y SH 39-E/2018 y Resolución Conjunta SF y SH 4-E/2019).  El valor efectivo estimado a pagar asciende a u$s 663 millones.</t>
  </si>
  <si>
    <t>(***) Los valores del 2021 se corresponden con los valores nominales a cancelar al momento del vencimiento final de las operaciones de Repo (Resolución Conjunta SF y SH 20-E/2019 y Resolución Conjunta SF y SH 22-E/2019).  Los valores efectivos estimados a pagar por ambos instrumentos ascienden a u$s 152 millones.</t>
  </si>
  <si>
    <t>(**) De los valores del 2019 y 2020, u$s 695 millones y u$s 2.676 millones se corresponden con los valores residuales a cancelar al momento del vencimiento final de las operaciones de Repo (Resolución Conjunta SF y SH 36-E/2018, Resolución Conjunta SF y SH 39-E/2018, Resolución Conjunta SF y SH 4-E/2019 y Resolución Conjunta SF y SH 8-E/2017).  Los valores efectivos estimados a pagar ascienden a u$s 167 millones y u$s 663 millones respectivamente.</t>
  </si>
  <si>
    <t xml:space="preserve"> U$S-LEY ARG (TVPA)</t>
  </si>
  <si>
    <t xml:space="preserve"> ARG-LEY ARG (TVPP)</t>
  </si>
  <si>
    <t xml:space="preserve"> U$S-LEY NY (TVPY-TVYO)</t>
  </si>
  <si>
    <t xml:space="preserve"> EUR- LEY INGLRESA (TVPE)</t>
  </si>
  <si>
    <t xml:space="preserve"> YEN- LEY JAPONESA </t>
  </si>
  <si>
    <t>BONOS</t>
  </si>
  <si>
    <t xml:space="preserve">  AVALES</t>
  </si>
  <si>
    <t>Avales</t>
  </si>
  <si>
    <t>BONAR/DLK/4,50% U$S/13-02-2020 (3)</t>
  </si>
  <si>
    <t>4,50% U$S</t>
  </si>
  <si>
    <t>BOGATO/$/CER+4%/06-03-2020</t>
  </si>
  <si>
    <t xml:space="preserve"> - Avales</t>
  </si>
  <si>
    <t>2051-2117 (2)</t>
  </si>
  <si>
    <t>2051-2117</t>
  </si>
  <si>
    <t>(2) A partir del año 2051 el total de servicios corresponde a los vencimientos del Bono del Tesoro Consolidado $ 2089 y del Bono Internacional de la República Argentina u$s 2117.</t>
  </si>
  <si>
    <t>BONOS PGN/DLK/28-06-2021</t>
  </si>
  <si>
    <t>5. LETRAS DEL TESORO</t>
  </si>
  <si>
    <t>6. AVALES</t>
  </si>
  <si>
    <t>7. DEUDA EN SITUACIÓN DE PAGO DIFERIDO</t>
  </si>
  <si>
    <t>Otras Operaciones (Bajas Ley n° 27.249, amparos y excepciones y otros ajustes)</t>
  </si>
  <si>
    <t>Datos al 30/09/2019</t>
  </si>
  <si>
    <t>AL 30/09/2019</t>
  </si>
  <si>
    <t>Deuda al 30/09/2019: nivel y composición</t>
  </si>
  <si>
    <t xml:space="preserve">Deuda Bruta de la Administración Central - Serie de saldos trimestrales - 3er. Trimestre 2018/3er. Trimestre 2019  </t>
  </si>
  <si>
    <t xml:space="preserve">Deuda Bruta de la Administración Central - Flujos y variaciones 3er. Trimestre 2019  </t>
  </si>
  <si>
    <t>Vencimientos de capital e interés de la deuda al 30-09-2019 proyectados</t>
  </si>
  <si>
    <t>Perfil mensual de vencimientos de capital e interés de la Deuda Bruta de la Administración Central - 10/2019 a 09/2020</t>
  </si>
  <si>
    <t>ACUMULADO AL 30/09/2019</t>
  </si>
  <si>
    <t>III- ORGANISMOS INTERNACIONALES - CON CARGO A PROVINCIAS</t>
  </si>
  <si>
    <t>Valor actualizado en miles de u$s al 30/09/2019</t>
  </si>
  <si>
    <t>3er Trimestre 2019</t>
  </si>
  <si>
    <t>En millones de u$s - Stock y tipo de cambio al 30/09/2019</t>
  </si>
  <si>
    <t>Stock al 30/09/2019</t>
  </si>
  <si>
    <t>DATOS AL 30/09/2019</t>
  </si>
  <si>
    <t>LECAP/$/4,00%/11-10-2019</t>
  </si>
  <si>
    <t>LECAP/$/3,75%/29-5-2020</t>
  </si>
  <si>
    <t>LECAP/$/4,25%/15-11-2019</t>
  </si>
  <si>
    <t>LETRA/$/FFSIT/20-01-2020</t>
  </si>
  <si>
    <t>LETRA/$/FFSIT/12-02-2020</t>
  </si>
  <si>
    <t>LETRA/$/FFSIT/16-03-2020</t>
  </si>
  <si>
    <t>LETRA/$/FGS/13-03-2020</t>
  </si>
  <si>
    <t>LETRA/$/SRT/24-08-2020</t>
  </si>
  <si>
    <t>LETRA/$/FFDP/01-11-2019</t>
  </si>
  <si>
    <t>LETES/U$S/14-02-2020</t>
  </si>
  <si>
    <t>LETES/U$S/28-02-2020</t>
  </si>
  <si>
    <t>LETRA/U$S/MENDOZA/28-10-2024</t>
  </si>
  <si>
    <t>LETRA/U$S/FGS/13-03-2020</t>
  </si>
  <si>
    <t>(En miles de U$S - Tipo de cambio 30/09/2019)</t>
  </si>
  <si>
    <t>(2) Como porcentaje del total de los servicios proyectados (capital mas interés) para el período 01/10/2019 - 31/12/2117.</t>
  </si>
  <si>
    <r>
      <t>(1) Nota Metodológica:</t>
    </r>
    <r>
      <rPr>
        <sz val="10"/>
        <rFont val="Calibri"/>
        <family val="2"/>
        <scheme val="minor"/>
      </rPr>
      <t xml:space="preserve"> Cálculo realizado sobre la deuda en situación de pago normal. Se aplican las tasas de referencia vigentes al 30/09/2019, incluyendo la tasa "plena" en aquellos instrumentos que capitalizan parte de los intereses que devengan.</t>
    </r>
  </si>
  <si>
    <t>PERIODO PROYECTADO OCTUBRE 2019 A SEPTIEMBRE 2020</t>
  </si>
  <si>
    <t>Saldo al 30/09/2019</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</si>
  <si>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</si>
  <si>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</si>
  <si>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</si>
  <si>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</si>
  <si>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</si>
  <si>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</si>
  <si>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</si>
  <si>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</si>
  <si>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</si>
  <si>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3er. Trim 2019 (1)</t>
  </si>
  <si>
    <t>(1) Valor nominal original (VNO) menos amortizaciones vencidas. Surge de multiplicar el VNO por el valor residual al 30-09-2019.</t>
  </si>
  <si>
    <t>(2) Surge de multiplicar el valor nominal residual por el coeficiente de capitalización al 30-09-2019.</t>
  </si>
  <si>
    <t>(2) Valor nominal original (VNO) menos amortizaciones vencidas.  Surge de multiplicar el VNO por el valor residual al 30-09-2019.</t>
  </si>
  <si>
    <t>(3) Surge de multiplicar el valor nominal residual por el coeficiente de capitalización y el coeficiente de estabilización de referencia al 30-09-2019.</t>
  </si>
  <si>
    <t>(1) Valor nominal original (VNO) menos amortizaciones vencidas.  Surge de multiplicar el VNO por el valor residual al 30-09-2019.</t>
  </si>
  <si>
    <t>3er. TRIMESTRE DE 2019</t>
  </si>
  <si>
    <t>I - DEUDA BRUTA (EXCLUIDA LA ELEGIBLE PENDIENTE DE REESTRUCTURACIÓN), AL 30/06/2019</t>
  </si>
  <si>
    <t>II - DEUDA ELEGIBLE PENDIENTE DE REESTRUCTURACIÓN, AL 30/06/2019</t>
  </si>
  <si>
    <t>III - DEUDA BRUTA, AL 30/06/2019 (I + II)</t>
  </si>
  <si>
    <t>V - DEUDA BRUTA, AL 30/09/2019 (III + IV)</t>
  </si>
  <si>
    <t>VI - DEUDA ELEGIBLE PENDIENTE DE REESTRUCTURACIÓN, AL 30/09/2019</t>
  </si>
  <si>
    <t>VII - DEUDA BRUTA (EXCLUIDA LA ELEGIBLE PENDIENTE DE REESTRUCTURACIÓN), AL 30/09/2019 (V - VI)</t>
  </si>
  <si>
    <t>ACUMULADO ENERO 2019 - SEPTIEMBRE 2019</t>
  </si>
  <si>
    <t>. En moneda nacional ajustable por CER</t>
  </si>
  <si>
    <t xml:space="preserve">BONAR/U$S/7,625%/18-04-2037 </t>
  </si>
  <si>
    <t>(En millones de U$S - Stock de deuda y tipo de cambio 30/09/19)</t>
  </si>
  <si>
    <t xml:space="preserve">    Pagare 2038 - B.N.A.</t>
  </si>
  <si>
    <t xml:space="preserve">   Pagarés CAMMESA</t>
  </si>
  <si>
    <t xml:space="preserve">BONAR/U$S/5,75%/18-04-2025 </t>
  </si>
  <si>
    <t xml:space="preserve">BONAR/U$S/8,75%/07-05-2024 </t>
  </si>
  <si>
    <t>BIRAD/U$S/6,25%/22-04-2019</t>
  </si>
  <si>
    <t>MINISTERIO DE ECONOMIA</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</si>
</sst>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64" formatCode="_-* #,##0\ _€_-;\-* #,##0\ _€_-;_-* &quot;-&quot;\ _€_-;_-@_-"/>
    <numFmt numFmtId="165" formatCode="_-* #,##0.00\ _€_-;\-* #,##0.00\ _€_-;_-* &quot;-&quot;??\ _€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_-;\-* #,##0.00_-;_-* &quot;-&quot;??_-;_-@_-"/>
    <numFmt numFmtId="171" formatCode="_-* #,##0\ _P_t_a_-;\-* #,##0\ _P_t_a_-;_-* &quot;-&quot;\ _P_t_a_-;_-@_-"/>
    <numFmt numFmtId="172" formatCode="_-* #,##0\ _P_t_s_-;\-* #,##0\ _P_t_s_-;_-* &quot;-&quot;\ _P_t_s_-;_-@_-"/>
    <numFmt numFmtId="173" formatCode="_-* #,##0.00\ _P_t_s_-;\-* #,##0.00\ _P_t_s_-;_-* &quot;-&quot;??\ _P_t_s_-;_-@_-"/>
    <numFmt numFmtId="174" formatCode="_-* #,##0.00\ _$_-;\-* #,##0.00\ _$_-;_-* &quot;-&quot;??\ _$_-;_-@_-"/>
    <numFmt numFmtId="175" formatCode="_-* #,##0.00\ _P_t_s_-;\-* #,##0.00\ _P_t_s_-;_-* &quot;-&quot;\ _P_t_s_-;_-@_-"/>
    <numFmt numFmtId="176" formatCode="_-* #,##0_-;\-* #,##0_-;_-* &quot;-&quot;??_-;_-@_-"/>
    <numFmt numFmtId="177" formatCode="0.00_)"/>
    <numFmt numFmtId="178" formatCode="0.0%"/>
    <numFmt numFmtId="179" formatCode="_-* #,##0.0000\ _P_t_s_-;\-* #,##0.0000\ _P_t_s_-;_-* &quot;-&quot;\ _P_t_s_-;_-@_-"/>
    <numFmt numFmtId="180" formatCode="#,##0,;\-\ #,##0,;&quot;--- &quot;"/>
    <numFmt numFmtId="181" formatCode="#,##0,,;\-\ #,##0,,;&quot;--- &quot;"/>
    <numFmt numFmtId="182" formatCode="#,##0.00_);\(#,##0.00\);&quot; --- &quot;"/>
    <numFmt numFmtId="183" formatCode="_(* #,##0.0000000_);_(* \(#,##0.0000000\);_(* &quot;-&quot;??_);_(@_)"/>
    <numFmt numFmtId="184" formatCode="[$-C0A]d\-mmm\-yy;@"/>
    <numFmt numFmtId="185" formatCode="_-* #,##0\ _€_-;\-* #,##0\ _€_-;_-* &quot;-&quot;??\ _€_-;_-@_-"/>
    <numFmt numFmtId="186" formatCode="#,##0.0"/>
    <numFmt numFmtId="187" formatCode="_-* #,##0.000\ _P_t_s_-;\-* #,##0.000\ _P_t_s_-;_-* &quot;-&quot;\ _P_t_s_-;_-@_-"/>
    <numFmt numFmtId="188" formatCode="#,"/>
    <numFmt numFmtId="189" formatCode="#,##0.000"/>
    <numFmt numFmtId="190" formatCode="_-* #,##0\ _$_-;\-* #,##0\ _$_-;_-* &quot;-&quot;\ _$_-;_-@_-"/>
    <numFmt numFmtId="191" formatCode="_-* #,##0\ _D_l_s_-;\-* #,##0\ _D_l_s_-;_-* &quot;-&quot;\ _D_l_s_-;_-@_-"/>
    <numFmt numFmtId="192" formatCode="_-* #,##0.00000\ _€_-;\-* #,##0.00000\ _€_-;_-* &quot;-&quot;??\ _€_-;_-@_-"/>
    <numFmt numFmtId="193" formatCode="_-* #,##0.00\ _P_t_a_-;\-* #,##0.00\ _P_t_a_-;_-* &quot;-&quot;??\ _P_t_a_-;_-@_-"/>
    <numFmt numFmtId="194" formatCode="_ * #,##0.0000_ ;_ * \-#,##0.0000_ ;_ * &quot;-&quot;????_ ;_ @_ "/>
    <numFmt numFmtId="195" formatCode="_-* #,##0\ _P_t_s_-;\-* #,##0\ _P_t_s_-;_-* &quot;-&quot;??\ _P_t_s_-;_-@_-"/>
    <numFmt numFmtId="196" formatCode="_(* #,##0.000_);_(* \(#,##0.000\);_(* &quot;-&quot;_);_(@_)"/>
    <numFmt numFmtId="197" formatCode="0.00000"/>
    <numFmt numFmtId="198" formatCode="_-* #,##0.00\ [$€]_-;\-* #,##0.00\ [$€]_-;_-* &quot;-&quot;??\ [$€]_-;_-@_-"/>
    <numFmt numFmtId="199" formatCode="_ * #,##0.00_ ;_ * \-#,##0.00_ ;_ * &quot;-&quot;????_ ;_ @_ "/>
    <numFmt numFmtId="200" formatCode="_ * #,##0_ ;_ * \-#,##0_ ;_ * &quot;-&quot;??_ ;_ @_ "/>
    <numFmt numFmtId="201" formatCode="_-* #,##0.0\ _P_t_a_-;\-* #,##0.0\ _P_t_a_-;_-* &quot;-&quot;??\ _P_t_a_-;_-@_-"/>
    <numFmt numFmtId="202" formatCode="_-* #,##0.0000000\ _P_t_a_-;\-* #,##0.0000000\ _P_t_a_-;_-* &quot;-&quot;??\ _P_t_a_-;_-@_-"/>
    <numFmt numFmtId="203" formatCode="_-* #,##0.000000\ _P_t_s_-;\-* #,##0.000000\ _P_t_s_-;_-* &quot;-&quot;??\ _P_t_s_-;_-@_-"/>
    <numFmt numFmtId="204" formatCode="0.000%"/>
    <numFmt numFmtId="205" formatCode="_-* #,##0.0000\ _P_t_s_-;\-* #,##0.0000\ _P_t_s_-;_-* &quot;-&quot;??\ _P_t_s_-;_-@_-"/>
    <numFmt numFmtId="206" formatCode="_ * #,##0.00000_ ;_ * \-#,##0.00000_ ;_ * &quot;-&quot;_ ;_ @_ "/>
    <numFmt numFmtId="207" formatCode="_-* #,##0.000\ _P_t_s_-;\-* #,##0.000\ _P_t_s_-;_-* &quot;-&quot;??\ _P_t_s_-;_-@_-"/>
    <numFmt numFmtId="208" formatCode="_-* #,##0.0000000\ _P_t_s_-;\-* #,##0.0000000\ _P_t_s_-;_-* &quot;-&quot;??\ _P_t_s_-;_-@_-"/>
    <numFmt numFmtId="209" formatCode="_-* #,##0.0000000000\ _P_t_s_-;\-* #,##0.0000000000\ _P_t_s_-;_-* &quot;-&quot;??\ _P_t_s_-;_-@_-"/>
    <numFmt numFmtId="210" formatCode="_-* #,##0.00\ _P_t_a_-;\-* #,##0.00\ _P_t_a_-;_-* &quot;-&quot;\ _P_t_a_-;_-@_-"/>
    <numFmt numFmtId="211" formatCode="#,##0_ ;\-#,##0\ "/>
    <numFmt numFmtId="212" formatCode="0.0000%"/>
    <numFmt numFmtId="213" formatCode="0.00000000000000%"/>
    <numFmt numFmtId="214" formatCode="_-* #,##0.00000\ _P_t_s_-;\-* #,##0.00000\ _P_t_s_-;_-* &quot;-&quot;??\ _P_t_s_-;_-@_-"/>
    <numFmt numFmtId="215" formatCode="_-* #,##0.000000000000\ _P_t_s_-;\-* #,##0.000000000000\ _P_t_s_-;_-* &quot;-&quot;??\ _P_t_s_-;_-@_-"/>
    <numFmt numFmtId="216" formatCode="0.00000000000"/>
    <numFmt numFmtId="217" formatCode="_-* #,##0.00000000000\ _P_t_s_-;\-* #,##0.00000000000\ _P_t_s_-;_-* &quot;-&quot;??\ _P_t_s_-;_-@_-"/>
  </numFmts>
  <fonts count="1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b/>
      <i/>
      <sz val="12"/>
      <color theme="0"/>
      <name val="Calibri"/>
      <family val="2"/>
      <scheme val="minor"/>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506">
    <xf numFmtId="0" fontId="0"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6" borderId="0" applyNumberFormat="0" applyBorder="0" applyAlignment="0" applyProtection="0"/>
    <xf numFmtId="0" fontId="26" fillId="5"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2" borderId="0" applyNumberFormat="0" applyBorder="0" applyAlignment="0" applyProtection="0"/>
    <xf numFmtId="0" fontId="26" fillId="13" borderId="0" applyNumberFormat="0" applyBorder="0" applyAlignment="0" applyProtection="0"/>
    <xf numFmtId="0" fontId="56" fillId="6"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14" fillId="0" borderId="0" applyNumberFormat="0" applyFill="0" applyBorder="0" applyAlignment="0" applyProtection="0"/>
    <xf numFmtId="0" fontId="48" fillId="10" borderId="0" applyNumberFormat="0" applyBorder="0" applyAlignment="0" applyProtection="0"/>
    <xf numFmtId="0" fontId="28" fillId="9" borderId="0" applyNumberFormat="0" applyBorder="0" applyAlignment="0" applyProtection="0"/>
    <xf numFmtId="0" fontId="51" fillId="22" borderId="1" applyNumberFormat="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53" fillId="24" borderId="2" applyNumberFormat="0" applyAlignment="0" applyProtection="0"/>
    <xf numFmtId="167" fontId="14" fillId="0" borderId="0" applyFont="0" applyFill="0" applyBorder="0" applyAlignment="0" applyProtection="0"/>
    <xf numFmtId="3" fontId="17" fillId="0" borderId="0" applyFont="0" applyFill="0" applyBorder="0" applyAlignment="0" applyProtection="0"/>
    <xf numFmtId="183" fontId="14"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14" fillId="0" borderId="0" applyFont="0" applyFill="0" applyBorder="0" applyAlignment="0" applyProtection="0"/>
    <xf numFmtId="0" fontId="55"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18" fillId="0" borderId="0"/>
    <xf numFmtId="0" fontId="47" fillId="6"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4" fillId="8" borderId="0" applyNumberFormat="0" applyBorder="0" applyAlignment="0" applyProtection="0"/>
    <xf numFmtId="0" fontId="49" fillId="11" borderId="1" applyNumberFormat="0" applyAlignment="0" applyProtection="0"/>
    <xf numFmtId="15" fontId="14" fillId="0" borderId="0"/>
    <xf numFmtId="0" fontId="52" fillId="0" borderId="7" applyNumberFormat="0" applyFill="0" applyAlignment="0" applyProtection="0"/>
    <xf numFmtId="173" fontId="14" fillId="0" borderId="0" applyFont="0" applyFill="0" applyBorder="0" applyAlignment="0" applyProtection="0"/>
    <xf numFmtId="172" fontId="14" fillId="0" borderId="0" applyFont="0" applyFill="0" applyBorder="0" applyAlignment="0" applyProtection="0"/>
    <xf numFmtId="4" fontId="23" fillId="0" borderId="0" applyFont="0" applyFill="0" applyBorder="0" applyAlignment="0" applyProtection="0"/>
    <xf numFmtId="0" fontId="35" fillId="11" borderId="0" applyNumberFormat="0" applyBorder="0" applyAlignment="0" applyProtection="0"/>
    <xf numFmtId="0" fontId="15" fillId="0" borderId="0"/>
    <xf numFmtId="0" fontId="14" fillId="0" borderId="0"/>
    <xf numFmtId="0" fontId="14" fillId="0" borderId="0"/>
    <xf numFmtId="0" fontId="26" fillId="4" borderId="8" applyNumberFormat="0" applyFont="0" applyAlignment="0" applyProtection="0"/>
    <xf numFmtId="0" fontId="14" fillId="4" borderId="8" applyNumberFormat="0" applyFont="0" applyAlignment="0" applyProtection="0"/>
    <xf numFmtId="182" fontId="13" fillId="0" borderId="0" applyFont="0" applyFill="0" applyBorder="0" applyAlignment="0" applyProtection="0"/>
    <xf numFmtId="188" fontId="25" fillId="0" borderId="0">
      <protection locked="0"/>
    </xf>
    <xf numFmtId="0" fontId="50" fillId="22" borderId="9" applyNumberFormat="0" applyAlignment="0" applyProtection="0"/>
    <xf numFmtId="9" fontId="14" fillId="0" borderId="0" applyFont="0" applyFill="0" applyBorder="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18" fillId="0" borderId="0"/>
    <xf numFmtId="0" fontId="54" fillId="0" borderId="0" applyNumberFormat="0" applyFill="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27" fillId="6"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14" borderId="0" applyNumberFormat="0" applyBorder="0" applyAlignment="0" applyProtection="0"/>
    <xf numFmtId="0" fontId="34" fillId="10" borderId="0" applyNumberFormat="0" applyBorder="0" applyAlignment="0" applyProtection="0"/>
    <xf numFmtId="0" fontId="28" fillId="9" borderId="0" applyNumberFormat="0" applyBorder="0" applyAlignment="0" applyProtection="0"/>
    <xf numFmtId="0" fontId="27" fillId="6" borderId="0" applyNumberFormat="0" applyBorder="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30" fillId="24" borderId="2" applyNumberFormat="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8" fillId="0" borderId="0" applyNumberFormat="0" applyFill="0" applyBorder="0" applyAlignment="0" applyProtection="0"/>
    <xf numFmtId="0" fontId="36" fillId="22" borderId="9" applyNumberFormat="0" applyAlignment="0" applyProtection="0"/>
    <xf numFmtId="0" fontId="28" fillId="6" borderId="0" applyNumberFormat="0" applyBorder="0" applyAlignment="0" applyProtection="0"/>
    <xf numFmtId="0" fontId="27" fillId="17" borderId="0" applyNumberFormat="0" applyBorder="0" applyAlignment="0" applyProtection="0"/>
    <xf numFmtId="0" fontId="34" fillId="8" borderId="0" applyNumberFormat="0" applyBorder="0" applyAlignment="0" applyProtection="0"/>
    <xf numFmtId="0" fontId="33" fillId="11" borderId="1" applyNumberFormat="0" applyAlignment="0" applyProtection="0"/>
    <xf numFmtId="0" fontId="27" fillId="14" borderId="0" applyNumberFormat="0" applyBorder="0" applyAlignment="0" applyProtection="0"/>
    <xf numFmtId="0" fontId="37" fillId="0" borderId="7" applyNumberFormat="0" applyFill="0" applyAlignment="0" applyProtection="0"/>
    <xf numFmtId="4" fontId="16" fillId="0" borderId="0" applyFont="0" applyFill="0" applyBorder="0" applyAlignment="0" applyProtection="0"/>
    <xf numFmtId="0" fontId="35" fillId="11" borderId="0" applyNumberFormat="0" applyBorder="0" applyAlignment="0" applyProtection="0"/>
    <xf numFmtId="0" fontId="27" fillId="19" borderId="0" applyNumberFormat="0" applyBorder="0" applyAlignment="0" applyProtection="0"/>
    <xf numFmtId="0" fontId="12" fillId="4" borderId="8" applyNumberFormat="0" applyFont="0" applyAlignment="0" applyProtection="0"/>
    <xf numFmtId="0" fontId="36" fillId="22"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37"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3" borderId="1" applyNumberFormat="0" applyAlignment="0" applyProtection="0"/>
    <xf numFmtId="0" fontId="29" fillId="23" borderId="1" applyNumberFormat="0" applyAlignment="0" applyProtection="0"/>
    <xf numFmtId="0" fontId="29" fillId="23" borderId="1" applyNumberFormat="0" applyAlignment="0" applyProtection="0"/>
    <xf numFmtId="0" fontId="30" fillId="24" borderId="2" applyNumberFormat="0" applyAlignment="0" applyProtection="0"/>
    <xf numFmtId="0" fontId="30" fillId="24" borderId="2" applyNumberFormat="0" applyAlignment="0" applyProtection="0"/>
    <xf numFmtId="0" fontId="30" fillId="24" borderId="2" applyNumberFormat="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167"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3" fillId="5" borderId="1" applyNumberFormat="0" applyAlignment="0" applyProtection="0"/>
    <xf numFmtId="0" fontId="33" fillId="5" borderId="1" applyNumberFormat="0" applyAlignment="0" applyProtection="0"/>
    <xf numFmtId="0" fontId="14"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1" fillId="0" borderId="0"/>
    <xf numFmtId="0" fontId="11" fillId="0" borderId="0"/>
    <xf numFmtId="0" fontId="12" fillId="4" borderId="8" applyNumberFormat="0" applyFont="0" applyAlignment="0" applyProtection="0"/>
    <xf numFmtId="0" fontId="12" fillId="4" borderId="8" applyNumberFormat="0" applyFont="0" applyAlignment="0" applyProtection="0"/>
    <xf numFmtId="0" fontId="12" fillId="4" borderId="8" applyNumberFormat="0" applyFont="0" applyAlignment="0" applyProtection="0"/>
    <xf numFmtId="182" fontId="57"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36" fillId="23" borderId="9" applyNumberFormat="0" applyAlignment="0" applyProtection="0"/>
    <xf numFmtId="0" fontId="36" fillId="23"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34" fillId="10" borderId="0" applyNumberFormat="0" applyBorder="0" applyAlignment="0" applyProtection="0"/>
    <xf numFmtId="0" fontId="30" fillId="24" borderId="2" applyNumberFormat="0" applyAlignment="0" applyProtection="0"/>
    <xf numFmtId="0" fontId="27" fillId="20" borderId="0" applyNumberFormat="0" applyBorder="0" applyAlignment="0" applyProtection="0"/>
    <xf numFmtId="4" fontId="1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8" fillId="6" borderId="0" applyNumberFormat="0" applyBorder="0" applyAlignment="0" applyProtection="0"/>
    <xf numFmtId="4" fontId="16" fillId="0" borderId="0" applyFont="0" applyFill="0" applyBorder="0" applyAlignment="0" applyProtection="0"/>
    <xf numFmtId="0" fontId="33" fillId="11" borderId="1" applyNumberFormat="0" applyAlignment="0" applyProtection="0"/>
    <xf numFmtId="0" fontId="37" fillId="0" borderId="7" applyNumberFormat="0" applyFill="0" applyAlignment="0" applyProtection="0"/>
    <xf numFmtId="4" fontId="16" fillId="0" borderId="0" applyFont="0" applyFill="0" applyBorder="0" applyAlignment="0" applyProtection="0"/>
    <xf numFmtId="0" fontId="34" fillId="10"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36" fillId="22" borderId="9" applyNumberFormat="0" applyAlignment="0" applyProtection="0"/>
    <xf numFmtId="0" fontId="27" fillId="6" borderId="0" applyNumberFormat="0" applyBorder="0" applyAlignment="0" applyProtection="0"/>
    <xf numFmtId="0" fontId="27" fillId="6" borderId="0" applyNumberFormat="0" applyBorder="0" applyAlignment="0" applyProtection="0"/>
    <xf numFmtId="0" fontId="37" fillId="0" borderId="0" applyNumberFormat="0" applyFill="0" applyBorder="0" applyAlignment="0" applyProtection="0"/>
    <xf numFmtId="0" fontId="27" fillId="21" borderId="0" applyNumberFormat="0" applyBorder="0" applyAlignment="0" applyProtection="0"/>
    <xf numFmtId="0" fontId="30" fillId="24" borderId="2" applyNumberFormat="0" applyAlignment="0" applyProtection="0"/>
    <xf numFmtId="0" fontId="28" fillId="6" borderId="0" applyNumberFormat="0" applyBorder="0" applyAlignment="0" applyProtection="0"/>
    <xf numFmtId="0" fontId="33" fillId="11" borderId="1" applyNumberFormat="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0" fontId="27" fillId="6" borderId="0" applyNumberFormat="0" applyBorder="0" applyAlignment="0" applyProtection="0"/>
    <xf numFmtId="0" fontId="36" fillId="22" borderId="9" applyNumberFormat="0" applyAlignment="0" applyProtection="0"/>
    <xf numFmtId="0" fontId="27" fillId="13" borderId="0" applyNumberFormat="0" applyBorder="0" applyAlignment="0" applyProtection="0"/>
    <xf numFmtId="0" fontId="34" fillId="10" borderId="0" applyNumberFormat="0" applyBorder="0" applyAlignment="0" applyProtection="0"/>
    <xf numFmtId="0" fontId="37" fillId="0" borderId="7" applyNumberFormat="0" applyFill="0" applyAlignment="0" applyProtection="0"/>
    <xf numFmtId="0" fontId="33" fillId="11" borderId="1" applyNumberFormat="0" applyAlignment="0" applyProtection="0"/>
    <xf numFmtId="0" fontId="28" fillId="6" borderId="0" applyNumberFormat="0" applyBorder="0" applyAlignment="0" applyProtection="0"/>
    <xf numFmtId="0" fontId="30" fillId="24" borderId="2" applyNumberFormat="0" applyAlignment="0" applyProtection="0"/>
    <xf numFmtId="0" fontId="27" fillId="21"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14" fillId="0" borderId="0" applyNumberForma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4" fillId="0" borderId="0" applyNumberForma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0" fontId="14" fillId="0" borderId="0" applyNumberFormat="0" applyFill="0" applyBorder="0" applyAlignment="0" applyProtection="0"/>
    <xf numFmtId="193" fontId="14" fillId="0" borderId="0" applyFont="0" applyFill="0" applyBorder="0" applyAlignment="0" applyProtection="0"/>
    <xf numFmtId="0" fontId="15" fillId="0" borderId="0"/>
    <xf numFmtId="194" fontId="14" fillId="0" borderId="0" applyFont="0" applyFill="0" applyBorder="0" applyAlignment="0" applyProtection="0"/>
    <xf numFmtId="0" fontId="14" fillId="0" borderId="0"/>
    <xf numFmtId="0" fontId="14" fillId="0" borderId="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69" fontId="9"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9" fontId="14" fillId="0" borderId="0" applyFont="0" applyFill="0" applyBorder="0" applyAlignment="0" applyProtection="0"/>
    <xf numFmtId="194" fontId="14" fillId="0" borderId="0" applyFont="0" applyFill="0" applyBorder="0" applyAlignment="0" applyProtection="0"/>
    <xf numFmtId="0" fontId="8" fillId="0" borderId="0"/>
    <xf numFmtId="169"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0" fontId="7" fillId="0" borderId="0"/>
    <xf numFmtId="169"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4" fillId="0" borderId="0" applyFont="0" applyFill="0" applyBorder="0" applyAlignment="0" applyProtection="0"/>
    <xf numFmtId="170" fontId="14" fillId="0" borderId="0" applyFont="0" applyFill="0" applyBorder="0" applyAlignment="0" applyProtection="0"/>
    <xf numFmtId="169" fontId="7"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cellStyleXfs>
  <cellXfs count="1434">
    <xf numFmtId="0" fontId="0" fillId="0" borderId="0" xfId="0"/>
    <xf numFmtId="0" fontId="58" fillId="0" borderId="0" xfId="43" applyFont="1" applyFill="1"/>
    <xf numFmtId="0" fontId="60" fillId="0" borderId="0" xfId="43" applyFont="1" applyFill="1"/>
    <xf numFmtId="0" fontId="60" fillId="27" borderId="0" xfId="43" applyFont="1" applyFill="1"/>
    <xf numFmtId="190" fontId="58" fillId="27" borderId="0" xfId="86" applyNumberFormat="1" applyFont="1" applyFill="1"/>
    <xf numFmtId="0" fontId="58" fillId="27" borderId="0" xfId="43" applyFont="1" applyFill="1"/>
    <xf numFmtId="0" fontId="60" fillId="27" borderId="0" xfId="43" applyFont="1" applyFill="1" applyAlignment="1"/>
    <xf numFmtId="0" fontId="61" fillId="27" borderId="0" xfId="43" applyFont="1" applyFill="1"/>
    <xf numFmtId="190" fontId="61" fillId="27" borderId="0" xfId="86" applyNumberFormat="1" applyFont="1" applyFill="1"/>
    <xf numFmtId="0" fontId="66" fillId="27" borderId="0" xfId="43" applyFont="1" applyFill="1" applyBorder="1" applyAlignment="1">
      <alignment horizontal="center"/>
    </xf>
    <xf numFmtId="0" fontId="66" fillId="0" borderId="0" xfId="43" applyFont="1" applyFill="1"/>
    <xf numFmtId="0" fontId="66" fillId="27" borderId="14" xfId="43" applyFont="1" applyFill="1" applyBorder="1" applyAlignment="1">
      <alignment horizontal="center"/>
    </xf>
    <xf numFmtId="0" fontId="66" fillId="27" borderId="19" xfId="43" applyFont="1" applyFill="1" applyBorder="1" applyAlignment="1">
      <alignment horizontal="center"/>
    </xf>
    <xf numFmtId="0" fontId="58" fillId="27" borderId="29" xfId="43" applyFont="1" applyFill="1" applyBorder="1"/>
    <xf numFmtId="0" fontId="58" fillId="27" borderId="60" xfId="43" applyFont="1" applyFill="1" applyBorder="1"/>
    <xf numFmtId="0" fontId="58" fillId="0" borderId="0" xfId="368" applyFont="1"/>
    <xf numFmtId="0" fontId="66" fillId="27" borderId="0" xfId="43" applyFont="1" applyFill="1" applyBorder="1"/>
    <xf numFmtId="0" fontId="58" fillId="0" borderId="0" xfId="43" applyFont="1" applyFill="1" applyBorder="1"/>
    <xf numFmtId="0" fontId="62" fillId="0" borderId="0" xfId="378" applyFont="1" applyFill="1" applyBorder="1" applyAlignment="1">
      <alignment vertical="center" wrapText="1"/>
    </xf>
    <xf numFmtId="0" fontId="58" fillId="28" borderId="0" xfId="43" applyFont="1" applyFill="1"/>
    <xf numFmtId="0" fontId="66" fillId="28" borderId="0" xfId="43" applyFont="1" applyFill="1" applyAlignment="1">
      <alignment horizontal="right"/>
    </xf>
    <xf numFmtId="0" fontId="60" fillId="28" borderId="0" xfId="43" applyFont="1" applyFill="1" applyAlignment="1"/>
    <xf numFmtId="0" fontId="62" fillId="27" borderId="0" xfId="43" applyFont="1" applyFill="1" applyAlignment="1"/>
    <xf numFmtId="0" fontId="74" fillId="0" borderId="0" xfId="43" applyFont="1" applyFill="1" applyAlignment="1"/>
    <xf numFmtId="0" fontId="73" fillId="28" borderId="0" xfId="43" applyFont="1" applyFill="1"/>
    <xf numFmtId="172" fontId="58" fillId="0" borderId="16" xfId="369" applyFont="1" applyFill="1" applyBorder="1"/>
    <xf numFmtId="167" fontId="58" fillId="0" borderId="0" xfId="43" applyNumberFormat="1" applyFont="1" applyFill="1"/>
    <xf numFmtId="0" fontId="58" fillId="0" borderId="16" xfId="43" applyFont="1" applyFill="1" applyBorder="1"/>
    <xf numFmtId="167" fontId="60" fillId="27" borderId="61" xfId="86" applyNumberFormat="1" applyFont="1" applyFill="1" applyBorder="1" applyAlignment="1">
      <alignment horizontal="center" vertical="center"/>
    </xf>
    <xf numFmtId="0" fontId="58" fillId="0" borderId="0" xfId="0" applyFont="1"/>
    <xf numFmtId="172" fontId="58" fillId="28" borderId="0" xfId="86" applyFont="1" applyFill="1" applyBorder="1" applyAlignment="1" applyProtection="1">
      <alignment horizontal="center"/>
    </xf>
    <xf numFmtId="172" fontId="58" fillId="27" borderId="0" xfId="86" applyFont="1" applyFill="1" applyBorder="1" applyAlignment="1" applyProtection="1">
      <alignment horizontal="center"/>
    </xf>
    <xf numFmtId="172" fontId="62" fillId="27" borderId="0" xfId="86" applyFont="1" applyFill="1" applyAlignment="1"/>
    <xf numFmtId="15" fontId="60" fillId="0" borderId="0" xfId="86" applyNumberFormat="1" applyFont="1" applyFill="1" applyAlignment="1"/>
    <xf numFmtId="15" fontId="60" fillId="28" borderId="0" xfId="86" applyNumberFormat="1" applyFont="1" applyFill="1" applyAlignment="1">
      <alignment horizontal="center"/>
    </xf>
    <xf numFmtId="0" fontId="73" fillId="27" borderId="0" xfId="43" applyFont="1" applyFill="1"/>
    <xf numFmtId="0" fontId="75" fillId="27" borderId="51" xfId="43" applyFont="1" applyFill="1" applyBorder="1" applyAlignment="1">
      <alignment horizontal="center"/>
    </xf>
    <xf numFmtId="3" fontId="58" fillId="27" borderId="59" xfId="43" applyNumberFormat="1" applyFont="1" applyFill="1" applyBorder="1" applyAlignment="1">
      <alignment horizontal="center" vertical="center" wrapText="1"/>
    </xf>
    <xf numFmtId="0" fontId="60" fillId="27" borderId="18" xfId="43" applyFont="1" applyFill="1" applyBorder="1"/>
    <xf numFmtId="172" fontId="60" fillId="27" borderId="20" xfId="86" applyFont="1" applyFill="1" applyBorder="1" applyProtection="1"/>
    <xf numFmtId="0" fontId="58" fillId="27" borderId="30" xfId="43" applyFont="1" applyFill="1" applyBorder="1"/>
    <xf numFmtId="172" fontId="58" fillId="27" borderId="31" xfId="86" applyFont="1" applyFill="1" applyBorder="1" applyAlignment="1" applyProtection="1">
      <alignment horizontal="right"/>
    </xf>
    <xf numFmtId="0" fontId="77" fillId="27" borderId="0" xfId="43" applyFont="1" applyFill="1"/>
    <xf numFmtId="0" fontId="73" fillId="27" borderId="0" xfId="43" applyFont="1" applyFill="1" applyAlignment="1">
      <alignment wrapText="1"/>
    </xf>
    <xf numFmtId="0" fontId="61" fillId="27" borderId="0" xfId="43" applyNumberFormat="1" applyFont="1" applyFill="1" applyBorder="1" applyAlignment="1" applyProtection="1"/>
    <xf numFmtId="0" fontId="61" fillId="27" borderId="0" xfId="43" applyFont="1" applyFill="1" applyAlignment="1">
      <alignment horizontal="left"/>
    </xf>
    <xf numFmtId="0" fontId="58" fillId="22" borderId="0" xfId="43" applyFont="1" applyFill="1"/>
    <xf numFmtId="172" fontId="58" fillId="0" borderId="0" xfId="86" applyFont="1"/>
    <xf numFmtId="0" fontId="58" fillId="27" borderId="32" xfId="43" applyFont="1" applyFill="1" applyBorder="1"/>
    <xf numFmtId="0" fontId="58" fillId="27" borderId="15" xfId="43" applyFont="1" applyFill="1" applyBorder="1"/>
    <xf numFmtId="0" fontId="64" fillId="27" borderId="15" xfId="43" applyFont="1" applyFill="1" applyBorder="1"/>
    <xf numFmtId="3" fontId="77" fillId="27" borderId="15" xfId="43" applyNumberFormat="1" applyFont="1" applyFill="1" applyBorder="1"/>
    <xf numFmtId="0" fontId="80" fillId="27" borderId="15" xfId="43" applyFont="1" applyFill="1" applyBorder="1"/>
    <xf numFmtId="0" fontId="58" fillId="22" borderId="24" xfId="43" applyFont="1" applyFill="1" applyBorder="1"/>
    <xf numFmtId="0" fontId="58" fillId="0" borderId="0" xfId="43" applyFont="1"/>
    <xf numFmtId="0" fontId="81" fillId="0" borderId="0" xfId="43" applyFont="1"/>
    <xf numFmtId="0" fontId="77" fillId="27" borderId="0" xfId="43" applyFont="1" applyFill="1" applyAlignment="1">
      <alignment vertical="center" wrapText="1"/>
    </xf>
    <xf numFmtId="0" fontId="58" fillId="27" borderId="26" xfId="43" applyFont="1" applyFill="1" applyBorder="1"/>
    <xf numFmtId="0" fontId="68" fillId="27" borderId="32" xfId="43" applyFont="1" applyFill="1" applyBorder="1"/>
    <xf numFmtId="3" fontId="58" fillId="0" borderId="0" xfId="0" applyNumberFormat="1" applyFont="1"/>
    <xf numFmtId="0" fontId="64" fillId="27" borderId="14" xfId="43" applyFont="1" applyFill="1" applyBorder="1"/>
    <xf numFmtId="0" fontId="64" fillId="0" borderId="14" xfId="43" applyFont="1" applyFill="1" applyBorder="1"/>
    <xf numFmtId="0" fontId="58" fillId="27" borderId="24" xfId="43" applyFont="1" applyFill="1" applyBorder="1"/>
    <xf numFmtId="173" fontId="58" fillId="0" borderId="0" xfId="85" applyFont="1"/>
    <xf numFmtId="0" fontId="77" fillId="27" borderId="0" xfId="43" applyFont="1" applyFill="1" applyAlignment="1">
      <alignment horizontal="right"/>
    </xf>
    <xf numFmtId="0" fontId="58" fillId="27" borderId="0" xfId="0" applyFont="1" applyFill="1"/>
    <xf numFmtId="0" fontId="82" fillId="27" borderId="14" xfId="43" applyFont="1" applyFill="1" applyBorder="1"/>
    <xf numFmtId="0" fontId="82" fillId="27" borderId="15" xfId="43" applyFont="1" applyFill="1" applyBorder="1"/>
    <xf numFmtId="0" fontId="77" fillId="27" borderId="24" xfId="43" applyFont="1" applyFill="1" applyBorder="1"/>
    <xf numFmtId="185" fontId="77" fillId="27" borderId="24" xfId="43" applyNumberFormat="1" applyFont="1" applyFill="1" applyBorder="1"/>
    <xf numFmtId="0" fontId="58" fillId="27" borderId="49" xfId="43" applyFont="1" applyFill="1" applyBorder="1" applyAlignment="1">
      <alignment vertical="center" wrapText="1"/>
    </xf>
    <xf numFmtId="3" fontId="58" fillId="27" borderId="0" xfId="91" applyNumberFormat="1" applyFont="1" applyFill="1" applyAlignment="1">
      <alignment horizontal="center"/>
    </xf>
    <xf numFmtId="3" fontId="60" fillId="27" borderId="0" xfId="91" applyNumberFormat="1" applyFont="1" applyFill="1" applyAlignment="1">
      <alignment horizontal="center"/>
    </xf>
    <xf numFmtId="0" fontId="60" fillId="27" borderId="0" xfId="91" applyFont="1" applyFill="1" applyAlignment="1">
      <alignment horizontal="center"/>
    </xf>
    <xf numFmtId="187" fontId="58" fillId="27" borderId="0" xfId="86" applyNumberFormat="1" applyFont="1" applyFill="1" applyAlignment="1">
      <alignment horizontal="center"/>
    </xf>
    <xf numFmtId="1" fontId="58" fillId="27" borderId="0" xfId="43" applyNumberFormat="1" applyFont="1" applyFill="1"/>
    <xf numFmtId="173" fontId="58" fillId="27" borderId="0" xfId="85" applyFont="1" applyFill="1" applyAlignment="1">
      <alignment horizontal="center"/>
    </xf>
    <xf numFmtId="3" fontId="66" fillId="27" borderId="0" xfId="43" applyNumberFormat="1" applyFont="1" applyFill="1" applyAlignment="1">
      <alignment horizontal="right" vertical="center"/>
    </xf>
    <xf numFmtId="3" fontId="66" fillId="0" borderId="44" xfId="43" applyNumberFormat="1" applyFont="1" applyFill="1" applyBorder="1" applyAlignment="1">
      <alignment horizontal="right" vertical="center"/>
    </xf>
    <xf numFmtId="3" fontId="58" fillId="0" borderId="46"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3" fontId="58" fillId="0" borderId="0" xfId="43" applyNumberFormat="1" applyFont="1" applyFill="1" applyBorder="1" applyAlignment="1">
      <alignment horizontal="right" vertical="center"/>
    </xf>
    <xf numFmtId="3" fontId="58" fillId="0" borderId="88"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90" xfId="43" applyNumberFormat="1" applyFont="1" applyFill="1" applyBorder="1" applyAlignment="1">
      <alignment horizontal="right" vertical="center"/>
    </xf>
    <xf numFmtId="3" fontId="58" fillId="0" borderId="39" xfId="43" applyNumberFormat="1" applyFont="1" applyFill="1" applyBorder="1" applyAlignment="1">
      <alignment horizontal="right" vertical="center"/>
    </xf>
    <xf numFmtId="3" fontId="58" fillId="0" borderId="0" xfId="43" applyNumberFormat="1" applyFont="1" applyFill="1" applyAlignment="1">
      <alignment horizontal="right" vertical="center"/>
    </xf>
    <xf numFmtId="3" fontId="58" fillId="27" borderId="0" xfId="43" applyNumberFormat="1" applyFont="1" applyFill="1" applyAlignment="1">
      <alignment horizontal="center"/>
    </xf>
    <xf numFmtId="0" fontId="58" fillId="27" borderId="0" xfId="91" applyFont="1" applyFill="1"/>
    <xf numFmtId="173" fontId="58" fillId="0" borderId="0" xfId="85" applyFont="1" applyFill="1" applyAlignment="1">
      <alignment horizontal="center"/>
    </xf>
    <xf numFmtId="173" fontId="58" fillId="0" borderId="0" xfId="85" applyFont="1" applyFill="1"/>
    <xf numFmtId="1" fontId="58" fillId="27" borderId="0" xfId="43" applyNumberFormat="1" applyFont="1" applyFill="1" applyBorder="1" applyAlignment="1">
      <alignment horizontal="center"/>
    </xf>
    <xf numFmtId="3" fontId="66" fillId="0" borderId="0" xfId="43" applyNumberFormat="1" applyFont="1" applyFill="1" applyAlignment="1">
      <alignment horizontal="right" vertical="center"/>
    </xf>
    <xf numFmtId="173" fontId="58" fillId="27" borderId="0" xfId="85" applyFont="1" applyFill="1"/>
    <xf numFmtId="3" fontId="58" fillId="0" borderId="86" xfId="43" applyNumberFormat="1" applyFont="1" applyFill="1" applyBorder="1" applyAlignment="1">
      <alignment horizontal="right" vertical="center"/>
    </xf>
    <xf numFmtId="3" fontId="58" fillId="0" borderId="47" xfId="43" applyNumberFormat="1" applyFont="1" applyFill="1" applyBorder="1" applyAlignment="1">
      <alignment horizontal="right" vertical="center"/>
    </xf>
    <xf numFmtId="0" fontId="58" fillId="0" borderId="0" xfId="91" applyFont="1" applyFill="1"/>
    <xf numFmtId="0" fontId="58" fillId="0" borderId="0" xfId="91" applyFont="1" applyFill="1" applyAlignment="1">
      <alignment vertical="center"/>
    </xf>
    <xf numFmtId="0" fontId="58" fillId="27" borderId="0" xfId="91" applyFont="1" applyFill="1" applyAlignment="1">
      <alignment vertical="center"/>
    </xf>
    <xf numFmtId="0" fontId="61" fillId="0" borderId="0" xfId="43" applyFont="1" applyFill="1"/>
    <xf numFmtId="173" fontId="61" fillId="0" borderId="0" xfId="85" applyFont="1" applyFill="1"/>
    <xf numFmtId="0" fontId="61" fillId="28" borderId="0" xfId="43" applyFont="1" applyFill="1"/>
    <xf numFmtId="0" fontId="75" fillId="28" borderId="0" xfId="43" applyFont="1" applyFill="1"/>
    <xf numFmtId="0" fontId="85" fillId="28" borderId="0" xfId="43" quotePrefix="1" applyNumberFormat="1" applyFont="1" applyFill="1" applyAlignment="1" applyProtection="1">
      <alignment horizontal="centerContinuous"/>
    </xf>
    <xf numFmtId="0" fontId="61" fillId="28" borderId="0" xfId="43" applyFont="1" applyFill="1" applyAlignment="1">
      <alignment horizontal="centerContinuous"/>
    </xf>
    <xf numFmtId="0" fontId="61" fillId="28" borderId="0" xfId="43" quotePrefix="1" applyFont="1" applyFill="1" applyAlignment="1" applyProtection="1">
      <alignment horizontal="centerContinuous"/>
    </xf>
    <xf numFmtId="0" fontId="75" fillId="0" borderId="0" xfId="43" applyFont="1" applyFill="1"/>
    <xf numFmtId="0" fontId="86" fillId="0" borderId="48" xfId="43" applyNumberFormat="1" applyFont="1" applyFill="1" applyBorder="1" applyProtection="1"/>
    <xf numFmtId="3" fontId="87" fillId="0" borderId="48" xfId="43" applyNumberFormat="1" applyFont="1" applyFill="1" applyBorder="1" applyAlignment="1" applyProtection="1">
      <alignment horizontal="right"/>
    </xf>
    <xf numFmtId="3" fontId="87" fillId="0" borderId="49" xfId="43" applyNumberFormat="1" applyFont="1" applyFill="1" applyBorder="1" applyAlignment="1" applyProtection="1">
      <alignment horizontal="right"/>
    </xf>
    <xf numFmtId="173" fontId="75" fillId="0" borderId="0" xfId="85" applyFont="1" applyFill="1"/>
    <xf numFmtId="172" fontId="58" fillId="28" borderId="0" xfId="86" applyFont="1" applyFill="1"/>
    <xf numFmtId="0" fontId="77" fillId="28" borderId="0" xfId="43" applyNumberFormat="1" applyFont="1" applyFill="1" applyBorder="1" applyAlignment="1" applyProtection="1"/>
    <xf numFmtId="3" fontId="77" fillId="28" borderId="0" xfId="43" applyNumberFormat="1" applyFont="1" applyFill="1" applyBorder="1"/>
    <xf numFmtId="173" fontId="77" fillId="28" borderId="0" xfId="85" applyFont="1" applyFill="1" applyBorder="1"/>
    <xf numFmtId="167" fontId="61" fillId="0" borderId="0" xfId="43" applyNumberFormat="1" applyFont="1" applyFill="1"/>
    <xf numFmtId="3" fontId="58" fillId="0" borderId="0" xfId="91" applyNumberFormat="1" applyFont="1" applyFill="1" applyAlignment="1">
      <alignment horizontal="center"/>
    </xf>
    <xf numFmtId="17" fontId="58" fillId="27" borderId="48" xfId="43" applyNumberFormat="1" applyFont="1" applyFill="1" applyBorder="1" applyAlignment="1">
      <alignment horizontal="center"/>
    </xf>
    <xf numFmtId="172" fontId="58" fillId="27" borderId="0" xfId="86" applyFont="1" applyFill="1"/>
    <xf numFmtId="0" fontId="89" fillId="27" borderId="0" xfId="43" applyFont="1" applyFill="1"/>
    <xf numFmtId="3" fontId="58" fillId="27" borderId="0" xfId="91" applyNumberFormat="1" applyFont="1" applyFill="1" applyAlignment="1">
      <alignment horizontal="center" vertical="center"/>
    </xf>
    <xf numFmtId="3" fontId="58" fillId="27" borderId="0" xfId="91" applyNumberFormat="1" applyFont="1" applyFill="1" applyBorder="1" applyAlignment="1">
      <alignment horizontal="center"/>
    </xf>
    <xf numFmtId="0" fontId="58" fillId="27" borderId="0" xfId="43" applyFont="1" applyFill="1" applyBorder="1"/>
    <xf numFmtId="3" fontId="66" fillId="0" borderId="25" xfId="43" applyNumberFormat="1" applyFont="1" applyFill="1" applyBorder="1" applyAlignment="1">
      <alignment horizontal="right" vertical="center"/>
    </xf>
    <xf numFmtId="0" fontId="58" fillId="0" borderId="0" xfId="43" applyFont="1" applyFill="1" applyAlignment="1"/>
    <xf numFmtId="3" fontId="66" fillId="28" borderId="0" xfId="43" applyNumberFormat="1" applyFont="1" applyFill="1" applyAlignment="1">
      <alignment horizontal="right" vertical="center"/>
    </xf>
    <xf numFmtId="0" fontId="66" fillId="27" borderId="43" xfId="43" applyFont="1" applyFill="1" applyBorder="1" applyAlignment="1">
      <alignment horizontal="left" vertical="center"/>
    </xf>
    <xf numFmtId="3" fontId="66" fillId="0" borderId="66" xfId="43" applyNumberFormat="1" applyFont="1" applyFill="1" applyBorder="1" applyAlignment="1">
      <alignment horizontal="right" vertical="center"/>
    </xf>
    <xf numFmtId="3" fontId="58" fillId="0" borderId="89" xfId="43" applyNumberFormat="1" applyFont="1" applyFill="1" applyBorder="1" applyAlignment="1">
      <alignment horizontal="right" vertical="center"/>
    </xf>
    <xf numFmtId="0" fontId="82" fillId="0" borderId="0" xfId="43" applyFont="1" applyFill="1"/>
    <xf numFmtId="0" fontId="82" fillId="27" borderId="0" xfId="43" applyFont="1" applyFill="1"/>
    <xf numFmtId="0" fontId="77" fillId="27" borderId="0" xfId="43" applyFont="1" applyFill="1" applyAlignment="1" applyProtection="1">
      <alignment horizontal="centerContinuous"/>
    </xf>
    <xf numFmtId="0" fontId="77" fillId="27" borderId="0" xfId="43" applyFont="1" applyFill="1" applyAlignment="1">
      <alignment horizontal="centerContinuous"/>
    </xf>
    <xf numFmtId="0" fontId="91" fillId="27" borderId="0" xfId="43" applyFont="1" applyFill="1"/>
    <xf numFmtId="0" fontId="77" fillId="27" borderId="0" xfId="43" applyFont="1" applyFill="1" applyBorder="1"/>
    <xf numFmtId="171" fontId="82" fillId="0" borderId="0" xfId="43" applyNumberFormat="1" applyFont="1" applyFill="1"/>
    <xf numFmtId="3" fontId="77" fillId="27" borderId="0" xfId="43" applyNumberFormat="1" applyFont="1" applyFill="1" applyBorder="1" applyAlignment="1">
      <alignment horizontal="center"/>
    </xf>
    <xf numFmtId="0" fontId="82" fillId="28" borderId="0" xfId="43" applyFont="1" applyFill="1"/>
    <xf numFmtId="0" fontId="58" fillId="0" borderId="0" xfId="43" applyFont="1" applyBorder="1"/>
    <xf numFmtId="0" fontId="58" fillId="0" borderId="0" xfId="368" applyFont="1" applyBorder="1"/>
    <xf numFmtId="179" fontId="58" fillId="27" borderId="0" xfId="86" applyNumberFormat="1" applyFont="1" applyFill="1" applyBorder="1" applyAlignment="1">
      <alignment horizontal="center"/>
    </xf>
    <xf numFmtId="14" fontId="58" fillId="27" borderId="0" xfId="43" applyNumberFormat="1" applyFont="1" applyFill="1" applyBorder="1" applyAlignment="1">
      <alignment horizontal="center"/>
    </xf>
    <xf numFmtId="167" fontId="58" fillId="27" borderId="0" xfId="85" applyNumberFormat="1" applyFont="1" applyFill="1"/>
    <xf numFmtId="176" fontId="66" fillId="27" borderId="22" xfId="85" applyNumberFormat="1" applyFont="1" applyFill="1" applyBorder="1" applyAlignment="1">
      <alignment horizontal="center"/>
    </xf>
    <xf numFmtId="176" fontId="66" fillId="27" borderId="26" xfId="85" applyNumberFormat="1" applyFont="1" applyFill="1" applyBorder="1" applyAlignment="1">
      <alignment horizontal="center"/>
    </xf>
    <xf numFmtId="173" fontId="63" fillId="27" borderId="14" xfId="85" applyFont="1" applyFill="1" applyBorder="1"/>
    <xf numFmtId="0" fontId="58" fillId="27" borderId="14" xfId="43" applyFont="1" applyFill="1" applyBorder="1"/>
    <xf numFmtId="0" fontId="60" fillId="27" borderId="14" xfId="43" applyFont="1" applyFill="1" applyBorder="1"/>
    <xf numFmtId="0" fontId="66" fillId="27" borderId="14" xfId="43" applyFont="1" applyFill="1" applyBorder="1"/>
    <xf numFmtId="0" fontId="73" fillId="27" borderId="14" xfId="43" applyFont="1" applyFill="1" applyBorder="1"/>
    <xf numFmtId="0" fontId="65" fillId="27" borderId="14" xfId="43" applyFont="1" applyFill="1" applyBorder="1"/>
    <xf numFmtId="0" fontId="74" fillId="0" borderId="14" xfId="43" applyFont="1" applyFill="1" applyBorder="1"/>
    <xf numFmtId="0" fontId="74" fillId="0" borderId="24" xfId="43" applyFont="1" applyFill="1" applyBorder="1"/>
    <xf numFmtId="0" fontId="74" fillId="0" borderId="0" xfId="43" applyFont="1" applyFill="1" applyBorder="1"/>
    <xf numFmtId="176" fontId="74" fillId="0" borderId="0" xfId="85" applyNumberFormat="1" applyFont="1" applyFill="1" applyBorder="1"/>
    <xf numFmtId="170" fontId="58" fillId="0" borderId="0" xfId="85" applyNumberFormat="1" applyFont="1" applyFill="1" applyAlignment="1">
      <alignment horizontal="left" wrapText="1"/>
    </xf>
    <xf numFmtId="0" fontId="66" fillId="27" borderId="26" xfId="43" applyFont="1" applyFill="1" applyBorder="1" applyAlignment="1">
      <alignment horizontal="center"/>
    </xf>
    <xf numFmtId="0" fontId="66" fillId="27" borderId="17" xfId="43" applyFont="1" applyFill="1" applyBorder="1" applyAlignment="1">
      <alignment horizontal="center"/>
    </xf>
    <xf numFmtId="3" fontId="66" fillId="0" borderId="0" xfId="86" applyNumberFormat="1" applyFont="1" applyFill="1" applyBorder="1"/>
    <xf numFmtId="3" fontId="58" fillId="27" borderId="0" xfId="43" applyNumberFormat="1" applyFont="1" applyFill="1"/>
    <xf numFmtId="3" fontId="58" fillId="27" borderId="32" xfId="43" applyNumberFormat="1" applyFont="1" applyFill="1" applyBorder="1"/>
    <xf numFmtId="3" fontId="58" fillId="27" borderId="15" xfId="43" applyNumberFormat="1" applyFont="1" applyFill="1" applyBorder="1"/>
    <xf numFmtId="0" fontId="58" fillId="0" borderId="14" xfId="43" applyFont="1" applyFill="1" applyBorder="1"/>
    <xf numFmtId="3" fontId="66" fillId="27" borderId="14" xfId="43" applyNumberFormat="1" applyFont="1" applyFill="1" applyBorder="1"/>
    <xf numFmtId="3" fontId="66" fillId="27" borderId="15" xfId="43" applyNumberFormat="1" applyFont="1" applyFill="1" applyBorder="1"/>
    <xf numFmtId="0" fontId="83" fillId="27" borderId="14" xfId="43" applyFont="1" applyFill="1" applyBorder="1"/>
    <xf numFmtId="0" fontId="58" fillId="27" borderId="14" xfId="43" applyFont="1" applyFill="1" applyBorder="1" applyAlignment="1">
      <alignment horizontal="left" vertical="center" wrapText="1"/>
    </xf>
    <xf numFmtId="0" fontId="66" fillId="27" borderId="14" xfId="43" applyFont="1" applyFill="1" applyBorder="1" applyAlignment="1">
      <alignment horizontal="left" vertical="center" wrapText="1"/>
    </xf>
    <xf numFmtId="0" fontId="67" fillId="27" borderId="15" xfId="43" applyFont="1" applyFill="1" applyBorder="1"/>
    <xf numFmtId="3" fontId="58" fillId="0" borderId="15" xfId="43" applyNumberFormat="1" applyFont="1" applyFill="1" applyBorder="1"/>
    <xf numFmtId="3" fontId="58" fillId="27" borderId="24" xfId="43" applyNumberFormat="1" applyFont="1" applyFill="1" applyBorder="1"/>
    <xf numFmtId="3" fontId="58" fillId="27" borderId="0" xfId="43" applyNumberFormat="1" applyFont="1" applyFill="1" applyBorder="1"/>
    <xf numFmtId="3" fontId="58" fillId="27" borderId="60" xfId="43" applyNumberFormat="1" applyFont="1" applyFill="1" applyBorder="1"/>
    <xf numFmtId="0" fontId="58" fillId="0" borderId="0" xfId="43" applyFont="1" applyFill="1" applyAlignment="1">
      <alignment horizontal="left" wrapText="1"/>
    </xf>
    <xf numFmtId="0" fontId="58" fillId="0" borderId="0" xfId="0" applyFont="1" applyFill="1"/>
    <xf numFmtId="0" fontId="65" fillId="27" borderId="0" xfId="43" applyFont="1" applyFill="1"/>
    <xf numFmtId="171" fontId="58" fillId="27" borderId="0" xfId="43" applyNumberFormat="1" applyFont="1" applyFill="1"/>
    <xf numFmtId="171" fontId="58" fillId="27" borderId="0" xfId="86" applyNumberFormat="1" applyFont="1" applyFill="1" applyAlignment="1">
      <alignment horizontal="right"/>
    </xf>
    <xf numFmtId="0" fontId="61" fillId="27" borderId="27" xfId="43" applyFont="1" applyFill="1" applyBorder="1" applyAlignment="1">
      <alignment horizontal="center"/>
    </xf>
    <xf numFmtId="0" fontId="61" fillId="27" borderId="42" xfId="43" applyFont="1" applyFill="1" applyBorder="1" applyAlignment="1">
      <alignment horizontal="center"/>
    </xf>
    <xf numFmtId="171" fontId="98" fillId="27" borderId="19" xfId="86" applyNumberFormat="1" applyFont="1" applyFill="1" applyBorder="1" applyAlignment="1" applyProtection="1"/>
    <xf numFmtId="171" fontId="98" fillId="27" borderId="33" xfId="86" applyNumberFormat="1" applyFont="1" applyFill="1" applyBorder="1" applyAlignment="1" applyProtection="1"/>
    <xf numFmtId="171" fontId="98" fillId="27" borderId="16" xfId="86" applyNumberFormat="1" applyFont="1" applyFill="1" applyBorder="1" applyAlignment="1" applyProtection="1"/>
    <xf numFmtId="171" fontId="98" fillId="27" borderId="15" xfId="86" applyNumberFormat="1" applyFont="1" applyFill="1" applyBorder="1" applyAlignment="1" applyProtection="1"/>
    <xf numFmtId="1" fontId="69" fillId="29" borderId="93" xfId="376" applyNumberFormat="1" applyFont="1" applyFill="1" applyBorder="1" applyAlignment="1">
      <alignment horizontal="right" wrapText="1"/>
    </xf>
    <xf numFmtId="0" fontId="69" fillId="29" borderId="93" xfId="376" applyFont="1" applyFill="1" applyBorder="1" applyAlignment="1">
      <alignment horizontal="right" wrapText="1"/>
    </xf>
    <xf numFmtId="0" fontId="58" fillId="27" borderId="0" xfId="43" applyFont="1" applyFill="1" applyAlignment="1">
      <alignment horizontal="left"/>
    </xf>
    <xf numFmtId="0" fontId="58" fillId="27" borderId="0" xfId="43" applyFont="1" applyFill="1" applyAlignment="1">
      <alignment vertical="center" wrapText="1"/>
    </xf>
    <xf numFmtId="171" fontId="58" fillId="0" borderId="0" xfId="0" applyNumberFormat="1" applyFont="1"/>
    <xf numFmtId="171" fontId="58" fillId="27" borderId="0" xfId="369" applyNumberFormat="1" applyFont="1" applyFill="1" applyAlignment="1">
      <alignment horizontal="right"/>
    </xf>
    <xf numFmtId="191" fontId="75" fillId="27" borderId="0" xfId="86" applyNumberFormat="1" applyFont="1" applyFill="1" applyAlignment="1">
      <alignment horizontal="right"/>
    </xf>
    <xf numFmtId="0" fontId="77" fillId="0" borderId="0" xfId="43" applyFont="1" applyFill="1"/>
    <xf numFmtId="191" fontId="58" fillId="27" borderId="0" xfId="86" applyNumberFormat="1" applyFont="1" applyFill="1"/>
    <xf numFmtId="0" fontId="73" fillId="27" borderId="0" xfId="43" applyFont="1" applyFill="1" applyBorder="1"/>
    <xf numFmtId="0" fontId="100" fillId="27" borderId="0" xfId="43" applyFont="1" applyFill="1"/>
    <xf numFmtId="0" fontId="66" fillId="0" borderId="0" xfId="43" applyFont="1" applyFill="1" applyAlignment="1"/>
    <xf numFmtId="1" fontId="58" fillId="27" borderId="0" xfId="43" applyNumberFormat="1" applyFont="1" applyFill="1" applyAlignment="1">
      <alignment horizontal="center"/>
    </xf>
    <xf numFmtId="0" fontId="58" fillId="27" borderId="0" xfId="43" applyFont="1" applyFill="1" applyAlignment="1">
      <alignment horizontal="right"/>
    </xf>
    <xf numFmtId="0" fontId="58" fillId="27" borderId="0" xfId="43" applyFont="1" applyFill="1" applyAlignment="1">
      <alignment horizontal="centerContinuous"/>
    </xf>
    <xf numFmtId="0" fontId="73" fillId="0" borderId="0" xfId="43" applyFont="1" applyFill="1"/>
    <xf numFmtId="0" fontId="73" fillId="0" borderId="15" xfId="43" applyFont="1" applyBorder="1"/>
    <xf numFmtId="0" fontId="73" fillId="0" borderId="15" xfId="43" applyFont="1" applyFill="1" applyBorder="1" applyAlignment="1"/>
    <xf numFmtId="0" fontId="70" fillId="27" borderId="15" xfId="90" applyFont="1" applyFill="1" applyBorder="1" applyAlignment="1">
      <alignment vertical="center"/>
    </xf>
    <xf numFmtId="186" fontId="70" fillId="27" borderId="15" xfId="51" applyNumberFormat="1" applyFont="1" applyFill="1" applyBorder="1" applyAlignment="1">
      <alignment horizontal="center" vertical="center" wrapText="1"/>
    </xf>
    <xf numFmtId="0" fontId="73" fillId="27" borderId="15" xfId="43" applyFont="1" applyFill="1" applyBorder="1"/>
    <xf numFmtId="186" fontId="73" fillId="27" borderId="15" xfId="51" applyNumberFormat="1" applyFont="1" applyFill="1" applyBorder="1" applyAlignment="1">
      <alignment horizontal="center"/>
    </xf>
    <xf numFmtId="186" fontId="58" fillId="27" borderId="15" xfId="51" applyNumberFormat="1" applyFont="1" applyFill="1" applyBorder="1" applyAlignment="1">
      <alignment horizontal="center"/>
    </xf>
    <xf numFmtId="0" fontId="58" fillId="27" borderId="15" xfId="90" applyFont="1" applyFill="1" applyBorder="1"/>
    <xf numFmtId="186" fontId="58" fillId="27" borderId="15" xfId="51" applyNumberFormat="1" applyFont="1" applyFill="1" applyBorder="1" applyAlignment="1">
      <alignment horizontal="center" vertical="center" wrapText="1"/>
    </xf>
    <xf numFmtId="186" fontId="58" fillId="27" borderId="24" xfId="51" applyNumberFormat="1" applyFont="1" applyFill="1" applyBorder="1" applyAlignment="1">
      <alignment horizontal="center"/>
    </xf>
    <xf numFmtId="0" fontId="60" fillId="28" borderId="0" xfId="43" applyFont="1" applyFill="1" applyAlignment="1">
      <alignment horizontal="right"/>
    </xf>
    <xf numFmtId="0" fontId="61" fillId="28" borderId="0" xfId="43" applyFont="1" applyFill="1" applyAlignment="1">
      <alignment horizontal="center"/>
    </xf>
    <xf numFmtId="0" fontId="60" fillId="28" borderId="0" xfId="43" applyFont="1" applyFill="1" applyAlignment="1">
      <alignment horizontal="center"/>
    </xf>
    <xf numFmtId="0" fontId="73" fillId="27" borderId="60" xfId="43" applyFont="1" applyFill="1" applyBorder="1"/>
    <xf numFmtId="0" fontId="58" fillId="27" borderId="32" xfId="43" applyFont="1" applyFill="1" applyBorder="1" applyAlignment="1">
      <alignment horizontal="center"/>
    </xf>
    <xf numFmtId="0" fontId="58" fillId="27" borderId="0" xfId="43" applyFont="1" applyFill="1" applyAlignment="1">
      <alignment vertical="justify" wrapText="1"/>
    </xf>
    <xf numFmtId="177" fontId="73" fillId="28" borderId="0" xfId="43" applyNumberFormat="1" applyFont="1" applyFill="1" applyAlignment="1" applyProtection="1">
      <alignment horizontal="right"/>
    </xf>
    <xf numFmtId="177" fontId="61" fillId="27" borderId="36" xfId="43" applyNumberFormat="1" applyFont="1" applyFill="1" applyBorder="1" applyAlignment="1" applyProtection="1"/>
    <xf numFmtId="3" fontId="58" fillId="28" borderId="18" xfId="43" applyNumberFormat="1" applyFont="1" applyFill="1" applyBorder="1" applyAlignment="1">
      <alignment horizontal="right"/>
    </xf>
    <xf numFmtId="10" fontId="77" fillId="27" borderId="20" xfId="372" applyNumberFormat="1" applyFont="1" applyFill="1" applyBorder="1" applyAlignment="1" applyProtection="1">
      <alignment horizontal="center"/>
    </xf>
    <xf numFmtId="3" fontId="58" fillId="0" borderId="18" xfId="43" applyNumberFormat="1" applyFont="1" applyFill="1" applyBorder="1" applyAlignment="1">
      <alignment horizontal="right"/>
    </xf>
    <xf numFmtId="10" fontId="77" fillId="0" borderId="20" xfId="372" applyNumberFormat="1" applyFont="1" applyFill="1" applyBorder="1" applyAlignment="1" applyProtection="1">
      <alignment horizontal="center"/>
    </xf>
    <xf numFmtId="177" fontId="60" fillId="27" borderId="15" xfId="43" applyNumberFormat="1" applyFont="1" applyFill="1" applyBorder="1" applyAlignment="1" applyProtection="1"/>
    <xf numFmtId="3" fontId="60" fillId="28" borderId="18" xfId="43" applyNumberFormat="1" applyFont="1" applyFill="1" applyBorder="1" applyAlignment="1" applyProtection="1">
      <alignment horizontal="right"/>
    </xf>
    <xf numFmtId="10" fontId="60" fillId="27" borderId="20" xfId="372" applyNumberFormat="1" applyFont="1" applyFill="1" applyBorder="1" applyAlignment="1" applyProtection="1">
      <alignment horizontal="center"/>
    </xf>
    <xf numFmtId="3" fontId="60" fillId="0" borderId="18" xfId="43" applyNumberFormat="1" applyFont="1" applyFill="1" applyBorder="1" applyAlignment="1" applyProtection="1">
      <alignment horizontal="right"/>
    </xf>
    <xf numFmtId="10" fontId="60" fillId="0" borderId="20" xfId="372" applyNumberFormat="1" applyFont="1" applyFill="1" applyBorder="1" applyAlignment="1" applyProtection="1">
      <alignment horizontal="center"/>
    </xf>
    <xf numFmtId="177" fontId="105" fillId="27" borderId="15" xfId="43" applyNumberFormat="1" applyFont="1" applyFill="1" applyBorder="1" applyAlignment="1" applyProtection="1"/>
    <xf numFmtId="177" fontId="83" fillId="27" borderId="15" xfId="43" applyNumberFormat="1" applyFont="1" applyFill="1" applyBorder="1" applyAlignment="1" applyProtection="1"/>
    <xf numFmtId="177" fontId="105" fillId="27" borderId="24" xfId="43" applyNumberFormat="1" applyFont="1" applyFill="1" applyBorder="1" applyAlignment="1" applyProtection="1"/>
    <xf numFmtId="3" fontId="58" fillId="28" borderId="30" xfId="43" applyNumberFormat="1" applyFont="1" applyFill="1" applyBorder="1" applyAlignment="1">
      <alignment horizontal="right"/>
    </xf>
    <xf numFmtId="10" fontId="77" fillId="27" borderId="31" xfId="372" applyNumberFormat="1" applyFont="1" applyFill="1" applyBorder="1" applyAlignment="1" applyProtection="1">
      <alignment horizontal="center"/>
    </xf>
    <xf numFmtId="177" fontId="61" fillId="27" borderId="0" xfId="43" applyNumberFormat="1" applyFont="1" applyFill="1" applyBorder="1" applyAlignment="1" applyProtection="1"/>
    <xf numFmtId="39" fontId="61" fillId="27" borderId="0" xfId="43" applyNumberFormat="1" applyFont="1" applyFill="1" applyBorder="1" applyAlignment="1" applyProtection="1"/>
    <xf numFmtId="10" fontId="61" fillId="27" borderId="0" xfId="372" applyNumberFormat="1" applyFont="1" applyFill="1" applyBorder="1" applyAlignment="1" applyProtection="1"/>
    <xf numFmtId="10" fontId="61" fillId="27" borderId="0" xfId="97" applyNumberFormat="1" applyFont="1" applyFill="1" applyBorder="1" applyAlignment="1" applyProtection="1"/>
    <xf numFmtId="0" fontId="58" fillId="0" borderId="0" xfId="0" applyFont="1" applyAlignment="1">
      <alignment wrapText="1"/>
    </xf>
    <xf numFmtId="3" fontId="58" fillId="0" borderId="0" xfId="0" applyNumberFormat="1" applyFont="1" applyAlignment="1">
      <alignment wrapText="1"/>
    </xf>
    <xf numFmtId="10" fontId="58" fillId="27" borderId="0" xfId="97" applyNumberFormat="1" applyFont="1" applyFill="1"/>
    <xf numFmtId="0" fontId="58" fillId="27" borderId="26" xfId="43" applyFont="1" applyFill="1" applyBorder="1" applyAlignment="1">
      <alignment horizontal="centerContinuous" vertical="center" wrapText="1"/>
    </xf>
    <xf numFmtId="0" fontId="58" fillId="27" borderId="14" xfId="43" applyFont="1" applyFill="1" applyBorder="1" applyAlignment="1">
      <alignment horizontal="centerContinuous" vertical="center" wrapText="1"/>
    </xf>
    <xf numFmtId="10" fontId="58" fillId="27" borderId="32" xfId="97" applyNumberFormat="1" applyFont="1" applyFill="1" applyBorder="1"/>
    <xf numFmtId="10" fontId="58" fillId="27" borderId="15" xfId="97" applyNumberFormat="1" applyFont="1" applyFill="1" applyBorder="1"/>
    <xf numFmtId="0" fontId="72" fillId="27" borderId="14" xfId="43" applyFont="1" applyFill="1" applyBorder="1"/>
    <xf numFmtId="3" fontId="108" fillId="27" borderId="15" xfId="43" applyNumberFormat="1" applyFont="1" applyFill="1" applyBorder="1"/>
    <xf numFmtId="10" fontId="108" fillId="27" borderId="15" xfId="97" applyNumberFormat="1" applyFont="1" applyFill="1" applyBorder="1" applyAlignment="1">
      <alignment horizontal="center"/>
    </xf>
    <xf numFmtId="3" fontId="65" fillId="27" borderId="15" xfId="43" applyNumberFormat="1" applyFont="1" applyFill="1" applyBorder="1"/>
    <xf numFmtId="10" fontId="62" fillId="27" borderId="15" xfId="97" applyNumberFormat="1" applyFont="1" applyFill="1" applyBorder="1" applyAlignment="1">
      <alignment horizontal="center"/>
    </xf>
    <xf numFmtId="10" fontId="58" fillId="27" borderId="24" xfId="97" applyNumberFormat="1" applyFont="1" applyFill="1" applyBorder="1"/>
    <xf numFmtId="0" fontId="108" fillId="27" borderId="14" xfId="43" applyFont="1" applyFill="1" applyBorder="1"/>
    <xf numFmtId="10" fontId="109" fillId="27" borderId="15" xfId="97" applyNumberFormat="1" applyFont="1" applyFill="1" applyBorder="1" applyAlignment="1">
      <alignment horizontal="center"/>
    </xf>
    <xf numFmtId="3" fontId="82" fillId="28" borderId="15" xfId="43" applyNumberFormat="1" applyFont="1" applyFill="1" applyBorder="1"/>
    <xf numFmtId="3" fontId="65" fillId="28" borderId="15" xfId="43" applyNumberFormat="1" applyFont="1" applyFill="1" applyBorder="1"/>
    <xf numFmtId="0" fontId="58" fillId="28" borderId="0" xfId="368" applyFont="1" applyFill="1"/>
    <xf numFmtId="3" fontId="108" fillId="28" borderId="15" xfId="43" applyNumberFormat="1" applyFont="1" applyFill="1" applyBorder="1"/>
    <xf numFmtId="3" fontId="58" fillId="27" borderId="49" xfId="43" applyNumberFormat="1" applyFont="1" applyFill="1" applyBorder="1"/>
    <xf numFmtId="0" fontId="58" fillId="0" borderId="42" xfId="368" applyFont="1" applyBorder="1"/>
    <xf numFmtId="0" fontId="60" fillId="27" borderId="15" xfId="43" applyFont="1" applyFill="1" applyBorder="1"/>
    <xf numFmtId="10" fontId="77" fillId="27" borderId="15" xfId="97" applyNumberFormat="1" applyFont="1" applyFill="1" applyBorder="1"/>
    <xf numFmtId="0" fontId="77" fillId="27" borderId="15" xfId="43" applyFont="1" applyFill="1" applyBorder="1"/>
    <xf numFmtId="0" fontId="58" fillId="27" borderId="26" xfId="43" applyFont="1" applyFill="1" applyBorder="1" applyAlignment="1">
      <alignment horizontal="center" vertical="center" wrapText="1"/>
    </xf>
    <xf numFmtId="4" fontId="58" fillId="27" borderId="15" xfId="43" applyNumberFormat="1" applyFont="1" applyFill="1" applyBorder="1"/>
    <xf numFmtId="0" fontId="101" fillId="27" borderId="14" xfId="43" applyFont="1" applyFill="1" applyBorder="1"/>
    <xf numFmtId="0" fontId="70" fillId="0" borderId="14" xfId="43" applyFont="1" applyFill="1" applyBorder="1"/>
    <xf numFmtId="3" fontId="72" fillId="0" borderId="15" xfId="43" applyNumberFormat="1" applyFont="1" applyFill="1" applyBorder="1"/>
    <xf numFmtId="0" fontId="83" fillId="27" borderId="29" xfId="43" applyFont="1" applyFill="1" applyBorder="1"/>
    <xf numFmtId="3" fontId="83" fillId="27" borderId="24" xfId="43" applyNumberFormat="1" applyFont="1" applyFill="1" applyBorder="1"/>
    <xf numFmtId="0" fontId="83" fillId="27" borderId="49" xfId="43" applyFont="1" applyFill="1" applyBorder="1"/>
    <xf numFmtId="3" fontId="83" fillId="27" borderId="49" xfId="43" applyNumberFormat="1" applyFont="1" applyFill="1" applyBorder="1"/>
    <xf numFmtId="0" fontId="58" fillId="28" borderId="0" xfId="43" applyFont="1" applyFill="1" applyBorder="1"/>
    <xf numFmtId="3" fontId="66" fillId="28" borderId="0" xfId="43" applyNumberFormat="1" applyFont="1" applyFill="1" applyBorder="1"/>
    <xf numFmtId="0" fontId="58" fillId="28" borderId="0" xfId="43" applyFont="1" applyFill="1" applyAlignment="1">
      <alignment horizontal="left" wrapText="1"/>
    </xf>
    <xf numFmtId="0" fontId="58" fillId="0" borderId="0" xfId="368" applyFont="1" applyAlignment="1">
      <alignment wrapText="1"/>
    </xf>
    <xf numFmtId="0" fontId="58" fillId="0" borderId="0" xfId="368" applyFont="1" applyAlignment="1">
      <alignment vertical="center"/>
    </xf>
    <xf numFmtId="0" fontId="61" fillId="27" borderId="0" xfId="43" applyFont="1" applyFill="1" applyAlignment="1">
      <alignment vertical="center"/>
    </xf>
    <xf numFmtId="0" fontId="58" fillId="27" borderId="0" xfId="43" applyFont="1" applyFill="1" applyAlignment="1">
      <alignment vertical="center"/>
    </xf>
    <xf numFmtId="0" fontId="60" fillId="27" borderId="0" xfId="43" applyFont="1" applyFill="1" applyAlignment="1">
      <alignment vertical="center"/>
    </xf>
    <xf numFmtId="3" fontId="58" fillId="27" borderId="0" xfId="43" applyNumberFormat="1" applyFont="1" applyFill="1" applyAlignment="1">
      <alignment vertical="center"/>
    </xf>
    <xf numFmtId="0" fontId="58" fillId="27" borderId="26" xfId="43" applyFont="1" applyFill="1" applyBorder="1" applyAlignment="1">
      <alignment vertical="center"/>
    </xf>
    <xf numFmtId="3" fontId="58" fillId="27" borderId="32" xfId="43" applyNumberFormat="1" applyFont="1" applyFill="1" applyBorder="1" applyAlignment="1">
      <alignment vertical="center"/>
    </xf>
    <xf numFmtId="0" fontId="58" fillId="27" borderId="29" xfId="43" applyFont="1" applyFill="1" applyBorder="1" applyAlignment="1">
      <alignment vertical="center"/>
    </xf>
    <xf numFmtId="0" fontId="58" fillId="27" borderId="24" xfId="43" applyFont="1" applyFill="1" applyBorder="1" applyAlignment="1">
      <alignment vertical="center"/>
    </xf>
    <xf numFmtId="0" fontId="106" fillId="28" borderId="14" xfId="43" applyFont="1" applyFill="1" applyBorder="1" applyAlignment="1">
      <alignment vertical="center"/>
    </xf>
    <xf numFmtId="3" fontId="95" fillId="28" borderId="15" xfId="43" applyNumberFormat="1" applyFont="1" applyFill="1" applyBorder="1" applyAlignment="1">
      <alignment vertical="center"/>
    </xf>
    <xf numFmtId="0" fontId="58" fillId="28" borderId="0" xfId="368" applyFont="1" applyFill="1" applyAlignment="1">
      <alignment vertical="center"/>
    </xf>
    <xf numFmtId="0" fontId="58" fillId="27" borderId="14" xfId="43" applyFont="1" applyFill="1" applyBorder="1" applyAlignment="1">
      <alignment vertical="center"/>
    </xf>
    <xf numFmtId="0" fontId="58" fillId="27" borderId="15" xfId="43" applyFont="1" applyFill="1" applyBorder="1" applyAlignment="1">
      <alignment vertical="center"/>
    </xf>
    <xf numFmtId="172" fontId="66" fillId="27" borderId="14" xfId="86" applyFont="1" applyFill="1" applyBorder="1" applyAlignment="1">
      <alignment vertical="center"/>
    </xf>
    <xf numFmtId="3" fontId="66" fillId="27" borderId="15" xfId="43" applyNumberFormat="1" applyFont="1" applyFill="1" applyBorder="1" applyAlignment="1">
      <alignment vertical="center"/>
    </xf>
    <xf numFmtId="3" fontId="60" fillId="0"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0" fontId="58" fillId="0" borderId="14" xfId="43" applyFont="1" applyFill="1" applyBorder="1" applyAlignment="1">
      <alignment vertical="center"/>
    </xf>
    <xf numFmtId="0" fontId="66" fillId="27" borderId="14" xfId="43" applyFont="1" applyFill="1" applyBorder="1" applyAlignment="1">
      <alignment vertical="center"/>
    </xf>
    <xf numFmtId="3" fontId="66" fillId="0" borderId="15" xfId="43" applyNumberFormat="1" applyFont="1" applyFill="1" applyBorder="1" applyAlignment="1">
      <alignment vertical="center"/>
    </xf>
    <xf numFmtId="0" fontId="83" fillId="27" borderId="14" xfId="43" applyFont="1" applyFill="1" applyBorder="1" applyAlignment="1">
      <alignment vertical="center"/>
    </xf>
    <xf numFmtId="3" fontId="74" fillId="27" borderId="15" xfId="43" applyNumberFormat="1" applyFont="1" applyFill="1" applyBorder="1" applyAlignment="1">
      <alignment vertical="center"/>
    </xf>
    <xf numFmtId="3" fontId="83" fillId="27" borderId="15" xfId="43" applyNumberFormat="1" applyFont="1" applyFill="1" applyBorder="1" applyAlignment="1">
      <alignment vertical="center"/>
    </xf>
    <xf numFmtId="0" fontId="110" fillId="0" borderId="14" xfId="43" applyFont="1" applyFill="1" applyBorder="1" applyAlignment="1">
      <alignment vertical="center"/>
    </xf>
    <xf numFmtId="3" fontId="70" fillId="0" borderId="15" xfId="43" applyNumberFormat="1" applyFont="1" applyFill="1" applyBorder="1" applyAlignment="1">
      <alignment vertical="center"/>
    </xf>
    <xf numFmtId="3" fontId="66" fillId="27" borderId="14" xfId="43" applyNumberFormat="1" applyFont="1" applyFill="1" applyBorder="1" applyAlignment="1">
      <alignment vertical="center"/>
    </xf>
    <xf numFmtId="0" fontId="66" fillId="0" borderId="14" xfId="43" applyFont="1" applyFill="1" applyBorder="1" applyAlignment="1">
      <alignment vertical="center"/>
    </xf>
    <xf numFmtId="3" fontId="66" fillId="0" borderId="14" xfId="43" applyNumberFormat="1" applyFont="1" applyFill="1" applyBorder="1" applyAlignment="1">
      <alignment vertical="center"/>
    </xf>
    <xf numFmtId="3" fontId="72" fillId="28" borderId="15" xfId="43" applyNumberFormat="1" applyFont="1" applyFill="1" applyBorder="1" applyAlignment="1">
      <alignment vertical="center"/>
    </xf>
    <xf numFmtId="3" fontId="66" fillId="27" borderId="24" xfId="43" applyNumberFormat="1" applyFont="1" applyFill="1" applyBorder="1" applyAlignment="1">
      <alignment vertical="center"/>
    </xf>
    <xf numFmtId="0" fontId="65" fillId="0" borderId="14" xfId="43" applyFont="1" applyFill="1" applyBorder="1" applyAlignment="1">
      <alignment vertical="center"/>
    </xf>
    <xf numFmtId="3" fontId="95" fillId="0" borderId="15" xfId="43" applyNumberFormat="1" applyFont="1" applyFill="1" applyBorder="1" applyAlignment="1">
      <alignment vertical="center"/>
    </xf>
    <xf numFmtId="0" fontId="92" fillId="28" borderId="29" xfId="43" applyFont="1" applyFill="1" applyBorder="1" applyAlignment="1">
      <alignment vertical="center"/>
    </xf>
    <xf numFmtId="3" fontId="106" fillId="28" borderId="24" xfId="43" applyNumberFormat="1" applyFont="1" applyFill="1" applyBorder="1" applyAlignment="1">
      <alignment vertical="center"/>
    </xf>
    <xf numFmtId="0" fontId="63" fillId="28" borderId="0" xfId="368" applyFont="1" applyFill="1" applyAlignment="1">
      <alignment vertical="center"/>
    </xf>
    <xf numFmtId="0" fontId="77" fillId="28" borderId="0" xfId="43" applyFont="1" applyFill="1" applyAlignment="1">
      <alignment vertical="center"/>
    </xf>
    <xf numFmtId="3" fontId="77" fillId="28" borderId="0" xfId="43" applyNumberFormat="1" applyFont="1" applyFill="1" applyAlignment="1">
      <alignment vertical="center"/>
    </xf>
    <xf numFmtId="173" fontId="77" fillId="28" borderId="0" xfId="85" applyFont="1" applyFill="1" applyAlignment="1">
      <alignment vertical="center"/>
    </xf>
    <xf numFmtId="0" fontId="111" fillId="27" borderId="0" xfId="43" applyFont="1" applyFill="1"/>
    <xf numFmtId="175" fontId="82" fillId="27" borderId="0" xfId="86" applyNumberFormat="1" applyFont="1" applyFill="1"/>
    <xf numFmtId="0" fontId="65" fillId="27" borderId="76" xfId="43" applyFont="1" applyFill="1" applyBorder="1" applyAlignment="1">
      <alignment horizontal="center" vertical="center"/>
    </xf>
    <xf numFmtId="0" fontId="65" fillId="27" borderId="66" xfId="43" applyFont="1" applyFill="1" applyBorder="1" applyAlignment="1">
      <alignment horizontal="center" vertical="center"/>
    </xf>
    <xf numFmtId="0" fontId="82" fillId="27" borderId="68" xfId="43" applyFont="1" applyFill="1" applyBorder="1" applyAlignment="1">
      <alignment vertical="center" wrapText="1"/>
    </xf>
    <xf numFmtId="173" fontId="82" fillId="27" borderId="0" xfId="85" applyFont="1" applyFill="1"/>
    <xf numFmtId="0" fontId="82" fillId="27" borderId="69" xfId="43" applyFont="1" applyFill="1" applyBorder="1" applyAlignment="1">
      <alignment horizontal="justify" vertical="top" wrapText="1"/>
    </xf>
    <xf numFmtId="0" fontId="82" fillId="27" borderId="92" xfId="43" applyFont="1" applyFill="1" applyBorder="1"/>
    <xf numFmtId="0" fontId="82" fillId="27" borderId="92" xfId="43" applyFont="1" applyFill="1" applyBorder="1" applyAlignment="1">
      <alignment vertical="center" wrapText="1"/>
    </xf>
    <xf numFmtId="0" fontId="82" fillId="27" borderId="69" xfId="43" applyFont="1" applyFill="1" applyBorder="1" applyAlignment="1">
      <alignment vertical="center" wrapText="1"/>
    </xf>
    <xf numFmtId="0" fontId="106" fillId="30" borderId="14" xfId="43" applyFont="1" applyFill="1" applyBorder="1" applyAlignment="1">
      <alignment vertical="center"/>
    </xf>
    <xf numFmtId="3" fontId="95" fillId="30" borderId="15" xfId="43" applyNumberFormat="1" applyFont="1" applyFill="1" applyBorder="1" applyAlignment="1">
      <alignment vertical="center"/>
    </xf>
    <xf numFmtId="177" fontId="92" fillId="30" borderId="94" xfId="43" applyNumberFormat="1" applyFont="1" applyFill="1" applyBorder="1" applyAlignment="1" applyProtection="1">
      <alignment horizontal="center" vertical="center"/>
    </xf>
    <xf numFmtId="10" fontId="92" fillId="30" borderId="78" xfId="372" applyNumberFormat="1" applyFont="1" applyFill="1" applyBorder="1" applyAlignment="1" applyProtection="1">
      <alignment horizontal="center"/>
    </xf>
    <xf numFmtId="177" fontId="92" fillId="30" borderId="32" xfId="43" applyNumberFormat="1" applyFont="1" applyFill="1" applyBorder="1" applyAlignment="1" applyProtection="1">
      <alignment horizontal="center" vertical="center"/>
    </xf>
    <xf numFmtId="177" fontId="92" fillId="30" borderId="15" xfId="43" applyNumberFormat="1" applyFont="1" applyFill="1" applyBorder="1" applyAlignment="1" applyProtection="1">
      <alignment horizontal="center" vertical="center"/>
    </xf>
    <xf numFmtId="3" fontId="70" fillId="30" borderId="15" xfId="43" applyNumberFormat="1" applyFont="1" applyFill="1" applyBorder="1" applyAlignment="1">
      <alignment horizontal="center"/>
    </xf>
    <xf numFmtId="171" fontId="72" fillId="30" borderId="57" xfId="86" applyNumberFormat="1" applyFont="1" applyFill="1" applyBorder="1" applyAlignment="1">
      <alignment horizontal="right" vertical="center" wrapText="1"/>
    </xf>
    <xf numFmtId="171" fontId="72" fillId="30" borderId="75" xfId="86" applyNumberFormat="1" applyFont="1" applyFill="1" applyBorder="1" applyAlignment="1">
      <alignment horizontal="right" vertical="center" wrapText="1"/>
    </xf>
    <xf numFmtId="171" fontId="72" fillId="30" borderId="58" xfId="86" applyNumberFormat="1" applyFont="1" applyFill="1" applyBorder="1" applyAlignment="1">
      <alignment horizontal="right" vertical="center" wrapText="1"/>
    </xf>
    <xf numFmtId="171" fontId="72" fillId="30" borderId="23" xfId="86" applyNumberFormat="1" applyFont="1" applyFill="1" applyBorder="1" applyAlignment="1">
      <alignment horizontal="right" vertical="center" wrapText="1"/>
    </xf>
    <xf numFmtId="0" fontId="79" fillId="30" borderId="15" xfId="43" applyFont="1" applyFill="1" applyBorder="1" applyAlignment="1">
      <alignment vertical="center" wrapText="1"/>
    </xf>
    <xf numFmtId="0" fontId="70" fillId="30" borderId="57" xfId="43" applyFont="1" applyFill="1" applyBorder="1" applyAlignment="1">
      <alignment horizontal="center" vertical="center" wrapText="1"/>
    </xf>
    <xf numFmtId="0" fontId="70" fillId="30" borderId="55" xfId="43" applyFont="1" applyFill="1" applyBorder="1" applyAlignment="1">
      <alignment horizontal="center" vertical="center" wrapText="1"/>
    </xf>
    <xf numFmtId="0" fontId="70" fillId="30" borderId="58" xfId="43" applyFont="1" applyFill="1" applyBorder="1" applyAlignment="1">
      <alignment horizontal="center" vertical="center" wrapText="1"/>
    </xf>
    <xf numFmtId="0" fontId="71" fillId="30" borderId="23" xfId="379" quotePrefix="1" applyFont="1" applyFill="1" applyBorder="1" applyAlignment="1">
      <alignment horizontal="center" vertical="center" wrapText="1"/>
    </xf>
    <xf numFmtId="0" fontId="70" fillId="30" borderId="43" xfId="43" applyFont="1" applyFill="1" applyBorder="1" applyAlignment="1">
      <alignment horizontal="left" vertical="center"/>
    </xf>
    <xf numFmtId="3" fontId="70" fillId="30" borderId="44" xfId="43" applyNumberFormat="1" applyFont="1" applyFill="1" applyBorder="1" applyAlignment="1">
      <alignment horizontal="right" vertical="center"/>
    </xf>
    <xf numFmtId="0" fontId="92" fillId="30" borderId="14" xfId="43" applyFont="1" applyFill="1" applyBorder="1" applyAlignment="1">
      <alignment vertical="center"/>
    </xf>
    <xf numFmtId="3" fontId="72" fillId="30" borderId="15" xfId="43" applyNumberFormat="1" applyFont="1" applyFill="1" applyBorder="1" applyAlignment="1">
      <alignment vertical="center"/>
    </xf>
    <xf numFmtId="3" fontId="70" fillId="30" borderId="15" xfId="43" applyNumberFormat="1" applyFont="1" applyFill="1" applyBorder="1" applyAlignment="1">
      <alignment vertical="center"/>
    </xf>
    <xf numFmtId="3" fontId="58" fillId="0" borderId="96" xfId="43" applyNumberFormat="1" applyFont="1" applyFill="1" applyBorder="1" applyAlignment="1">
      <alignment horizontal="right" vertical="center"/>
    </xf>
    <xf numFmtId="0" fontId="66" fillId="0" borderId="25" xfId="43" applyFont="1" applyFill="1" applyBorder="1" applyAlignment="1">
      <alignment vertical="center"/>
    </xf>
    <xf numFmtId="3" fontId="66" fillId="0" borderId="25" xfId="91" applyNumberFormat="1" applyFont="1" applyFill="1" applyBorder="1" applyAlignment="1">
      <alignment vertical="center"/>
    </xf>
    <xf numFmtId="0" fontId="58" fillId="0" borderId="25" xfId="43" applyFont="1" applyFill="1" applyBorder="1" applyAlignment="1">
      <alignment vertical="center"/>
    </xf>
    <xf numFmtId="3" fontId="58" fillId="0" borderId="25" xfId="91" applyNumberFormat="1" applyFont="1" applyFill="1" applyBorder="1" applyAlignment="1">
      <alignment vertical="center"/>
    </xf>
    <xf numFmtId="0" fontId="74" fillId="27" borderId="0" xfId="43" applyFont="1" applyFill="1" applyAlignment="1">
      <alignment vertical="center"/>
    </xf>
    <xf numFmtId="173" fontId="66" fillId="27" borderId="0" xfId="85" applyNumberFormat="1" applyFont="1" applyFill="1" applyAlignment="1">
      <alignment horizontal="center" vertical="center"/>
    </xf>
    <xf numFmtId="3" fontId="58" fillId="0" borderId="87"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86" xfId="43" applyNumberFormat="1" applyFont="1" applyFill="1" applyBorder="1" applyAlignment="1">
      <alignment vertical="center"/>
    </xf>
    <xf numFmtId="0" fontId="58" fillId="0" borderId="86" xfId="43" applyFont="1" applyFill="1" applyBorder="1" applyAlignment="1">
      <alignment vertical="center"/>
    </xf>
    <xf numFmtId="0" fontId="58" fillId="0" borderId="87" xfId="43" applyFont="1" applyFill="1" applyBorder="1" applyAlignment="1">
      <alignment vertical="center"/>
    </xf>
    <xf numFmtId="0" fontId="58" fillId="0" borderId="90" xfId="43" applyFont="1" applyFill="1" applyBorder="1" applyAlignment="1">
      <alignment vertical="center"/>
    </xf>
    <xf numFmtId="3" fontId="58" fillId="0" borderId="90" xfId="43" applyNumberFormat="1" applyFont="1" applyFill="1" applyBorder="1" applyAlignment="1">
      <alignment vertical="center"/>
    </xf>
    <xf numFmtId="0" fontId="58" fillId="0" borderId="0" xfId="43" applyFont="1" applyFill="1" applyBorder="1" applyAlignment="1">
      <alignment vertical="center"/>
    </xf>
    <xf numFmtId="3" fontId="58" fillId="0" borderId="0" xfId="43" applyNumberFormat="1" applyFont="1" applyFill="1" applyBorder="1" applyAlignment="1">
      <alignment vertical="center"/>
    </xf>
    <xf numFmtId="0" fontId="58" fillId="27" borderId="0" xfId="43" applyFont="1" applyFill="1" applyBorder="1" applyAlignment="1">
      <alignment vertical="center"/>
    </xf>
    <xf numFmtId="3" fontId="90" fillId="0" borderId="0" xfId="85" applyNumberFormat="1" applyFont="1" applyFill="1" applyAlignment="1">
      <alignment horizontal="center" vertical="center"/>
    </xf>
    <xf numFmtId="3" fontId="90" fillId="0" borderId="0" xfId="85" applyNumberFormat="1" applyFont="1" applyFill="1" applyBorder="1" applyAlignment="1">
      <alignment horizontal="center" vertical="center"/>
    </xf>
    <xf numFmtId="0" fontId="58" fillId="27" borderId="39" xfId="43" applyFont="1" applyFill="1" applyBorder="1" applyAlignment="1">
      <alignment vertical="center"/>
    </xf>
    <xf numFmtId="3" fontId="58" fillId="0" borderId="39" xfId="43" applyNumberFormat="1" applyFont="1" applyFill="1" applyBorder="1" applyAlignment="1">
      <alignment vertical="center"/>
    </xf>
    <xf numFmtId="3" fontId="58" fillId="0" borderId="0" xfId="43" applyNumberFormat="1" applyFont="1" applyFill="1" applyAlignment="1">
      <alignment vertical="center"/>
    </xf>
    <xf numFmtId="0" fontId="58" fillId="27" borderId="0" xfId="43" applyFont="1" applyFill="1" applyAlignment="1">
      <alignment horizontal="left" vertical="center" indent="1"/>
    </xf>
    <xf numFmtId="0" fontId="73" fillId="27" borderId="0" xfId="43" applyFont="1" applyFill="1" applyAlignment="1">
      <alignment horizontal="left" vertical="center" indent="2"/>
    </xf>
    <xf numFmtId="3" fontId="73" fillId="27" borderId="0" xfId="43" applyNumberFormat="1" applyFont="1" applyFill="1" applyAlignment="1">
      <alignment horizontal="left" vertical="center" indent="2"/>
    </xf>
    <xf numFmtId="0" fontId="58" fillId="27" borderId="25" xfId="43" applyFont="1" applyFill="1" applyBorder="1" applyAlignment="1">
      <alignment vertical="center"/>
    </xf>
    <xf numFmtId="3" fontId="58" fillId="0" borderId="25" xfId="43" applyNumberFormat="1" applyFont="1" applyFill="1" applyBorder="1" applyAlignment="1">
      <alignment vertical="center"/>
    </xf>
    <xf numFmtId="0" fontId="58" fillId="0" borderId="0" xfId="43" applyFont="1" applyFill="1" applyAlignment="1">
      <alignment horizontal="left" vertical="center" indent="1"/>
    </xf>
    <xf numFmtId="0" fontId="58" fillId="0" borderId="25" xfId="91" applyFont="1" applyFill="1" applyBorder="1" applyAlignment="1">
      <alignment vertical="center"/>
    </xf>
    <xf numFmtId="3" fontId="58" fillId="0" borderId="47" xfId="91" applyNumberFormat="1" applyFont="1" applyFill="1" applyBorder="1" applyAlignment="1">
      <alignment vertical="center"/>
    </xf>
    <xf numFmtId="3" fontId="58" fillId="0" borderId="47" xfId="43" applyNumberFormat="1" applyFont="1" applyFill="1" applyBorder="1" applyAlignment="1">
      <alignment vertical="center"/>
    </xf>
    <xf numFmtId="3" fontId="58" fillId="0" borderId="86" xfId="91" applyNumberFormat="1" applyFont="1" applyFill="1" applyBorder="1" applyAlignment="1">
      <alignment vertical="center"/>
    </xf>
    <xf numFmtId="3" fontId="58" fillId="0" borderId="0" xfId="91" applyNumberFormat="1" applyFont="1" applyFill="1" applyBorder="1" applyAlignment="1">
      <alignment vertical="center"/>
    </xf>
    <xf numFmtId="0" fontId="83" fillId="0" borderId="0" xfId="43" applyFont="1" applyFill="1" applyBorder="1" applyAlignment="1">
      <alignment vertical="center"/>
    </xf>
    <xf numFmtId="0" fontId="58" fillId="0" borderId="89" xfId="43" applyFont="1" applyFill="1" applyBorder="1" applyAlignment="1">
      <alignment vertical="center"/>
    </xf>
    <xf numFmtId="3" fontId="58" fillId="0" borderId="89" xfId="91" applyNumberFormat="1" applyFont="1" applyFill="1" applyBorder="1" applyAlignment="1">
      <alignment vertical="center"/>
    </xf>
    <xf numFmtId="3" fontId="58" fillId="0" borderId="87" xfId="91" applyNumberFormat="1" applyFont="1" applyFill="1" applyBorder="1" applyAlignment="1">
      <alignment vertical="center"/>
    </xf>
    <xf numFmtId="0" fontId="83" fillId="0" borderId="0" xfId="43" applyFont="1" applyFill="1" applyAlignment="1">
      <alignment vertical="center"/>
    </xf>
    <xf numFmtId="0" fontId="58" fillId="0" borderId="47" xfId="43" applyFont="1" applyFill="1" applyBorder="1" applyAlignment="1">
      <alignment vertical="center"/>
    </xf>
    <xf numFmtId="0" fontId="58" fillId="0" borderId="39" xfId="43" applyFont="1" applyFill="1" applyBorder="1" applyAlignment="1">
      <alignment vertical="center"/>
    </xf>
    <xf numFmtId="0" fontId="58" fillId="0" borderId="45" xfId="43" applyFont="1" applyFill="1" applyBorder="1" applyAlignment="1">
      <alignment vertical="center"/>
    </xf>
    <xf numFmtId="0" fontId="58" fillId="0" borderId="88" xfId="43" applyFont="1" applyFill="1" applyBorder="1" applyAlignment="1">
      <alignment vertical="center"/>
    </xf>
    <xf numFmtId="1" fontId="58" fillId="0" borderId="88" xfId="43" applyNumberFormat="1" applyFont="1" applyFill="1" applyBorder="1" applyAlignment="1">
      <alignment vertical="center"/>
    </xf>
    <xf numFmtId="0" fontId="66" fillId="0" borderId="0" xfId="43" applyFont="1" applyFill="1" applyBorder="1" applyAlignment="1">
      <alignment vertical="center"/>
    </xf>
    <xf numFmtId="3" fontId="66" fillId="0" borderId="0" xfId="43" applyNumberFormat="1" applyFont="1" applyFill="1" applyBorder="1" applyAlignment="1">
      <alignment horizontal="right" vertical="center"/>
    </xf>
    <xf numFmtId="3" fontId="58" fillId="0" borderId="89" xfId="43" applyNumberFormat="1" applyFont="1" applyFill="1" applyBorder="1" applyAlignment="1">
      <alignment vertical="center"/>
    </xf>
    <xf numFmtId="0" fontId="73" fillId="27" borderId="0" xfId="43" applyFont="1" applyFill="1" applyAlignment="1">
      <alignment horizontal="center"/>
    </xf>
    <xf numFmtId="0" fontId="58" fillId="27" borderId="0" xfId="43" applyFont="1" applyFill="1" applyBorder="1" applyAlignment="1">
      <alignment wrapText="1"/>
    </xf>
    <xf numFmtId="0" fontId="58" fillId="27" borderId="0" xfId="43" applyFont="1" applyFill="1" applyBorder="1" applyAlignment="1">
      <alignment horizontal="left" vertical="center" wrapText="1"/>
    </xf>
    <xf numFmtId="0" fontId="60" fillId="0" borderId="0" xfId="43" applyFont="1" applyFill="1" applyAlignment="1"/>
    <xf numFmtId="0" fontId="60" fillId="0" borderId="0" xfId="43" applyFont="1" applyFill="1" applyAlignment="1">
      <alignment vertical="center"/>
    </xf>
    <xf numFmtId="0" fontId="92" fillId="28" borderId="14" xfId="43" applyFont="1" applyFill="1" applyBorder="1" applyAlignment="1">
      <alignment horizontal="left" vertical="center"/>
    </xf>
    <xf numFmtId="0" fontId="66" fillId="28" borderId="14" xfId="43" applyFont="1" applyFill="1" applyBorder="1" applyAlignment="1">
      <alignment vertical="center"/>
    </xf>
    <xf numFmtId="3" fontId="66" fillId="28" borderId="18" xfId="43" applyNumberFormat="1" applyFont="1" applyFill="1" applyBorder="1" applyAlignment="1">
      <alignment vertical="center"/>
    </xf>
    <xf numFmtId="3" fontId="66" fillId="28" borderId="15" xfId="43" applyNumberFormat="1" applyFont="1" applyFill="1" applyBorder="1" applyAlignment="1">
      <alignment vertical="center"/>
    </xf>
    <xf numFmtId="3" fontId="58" fillId="28" borderId="18" xfId="43" applyNumberFormat="1" applyFont="1" applyFill="1" applyBorder="1" applyAlignment="1">
      <alignment vertical="center"/>
    </xf>
    <xf numFmtId="3" fontId="58" fillId="28" borderId="15" xfId="43" applyNumberFormat="1" applyFont="1" applyFill="1" applyBorder="1" applyAlignment="1">
      <alignment vertical="center"/>
    </xf>
    <xf numFmtId="0" fontId="67" fillId="28" borderId="14" xfId="43" applyFont="1" applyFill="1" applyBorder="1" applyAlignment="1">
      <alignment vertical="center"/>
    </xf>
    <xf numFmtId="3" fontId="58" fillId="0" borderId="18" xfId="43" applyNumberFormat="1" applyFont="1" applyFill="1" applyBorder="1" applyAlignment="1">
      <alignment vertical="center"/>
    </xf>
    <xf numFmtId="3" fontId="58" fillId="0" borderId="15" xfId="43" applyNumberFormat="1" applyFont="1" applyFill="1" applyBorder="1" applyAlignment="1">
      <alignment vertical="center"/>
    </xf>
    <xf numFmtId="0" fontId="72" fillId="30" borderId="14" xfId="43" applyFont="1" applyFill="1" applyBorder="1" applyAlignment="1">
      <alignment vertical="center"/>
    </xf>
    <xf numFmtId="3" fontId="115" fillId="30" borderId="15" xfId="43" applyNumberFormat="1" applyFont="1" applyFill="1" applyBorder="1" applyAlignment="1">
      <alignment vertical="center"/>
    </xf>
    <xf numFmtId="0" fontId="106" fillId="30" borderId="14" xfId="43" applyFont="1" applyFill="1" applyBorder="1" applyAlignment="1">
      <alignment horizontal="left" vertical="center"/>
    </xf>
    <xf numFmtId="0" fontId="116" fillId="30" borderId="14" xfId="43" applyFont="1" applyFill="1" applyBorder="1" applyAlignment="1">
      <alignment vertical="center"/>
    </xf>
    <xf numFmtId="3" fontId="92" fillId="30" borderId="15" xfId="43" applyNumberFormat="1" applyFont="1" applyFill="1" applyBorder="1" applyAlignment="1">
      <alignment vertical="center"/>
    </xf>
    <xf numFmtId="0" fontId="77" fillId="28" borderId="0" xfId="368" applyFont="1" applyFill="1" applyAlignment="1">
      <alignment vertical="center"/>
    </xf>
    <xf numFmtId="0" fontId="73" fillId="0" borderId="0" xfId="368" applyFont="1" applyAlignment="1">
      <alignment vertical="center"/>
    </xf>
    <xf numFmtId="0" fontId="77" fillId="0" borderId="0" xfId="368" applyFont="1" applyAlignment="1">
      <alignment vertical="center"/>
    </xf>
    <xf numFmtId="0" fontId="107" fillId="30" borderId="14" xfId="43" applyFont="1" applyFill="1" applyBorder="1" applyAlignment="1">
      <alignment vertical="center"/>
    </xf>
    <xf numFmtId="0" fontId="82" fillId="0" borderId="0" xfId="368" applyFont="1" applyAlignment="1">
      <alignment vertical="center"/>
    </xf>
    <xf numFmtId="0" fontId="117" fillId="30" borderId="14" xfId="43" applyFont="1" applyFill="1" applyBorder="1" applyAlignment="1">
      <alignment vertical="center"/>
    </xf>
    <xf numFmtId="0" fontId="80" fillId="27" borderId="14" xfId="43" applyFont="1" applyFill="1" applyBorder="1" applyAlignment="1">
      <alignment vertical="center"/>
    </xf>
    <xf numFmtId="0" fontId="109" fillId="0" borderId="0" xfId="368" applyFont="1"/>
    <xf numFmtId="10" fontId="109" fillId="30" borderId="15" xfId="97" applyNumberFormat="1" applyFont="1" applyFill="1" applyBorder="1"/>
    <xf numFmtId="0" fontId="82" fillId="0" borderId="0" xfId="368" applyFont="1"/>
    <xf numFmtId="0" fontId="77" fillId="27" borderId="23" xfId="43" applyFont="1" applyFill="1" applyBorder="1" applyAlignment="1">
      <alignment horizontal="center" vertical="center" wrapText="1"/>
    </xf>
    <xf numFmtId="0" fontId="82" fillId="0" borderId="0" xfId="0" applyFont="1"/>
    <xf numFmtId="0" fontId="77" fillId="0" borderId="0" xfId="0" applyFont="1"/>
    <xf numFmtId="0" fontId="58" fillId="0" borderId="49" xfId="43" applyFont="1" applyFill="1" applyBorder="1" applyAlignment="1">
      <alignment vertical="center"/>
    </xf>
    <xf numFmtId="0" fontId="114" fillId="27" borderId="0" xfId="43" applyFont="1" applyFill="1" applyAlignment="1">
      <alignment horizontal="centerContinuous"/>
    </xf>
    <xf numFmtId="0" fontId="73" fillId="27" borderId="0" xfId="43" applyFont="1" applyFill="1" applyAlignment="1">
      <alignment horizontal="center" vertical="center"/>
    </xf>
    <xf numFmtId="3" fontId="73" fillId="27" borderId="0" xfId="43" applyNumberFormat="1" applyFont="1" applyFill="1" applyAlignment="1">
      <alignment vertical="center"/>
    </xf>
    <xf numFmtId="0" fontId="73" fillId="27" borderId="0" xfId="43" applyFont="1" applyFill="1" applyAlignment="1">
      <alignment vertical="center"/>
    </xf>
    <xf numFmtId="172" fontId="73" fillId="27" borderId="0" xfId="43" applyNumberFormat="1" applyFont="1" applyFill="1" applyAlignment="1">
      <alignment vertical="center"/>
    </xf>
    <xf numFmtId="3" fontId="73" fillId="27" borderId="0" xfId="43" applyNumberFormat="1" applyFont="1" applyFill="1"/>
    <xf numFmtId="0" fontId="73" fillId="0" borderId="0" xfId="368" applyFont="1"/>
    <xf numFmtId="10" fontId="73" fillId="27" borderId="0" xfId="97" applyNumberFormat="1" applyFont="1" applyFill="1"/>
    <xf numFmtId="0" fontId="114" fillId="27" borderId="0" xfId="43" applyFont="1" applyFill="1" applyAlignment="1">
      <alignment horizontal="center"/>
    </xf>
    <xf numFmtId="0" fontId="114" fillId="27" borderId="0" xfId="43" applyFont="1" applyFill="1"/>
    <xf numFmtId="3" fontId="73" fillId="27" borderId="0" xfId="43" applyNumberFormat="1" applyFont="1" applyFill="1" applyAlignment="1">
      <alignment horizontal="centerContinuous"/>
    </xf>
    <xf numFmtId="0" fontId="73" fillId="0" borderId="0" xfId="0" applyFont="1"/>
    <xf numFmtId="0" fontId="114" fillId="28" borderId="0" xfId="43" applyFont="1" applyFill="1" applyAlignment="1"/>
    <xf numFmtId="173" fontId="73" fillId="0" borderId="0" xfId="85" applyFont="1"/>
    <xf numFmtId="177" fontId="114" fillId="27" borderId="0" xfId="43" applyNumberFormat="1" applyFont="1" applyFill="1" applyBorder="1" applyAlignment="1" applyProtection="1">
      <alignment horizontal="center"/>
    </xf>
    <xf numFmtId="0" fontId="73" fillId="0" borderId="0" xfId="43" applyFont="1"/>
    <xf numFmtId="0" fontId="73" fillId="27" borderId="0" xfId="43" applyFont="1" applyFill="1" applyAlignment="1">
      <alignment horizontal="centerContinuous"/>
    </xf>
    <xf numFmtId="0" fontId="73" fillId="27" borderId="0" xfId="43" applyFont="1" applyFill="1" applyAlignment="1">
      <alignment horizontal="right"/>
    </xf>
    <xf numFmtId="0" fontId="60" fillId="0" borderId="0" xfId="368" applyFont="1"/>
    <xf numFmtId="0" fontId="60" fillId="0" borderId="0" xfId="43" applyFont="1"/>
    <xf numFmtId="0" fontId="77" fillId="0" borderId="0" xfId="368" applyFont="1"/>
    <xf numFmtId="0" fontId="77" fillId="0" borderId="0" xfId="43" applyFont="1"/>
    <xf numFmtId="190" fontId="73" fillId="27" borderId="0" xfId="86" applyNumberFormat="1" applyFont="1" applyFill="1" applyAlignment="1">
      <alignment horizontal="centerContinuous"/>
    </xf>
    <xf numFmtId="190" fontId="73" fillId="27" borderId="0" xfId="86" applyNumberFormat="1" applyFont="1" applyFill="1"/>
    <xf numFmtId="190" fontId="114" fillId="27" borderId="0" xfId="86" applyNumberFormat="1" applyFont="1" applyFill="1" applyAlignment="1">
      <alignment horizontal="center"/>
    </xf>
    <xf numFmtId="0" fontId="77" fillId="0" borderId="0" xfId="43" applyFont="1" applyFill="1" applyAlignment="1"/>
    <xf numFmtId="191" fontId="73" fillId="27" borderId="0" xfId="86" applyNumberFormat="1" applyFont="1" applyFill="1"/>
    <xf numFmtId="15" fontId="114" fillId="27" borderId="0" xfId="86" applyNumberFormat="1" applyFont="1" applyFill="1" applyAlignment="1">
      <alignment horizontal="center"/>
    </xf>
    <xf numFmtId="49" fontId="119" fillId="27" borderId="0" xfId="85" applyNumberFormat="1" applyFont="1" applyFill="1" applyAlignment="1">
      <alignment horizontal="center"/>
    </xf>
    <xf numFmtId="176" fontId="114" fillId="27" borderId="0" xfId="85" applyNumberFormat="1" applyFont="1" applyFill="1" applyBorder="1" applyAlignment="1">
      <alignment horizontal="center"/>
    </xf>
    <xf numFmtId="167" fontId="114" fillId="27" borderId="0" xfId="85" applyNumberFormat="1" applyFont="1" applyFill="1" applyBorder="1" applyAlignment="1">
      <alignment horizontal="center"/>
    </xf>
    <xf numFmtId="173" fontId="73" fillId="27" borderId="0" xfId="85" applyFont="1" applyFill="1"/>
    <xf numFmtId="167" fontId="73" fillId="27" borderId="0" xfId="85" applyNumberFormat="1" applyFont="1" applyFill="1"/>
    <xf numFmtId="167" fontId="77" fillId="27" borderId="23" xfId="85" applyNumberFormat="1" applyFont="1" applyFill="1" applyBorder="1" applyAlignment="1">
      <alignment horizontal="center" vertical="center"/>
    </xf>
    <xf numFmtId="0" fontId="78" fillId="30" borderId="23" xfId="43" applyFont="1" applyFill="1" applyBorder="1" applyAlignment="1">
      <alignment horizontal="center" vertical="center" wrapText="1"/>
    </xf>
    <xf numFmtId="0" fontId="78" fillId="30" borderId="22" xfId="43" applyFont="1" applyFill="1" applyBorder="1" applyAlignment="1">
      <alignment horizontal="center" vertical="center" wrapText="1"/>
    </xf>
    <xf numFmtId="0" fontId="78" fillId="30" borderId="74" xfId="43" applyFont="1" applyFill="1" applyBorder="1" applyAlignment="1">
      <alignment horizontal="center" vertical="center" wrapText="1"/>
    </xf>
    <xf numFmtId="0" fontId="73" fillId="27" borderId="0" xfId="43" applyFont="1" applyFill="1" applyBorder="1" applyAlignment="1">
      <alignment horizontal="centerContinuous"/>
    </xf>
    <xf numFmtId="0" fontId="73" fillId="27" borderId="0" xfId="43" applyFont="1" applyFill="1" applyBorder="1" applyAlignment="1">
      <alignment horizontal="center"/>
    </xf>
    <xf numFmtId="3" fontId="58" fillId="0" borderId="0" xfId="91" applyNumberFormat="1" applyFont="1" applyFill="1" applyAlignment="1">
      <alignment horizontal="center" vertical="center"/>
    </xf>
    <xf numFmtId="3" fontId="73" fillId="27" borderId="0" xfId="43" applyNumberFormat="1" applyFont="1" applyFill="1" applyAlignment="1">
      <alignment horizontal="center" vertical="center"/>
    </xf>
    <xf numFmtId="0" fontId="73" fillId="27" borderId="0" xfId="91" applyFont="1" applyFill="1" applyAlignment="1">
      <alignment vertical="center"/>
    </xf>
    <xf numFmtId="0" fontId="58" fillId="0" borderId="0" xfId="43" applyFont="1" applyFill="1" applyAlignment="1">
      <alignment vertical="center"/>
    </xf>
    <xf numFmtId="17" fontId="58" fillId="27" borderId="48" xfId="43" applyNumberFormat="1" applyFont="1" applyFill="1" applyBorder="1" applyAlignment="1">
      <alignment horizontal="center" vertical="center"/>
    </xf>
    <xf numFmtId="1" fontId="58" fillId="27" borderId="48" xfId="43" applyNumberFormat="1" applyFont="1" applyFill="1" applyBorder="1" applyAlignment="1">
      <alignment horizontal="center" vertical="center"/>
    </xf>
    <xf numFmtId="173" fontId="58" fillId="27" borderId="0" xfId="85" applyFont="1" applyFill="1" applyAlignment="1">
      <alignment vertical="center"/>
    </xf>
    <xf numFmtId="172" fontId="58" fillId="27" borderId="0" xfId="86" applyFont="1" applyFill="1" applyAlignment="1">
      <alignment vertical="center"/>
    </xf>
    <xf numFmtId="0" fontId="89" fillId="27" borderId="0" xfId="43" applyFont="1" applyFill="1" applyAlignment="1">
      <alignment vertical="center"/>
    </xf>
    <xf numFmtId="173" fontId="58" fillId="0" borderId="0" xfId="85" applyFont="1" applyFill="1" applyAlignment="1">
      <alignment horizontal="center" vertical="center"/>
    </xf>
    <xf numFmtId="0" fontId="74" fillId="28" borderId="0" xfId="43" applyFont="1" applyFill="1" applyAlignment="1">
      <alignment vertical="center"/>
    </xf>
    <xf numFmtId="0" fontId="58" fillId="27" borderId="45" xfId="43" applyFont="1" applyFill="1" applyBorder="1" applyAlignment="1">
      <alignment vertical="center"/>
    </xf>
    <xf numFmtId="0" fontId="58" fillId="27" borderId="86" xfId="43" applyFont="1" applyFill="1" applyBorder="1" applyAlignment="1">
      <alignment vertical="center"/>
    </xf>
    <xf numFmtId="0" fontId="58" fillId="27" borderId="87" xfId="43" applyFont="1" applyFill="1" applyBorder="1" applyAlignment="1">
      <alignment vertical="center"/>
    </xf>
    <xf numFmtId="0" fontId="58" fillId="27" borderId="88" xfId="43" applyFont="1" applyFill="1" applyBorder="1" applyAlignment="1">
      <alignment vertical="center"/>
    </xf>
    <xf numFmtId="3" fontId="58" fillId="27" borderId="0" xfId="91" applyNumberFormat="1" applyFont="1" applyFill="1" applyBorder="1" applyAlignment="1">
      <alignment horizontal="center" vertical="center"/>
    </xf>
    <xf numFmtId="0" fontId="58" fillId="27" borderId="89" xfId="43" applyFont="1" applyFill="1" applyBorder="1" applyAlignment="1">
      <alignment vertical="center"/>
    </xf>
    <xf numFmtId="173" fontId="58" fillId="0" borderId="0" xfId="85" applyFont="1" applyFill="1" applyAlignment="1">
      <alignment vertical="center"/>
    </xf>
    <xf numFmtId="0" fontId="58" fillId="0" borderId="96" xfId="43" applyFont="1" applyFill="1" applyBorder="1" applyAlignment="1">
      <alignment vertical="center"/>
    </xf>
    <xf numFmtId="3" fontId="58" fillId="0" borderId="96" xfId="91" applyNumberFormat="1" applyFont="1" applyFill="1" applyBorder="1" applyAlignment="1">
      <alignment vertical="center"/>
    </xf>
    <xf numFmtId="0" fontId="83" fillId="0" borderId="89" xfId="43" applyFont="1" applyFill="1" applyBorder="1" applyAlignment="1">
      <alignment vertical="center"/>
    </xf>
    <xf numFmtId="0" fontId="66" fillId="27" borderId="0" xfId="43" applyFont="1" applyFill="1" applyBorder="1" applyAlignment="1">
      <alignment horizontal="center" vertical="center"/>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3" fontId="106" fillId="30" borderId="15" xfId="43" applyNumberFormat="1" applyFont="1" applyFill="1" applyBorder="1" applyAlignment="1">
      <alignment vertical="center"/>
    </xf>
    <xf numFmtId="0" fontId="99" fillId="27" borderId="14" xfId="43" applyFont="1" applyFill="1" applyBorder="1" applyAlignment="1">
      <alignment vertical="center"/>
    </xf>
    <xf numFmtId="3" fontId="118" fillId="27" borderId="15" xfId="43" applyNumberFormat="1" applyFont="1" applyFill="1" applyBorder="1" applyAlignment="1">
      <alignment vertical="center"/>
    </xf>
    <xf numFmtId="3" fontId="118" fillId="0" borderId="15" xfId="43" applyNumberFormat="1" applyFont="1" applyFill="1" applyBorder="1" applyAlignment="1">
      <alignment vertical="center"/>
    </xf>
    <xf numFmtId="3" fontId="83" fillId="28" borderId="15" xfId="43" applyNumberFormat="1" applyFont="1" applyFill="1" applyBorder="1" applyAlignment="1">
      <alignment vertical="center"/>
    </xf>
    <xf numFmtId="10" fontId="72" fillId="30" borderId="15" xfId="97" applyNumberFormat="1" applyFont="1" applyFill="1" applyBorder="1" applyAlignment="1">
      <alignment horizontal="center" vertical="center"/>
    </xf>
    <xf numFmtId="0" fontId="65" fillId="27" borderId="14" xfId="43" applyFont="1" applyFill="1" applyBorder="1" applyAlignment="1">
      <alignment vertical="center"/>
    </xf>
    <xf numFmtId="10" fontId="65" fillId="27" borderId="15" xfId="97" applyNumberFormat="1" applyFont="1" applyFill="1" applyBorder="1" applyAlignment="1">
      <alignment horizontal="center" vertical="center"/>
    </xf>
    <xf numFmtId="3" fontId="65" fillId="0" borderId="15" xfId="43" applyNumberFormat="1" applyFont="1" applyFill="1" applyBorder="1" applyAlignment="1">
      <alignment vertical="center"/>
    </xf>
    <xf numFmtId="0" fontId="77" fillId="27" borderId="14" xfId="43" applyFont="1" applyFill="1" applyBorder="1" applyAlignment="1">
      <alignment vertical="center"/>
    </xf>
    <xf numFmtId="3" fontId="77" fillId="27" borderId="15" xfId="43" applyNumberFormat="1" applyFont="1" applyFill="1" applyBorder="1" applyAlignment="1">
      <alignment vertical="center"/>
    </xf>
    <xf numFmtId="10" fontId="77" fillId="27" borderId="15" xfId="97" applyNumberFormat="1" applyFont="1" applyFill="1" applyBorder="1" applyAlignment="1">
      <alignment horizontal="center" vertical="center"/>
    </xf>
    <xf numFmtId="3" fontId="77" fillId="28" borderId="15" xfId="43" applyNumberFormat="1" applyFont="1" applyFill="1" applyBorder="1" applyAlignment="1">
      <alignment vertical="center"/>
    </xf>
    <xf numFmtId="3" fontId="77" fillId="0" borderId="15" xfId="43" applyNumberFormat="1" applyFont="1" applyFill="1" applyBorder="1" applyAlignment="1">
      <alignment vertical="center"/>
    </xf>
    <xf numFmtId="3" fontId="65" fillId="28" borderId="15" xfId="43" applyNumberFormat="1" applyFont="1" applyFill="1" applyBorder="1" applyAlignment="1">
      <alignment vertical="center"/>
    </xf>
    <xf numFmtId="10" fontId="62" fillId="27" borderId="15" xfId="97" applyNumberFormat="1" applyFont="1" applyFill="1" applyBorder="1" applyAlignment="1">
      <alignment horizontal="center" vertical="center"/>
    </xf>
    <xf numFmtId="0" fontId="108" fillId="30" borderId="32" xfId="43" applyFont="1" applyFill="1" applyBorder="1" applyAlignment="1">
      <alignment vertical="center"/>
    </xf>
    <xf numFmtId="3" fontId="108" fillId="30" borderId="32" xfId="43" applyNumberFormat="1" applyFont="1" applyFill="1" applyBorder="1" applyAlignment="1">
      <alignment vertical="center"/>
    </xf>
    <xf numFmtId="10" fontId="108" fillId="30" borderId="32" xfId="97" applyNumberFormat="1" applyFont="1" applyFill="1" applyBorder="1" applyAlignment="1">
      <alignment horizontal="center" vertical="center"/>
    </xf>
    <xf numFmtId="0" fontId="72" fillId="30" borderId="15" xfId="43" applyFont="1" applyFill="1" applyBorder="1" applyAlignment="1">
      <alignment vertical="center"/>
    </xf>
    <xf numFmtId="10" fontId="72" fillId="30" borderId="15" xfId="43" applyNumberFormat="1" applyFont="1" applyFill="1" applyBorder="1" applyAlignment="1">
      <alignment horizontal="center" vertical="center"/>
    </xf>
    <xf numFmtId="0" fontId="60" fillId="27" borderId="14" xfId="43" applyFont="1" applyFill="1" applyBorder="1" applyAlignment="1">
      <alignment vertical="center"/>
    </xf>
    <xf numFmtId="10" fontId="106" fillId="30" borderId="20" xfId="372" applyNumberFormat="1" applyFont="1" applyFill="1" applyBorder="1" applyAlignment="1" applyProtection="1">
      <alignment horizontal="center" vertical="center"/>
    </xf>
    <xf numFmtId="177" fontId="60" fillId="27" borderId="15" xfId="43" applyNumberFormat="1" applyFont="1" applyFill="1" applyBorder="1" applyAlignment="1" applyProtection="1">
      <alignment vertical="center"/>
    </xf>
    <xf numFmtId="3" fontId="60" fillId="28" borderId="18" xfId="43" applyNumberFormat="1" applyFont="1" applyFill="1" applyBorder="1" applyAlignment="1" applyProtection="1">
      <alignment horizontal="right" vertical="center"/>
    </xf>
    <xf numFmtId="10" fontId="60" fillId="27" borderId="20" xfId="372" applyNumberFormat="1" applyFont="1" applyFill="1" applyBorder="1" applyAlignment="1" applyProtection="1">
      <alignment horizontal="center" vertical="center"/>
    </xf>
    <xf numFmtId="3" fontId="60" fillId="0" borderId="18" xfId="43" applyNumberFormat="1" applyFont="1" applyFill="1" applyBorder="1" applyAlignment="1" applyProtection="1">
      <alignment horizontal="right" vertical="center"/>
    </xf>
    <xf numFmtId="10" fontId="60"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indent="1"/>
    </xf>
    <xf numFmtId="3" fontId="77" fillId="28" borderId="18" xfId="43" applyNumberFormat="1" applyFont="1" applyFill="1" applyBorder="1" applyAlignment="1">
      <alignment horizontal="right"/>
    </xf>
    <xf numFmtId="3" fontId="77" fillId="0" borderId="18" xfId="43" applyNumberFormat="1" applyFont="1" applyFill="1" applyBorder="1" applyAlignment="1">
      <alignment horizontal="right"/>
    </xf>
    <xf numFmtId="3" fontId="77" fillId="28" borderId="18" xfId="43" applyNumberFormat="1" applyFont="1" applyFill="1" applyBorder="1" applyAlignment="1">
      <alignment horizontal="right" vertical="center"/>
    </xf>
    <xf numFmtId="10" fontId="77" fillId="27" borderId="20" xfId="372" applyNumberFormat="1" applyFont="1" applyFill="1" applyBorder="1" applyAlignment="1" applyProtection="1">
      <alignment horizontal="center" vertical="center"/>
    </xf>
    <xf numFmtId="3" fontId="77" fillId="0" borderId="18" xfId="43" applyNumberFormat="1" applyFont="1" applyFill="1" applyBorder="1" applyAlignment="1">
      <alignment horizontal="right" vertical="center"/>
    </xf>
    <xf numFmtId="10" fontId="77"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vertical="center" indent="1"/>
    </xf>
    <xf numFmtId="3" fontId="106" fillId="30" borderId="18" xfId="375" applyNumberFormat="1" applyFont="1" applyFill="1" applyBorder="1" applyAlignment="1" applyProtection="1">
      <alignment horizontal="right" vertical="center"/>
    </xf>
    <xf numFmtId="0" fontId="70" fillId="30" borderId="23" xfId="43" applyFont="1" applyFill="1" applyBorder="1" applyAlignment="1">
      <alignment horizontal="center" vertical="center" wrapText="1"/>
    </xf>
    <xf numFmtId="185" fontId="77" fillId="27" borderId="15" xfId="85" applyNumberFormat="1" applyFont="1" applyFill="1" applyBorder="1" applyAlignment="1">
      <alignment vertical="center"/>
    </xf>
    <xf numFmtId="192" fontId="77" fillId="27" borderId="15" xfId="85" applyNumberFormat="1" applyFont="1" applyFill="1" applyBorder="1" applyAlignment="1">
      <alignment vertical="center"/>
    </xf>
    <xf numFmtId="186" fontId="77" fillId="27" borderId="15" xfId="51" applyNumberFormat="1" applyFont="1" applyFill="1" applyBorder="1" applyAlignment="1">
      <alignment horizontal="center" vertical="center" wrapText="1"/>
    </xf>
    <xf numFmtId="0" fontId="77" fillId="27" borderId="15" xfId="90" applyFont="1" applyFill="1" applyBorder="1" applyAlignment="1">
      <alignment vertical="center"/>
    </xf>
    <xf numFmtId="186" fontId="72" fillId="30" borderId="15" xfId="51" applyNumberFormat="1" applyFont="1" applyFill="1" applyBorder="1" applyAlignment="1">
      <alignment horizontal="center" vertical="center" wrapText="1"/>
    </xf>
    <xf numFmtId="49" fontId="73" fillId="27" borderId="32" xfId="90" applyNumberFormat="1" applyFont="1" applyFill="1" applyBorder="1" applyAlignment="1">
      <alignment horizontal="center"/>
    </xf>
    <xf numFmtId="0" fontId="108" fillId="30" borderId="15" xfId="43" applyFont="1" applyFill="1" applyBorder="1" applyAlignment="1">
      <alignment horizontal="left" vertical="center" wrapText="1"/>
    </xf>
    <xf numFmtId="186" fontId="108" fillId="30" borderId="15" xfId="51" applyNumberFormat="1" applyFont="1" applyFill="1" applyBorder="1" applyAlignment="1">
      <alignment horizontal="center" vertical="center" wrapText="1"/>
    </xf>
    <xf numFmtId="0" fontId="72" fillId="30" borderId="15" xfId="90" applyFont="1" applyFill="1" applyBorder="1" applyAlignment="1">
      <alignment vertical="center"/>
    </xf>
    <xf numFmtId="0" fontId="82" fillId="0" borderId="0" xfId="43" applyFont="1"/>
    <xf numFmtId="0" fontId="65" fillId="0" borderId="0" xfId="43" applyFont="1" applyFill="1"/>
    <xf numFmtId="0" fontId="65" fillId="0" borderId="0" xfId="43" applyFont="1" applyFill="1" applyAlignment="1"/>
    <xf numFmtId="0" fontId="82" fillId="0" borderId="0" xfId="43" applyFont="1" applyFill="1" applyAlignment="1"/>
    <xf numFmtId="0" fontId="121" fillId="29" borderId="93" xfId="376" applyFont="1" applyFill="1" applyBorder="1" applyAlignment="1">
      <alignment horizontal="right" wrapText="1"/>
    </xf>
    <xf numFmtId="0" fontId="82" fillId="27" borderId="0" xfId="43" applyFont="1" applyFill="1" applyBorder="1"/>
    <xf numFmtId="0" fontId="96" fillId="30" borderId="14" xfId="43" applyFont="1" applyFill="1" applyBorder="1" applyAlignment="1">
      <alignment vertical="center"/>
    </xf>
    <xf numFmtId="0" fontId="96" fillId="30" borderId="15" xfId="43" applyFont="1" applyFill="1" applyBorder="1" applyAlignment="1">
      <alignment vertical="center"/>
    </xf>
    <xf numFmtId="3" fontId="72" fillId="30" borderId="16" xfId="43" applyNumberFormat="1" applyFont="1" applyFill="1" applyBorder="1" applyAlignment="1">
      <alignment vertical="center"/>
    </xf>
    <xf numFmtId="0" fontId="94" fillId="30" borderId="14" xfId="43" applyFont="1" applyFill="1" applyBorder="1" applyAlignment="1">
      <alignment vertical="center"/>
    </xf>
    <xf numFmtId="0" fontId="114" fillId="27" borderId="14" xfId="43" applyFont="1" applyFill="1" applyBorder="1"/>
    <xf numFmtId="0" fontId="77" fillId="27" borderId="32" xfId="43" applyNumberFormat="1" applyFont="1" applyFill="1" applyBorder="1" applyAlignment="1" applyProtection="1">
      <alignment vertical="center"/>
    </xf>
    <xf numFmtId="0" fontId="77" fillId="27"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77" fillId="27" borderId="36" xfId="43" applyNumberFormat="1" applyFont="1" applyFill="1" applyBorder="1" applyAlignment="1" applyProtection="1">
      <alignment vertical="center"/>
    </xf>
    <xf numFmtId="0" fontId="86" fillId="0" borderId="15" xfId="43" applyNumberFormat="1" applyFont="1" applyFill="1" applyBorder="1" applyAlignment="1" applyProtection="1">
      <alignment vertical="center"/>
    </xf>
    <xf numFmtId="0" fontId="86" fillId="27" borderId="50" xfId="43" applyNumberFormat="1" applyFont="1" applyFill="1" applyBorder="1" applyAlignment="1" applyProtection="1">
      <alignment vertical="center"/>
    </xf>
    <xf numFmtId="0" fontId="86" fillId="27" borderId="15" xfId="43" applyNumberFormat="1" applyFont="1" applyFill="1" applyBorder="1" applyAlignment="1" applyProtection="1">
      <alignment horizontal="left" vertical="center"/>
    </xf>
    <xf numFmtId="0" fontId="86" fillId="28" borderId="15" xfId="43" applyNumberFormat="1" applyFont="1" applyFill="1" applyBorder="1" applyAlignment="1" applyProtection="1">
      <alignment vertical="center"/>
    </xf>
    <xf numFmtId="0" fontId="70" fillId="30" borderId="15" xfId="43" applyNumberFormat="1" applyFont="1" applyFill="1" applyBorder="1" applyAlignment="1" applyProtection="1">
      <alignment vertical="center"/>
    </xf>
    <xf numFmtId="1" fontId="58" fillId="0" borderId="0" xfId="43" applyNumberFormat="1" applyFont="1" applyFill="1" applyAlignment="1">
      <alignment vertical="center"/>
    </xf>
    <xf numFmtId="1" fontId="58" fillId="0" borderId="25" xfId="43" applyNumberFormat="1" applyFont="1" applyFill="1" applyBorder="1" applyAlignment="1">
      <alignment vertical="center"/>
    </xf>
    <xf numFmtId="1" fontId="58" fillId="0" borderId="25" xfId="91" applyNumberFormat="1" applyFont="1" applyFill="1" applyBorder="1" applyAlignment="1">
      <alignment vertical="center"/>
    </xf>
    <xf numFmtId="173" fontId="58" fillId="0" borderId="0" xfId="85" applyFont="1" applyFill="1" applyBorder="1" applyAlignment="1">
      <alignment vertical="center"/>
    </xf>
    <xf numFmtId="0" fontId="70" fillId="30" borderId="32" xfId="43" applyNumberFormat="1" applyFont="1" applyFill="1" applyBorder="1" applyAlignment="1" applyProtection="1">
      <alignment vertical="center"/>
    </xf>
    <xf numFmtId="0" fontId="88" fillId="28" borderId="15" xfId="43" applyNumberFormat="1" applyFont="1" applyFill="1" applyBorder="1" applyAlignment="1" applyProtection="1">
      <alignment vertical="center"/>
    </xf>
    <xf numFmtId="0" fontId="88" fillId="27" borderId="15" xfId="43" applyNumberFormat="1" applyFont="1" applyFill="1" applyBorder="1" applyAlignment="1" applyProtection="1">
      <alignment vertical="center"/>
    </xf>
    <xf numFmtId="0" fontId="86" fillId="27" borderId="36" xfId="43" applyNumberFormat="1" applyFont="1" applyFill="1" applyBorder="1" applyAlignment="1" applyProtection="1">
      <alignment vertical="center"/>
    </xf>
    <xf numFmtId="0" fontId="88" fillId="27" borderId="24" xfId="43" applyNumberFormat="1" applyFont="1" applyFill="1" applyBorder="1" applyAlignment="1" applyProtection="1">
      <alignment vertical="center"/>
    </xf>
    <xf numFmtId="0" fontId="60" fillId="27" borderId="15" xfId="43" applyNumberFormat="1" applyFont="1" applyFill="1" applyBorder="1" applyAlignment="1" applyProtection="1">
      <alignment vertical="center"/>
    </xf>
    <xf numFmtId="0" fontId="77" fillId="28" borderId="24" xfId="43" applyNumberFormat="1" applyFont="1" applyFill="1" applyBorder="1" applyAlignment="1" applyProtection="1">
      <alignment vertical="center"/>
    </xf>
    <xf numFmtId="10" fontId="70" fillId="30" borderId="16" xfId="97" applyNumberFormat="1" applyFont="1" applyFill="1" applyBorder="1" applyAlignment="1" applyProtection="1">
      <alignment horizontal="right" vertical="center"/>
    </xf>
    <xf numFmtId="167" fontId="60" fillId="28" borderId="15" xfId="43" applyNumberFormat="1" applyFont="1" applyFill="1" applyBorder="1" applyAlignment="1" applyProtection="1">
      <alignment horizontal="right" vertical="center"/>
    </xf>
    <xf numFmtId="167" fontId="87" fillId="27" borderId="15" xfId="43" applyNumberFormat="1" applyFont="1" applyFill="1" applyBorder="1" applyAlignment="1">
      <alignment vertical="center"/>
    </xf>
    <xf numFmtId="167" fontId="70" fillId="30" borderId="16" xfId="43" applyNumberFormat="1" applyFont="1" applyFill="1" applyBorder="1" applyAlignment="1" applyProtection="1">
      <alignment horizontal="right" vertical="center"/>
    </xf>
    <xf numFmtId="167" fontId="70" fillId="30" borderId="15" xfId="43" applyNumberFormat="1" applyFont="1" applyFill="1" applyBorder="1" applyAlignment="1" applyProtection="1">
      <alignment horizontal="right" vertical="center"/>
    </xf>
    <xf numFmtId="167" fontId="60" fillId="27" borderId="15" xfId="43" applyNumberFormat="1" applyFont="1" applyFill="1" applyBorder="1" applyAlignment="1" applyProtection="1">
      <alignment horizontal="right" vertical="center"/>
    </xf>
    <xf numFmtId="167" fontId="60" fillId="0" borderId="15" xfId="43" applyNumberFormat="1" applyFont="1" applyFill="1" applyBorder="1" applyAlignment="1" applyProtection="1">
      <alignment horizontal="right" vertical="center"/>
    </xf>
    <xf numFmtId="167" fontId="87" fillId="27" borderId="15" xfId="43" applyNumberFormat="1" applyFont="1" applyFill="1" applyBorder="1" applyAlignment="1" applyProtection="1">
      <alignment horizontal="right" vertical="center"/>
    </xf>
    <xf numFmtId="167" fontId="87" fillId="27" borderId="50" xfId="43" applyNumberFormat="1" applyFont="1" applyFill="1" applyBorder="1" applyAlignment="1">
      <alignment vertical="center"/>
    </xf>
    <xf numFmtId="167" fontId="87" fillId="27" borderId="36" xfId="43" applyNumberFormat="1" applyFont="1" applyFill="1" applyBorder="1" applyAlignment="1" applyProtection="1">
      <alignment horizontal="right" vertical="center"/>
    </xf>
    <xf numFmtId="167" fontId="77" fillId="27" borderId="15" xfId="43" applyNumberFormat="1" applyFont="1" applyFill="1" applyBorder="1" applyAlignment="1" applyProtection="1">
      <alignment horizontal="right" vertical="center"/>
    </xf>
    <xf numFmtId="167" fontId="77" fillId="27" borderId="15" xfId="43" applyNumberFormat="1" applyFont="1" applyFill="1" applyBorder="1" applyAlignment="1">
      <alignment vertical="center"/>
    </xf>
    <xf numFmtId="167" fontId="77" fillId="28" borderId="15" xfId="43" applyNumberFormat="1" applyFont="1" applyFill="1" applyBorder="1" applyAlignment="1" applyProtection="1">
      <alignment horizontal="right" vertical="center"/>
    </xf>
    <xf numFmtId="167" fontId="77" fillId="0" borderId="15" xfId="43" applyNumberFormat="1" applyFont="1" applyFill="1" applyBorder="1" applyAlignment="1" applyProtection="1">
      <alignment horizontal="right" vertical="center"/>
    </xf>
    <xf numFmtId="167" fontId="77" fillId="27" borderId="36" xfId="43" applyNumberFormat="1" applyFont="1" applyFill="1" applyBorder="1" applyAlignment="1">
      <alignment vertical="center"/>
    </xf>
    <xf numFmtId="167" fontId="77" fillId="27" borderId="32" xfId="43" applyNumberFormat="1" applyFont="1" applyFill="1" applyBorder="1" applyAlignment="1">
      <alignment vertical="center"/>
    </xf>
    <xf numFmtId="3" fontId="77" fillId="28" borderId="24" xfId="43" applyNumberFormat="1" applyFont="1" applyFill="1" applyBorder="1" applyAlignment="1">
      <alignment vertical="center"/>
    </xf>
    <xf numFmtId="1" fontId="58" fillId="27" borderId="0" xfId="43" applyNumberFormat="1" applyFont="1" applyFill="1" applyBorder="1" applyAlignment="1">
      <alignment horizontal="center" vertical="center"/>
    </xf>
    <xf numFmtId="0" fontId="70" fillId="30" borderId="15" xfId="43" applyFont="1" applyFill="1" applyBorder="1" applyAlignment="1">
      <alignment horizontal="left" vertical="center"/>
    </xf>
    <xf numFmtId="0" fontId="64" fillId="27" borderId="15" xfId="43" applyFont="1" applyFill="1" applyBorder="1" applyAlignment="1">
      <alignment vertical="center"/>
    </xf>
    <xf numFmtId="0" fontId="79" fillId="30" borderId="15" xfId="43" applyFont="1" applyFill="1" applyBorder="1" applyAlignment="1">
      <alignment vertical="center"/>
    </xf>
    <xf numFmtId="0" fontId="58" fillId="0" borderId="15" xfId="43" applyFont="1" applyFill="1" applyBorder="1" applyAlignment="1">
      <alignment vertical="center"/>
    </xf>
    <xf numFmtId="0" fontId="123" fillId="30" borderId="24" xfId="43" applyFont="1" applyFill="1" applyBorder="1"/>
    <xf numFmtId="172" fontId="124" fillId="0" borderId="0" xfId="86" applyFont="1"/>
    <xf numFmtId="0" fontId="123" fillId="30" borderId="32" xfId="43" applyFont="1" applyFill="1" applyBorder="1"/>
    <xf numFmtId="0" fontId="79" fillId="30" borderId="14" xfId="43" applyFont="1" applyFill="1" applyBorder="1" applyAlignment="1">
      <alignment vertical="center"/>
    </xf>
    <xf numFmtId="0" fontId="64" fillId="0" borderId="14" xfId="43" applyFont="1" applyFill="1" applyBorder="1" applyAlignment="1">
      <alignment vertical="center"/>
    </xf>
    <xf numFmtId="0" fontId="70" fillId="30" borderId="15" xfId="43" applyFont="1" applyFill="1" applyBorder="1" applyAlignment="1">
      <alignment horizontal="center" vertical="center"/>
    </xf>
    <xf numFmtId="0" fontId="78" fillId="30" borderId="15" xfId="43" applyFont="1" applyFill="1" applyBorder="1" applyAlignment="1">
      <alignment horizontal="center" vertical="center"/>
    </xf>
    <xf numFmtId="0" fontId="76" fillId="30" borderId="94" xfId="43" applyFont="1" applyFill="1" applyBorder="1" applyAlignment="1">
      <alignment vertical="center"/>
    </xf>
    <xf numFmtId="172" fontId="72" fillId="30" borderId="78" xfId="86" applyFont="1" applyFill="1" applyBorder="1" applyAlignment="1" applyProtection="1">
      <alignment horizontal="center" vertical="center"/>
    </xf>
    <xf numFmtId="0" fontId="77" fillId="27" borderId="18" xfId="85" applyNumberFormat="1" applyFont="1" applyFill="1" applyBorder="1" applyAlignment="1">
      <alignment horizontal="left" vertical="center"/>
    </xf>
    <xf numFmtId="0" fontId="77" fillId="27" borderId="18" xfId="43" applyNumberFormat="1" applyFont="1" applyFill="1" applyBorder="1" applyAlignment="1">
      <alignment horizontal="left" vertical="center"/>
    </xf>
    <xf numFmtId="172" fontId="77" fillId="27" borderId="20" xfId="86" applyFont="1" applyFill="1" applyBorder="1" applyAlignment="1" applyProtection="1">
      <alignment horizontal="center" vertical="center"/>
    </xf>
    <xf numFmtId="0" fontId="70" fillId="30" borderId="55" xfId="43" applyFont="1" applyFill="1" applyBorder="1" applyAlignment="1">
      <alignment horizontal="center" vertical="center"/>
    </xf>
    <xf numFmtId="0" fontId="70" fillId="30" borderId="75" xfId="43" applyFont="1" applyFill="1" applyBorder="1" applyAlignment="1">
      <alignment horizontal="center" vertical="center"/>
    </xf>
    <xf numFmtId="0" fontId="70" fillId="30" borderId="75" xfId="43" applyFont="1" applyFill="1" applyBorder="1" applyAlignment="1">
      <alignment horizontal="center" vertical="center" wrapText="1"/>
    </xf>
    <xf numFmtId="0" fontId="77" fillId="27" borderId="33" xfId="43" applyFont="1" applyFill="1" applyBorder="1" applyAlignment="1">
      <alignment vertical="center"/>
    </xf>
    <xf numFmtId="167" fontId="77" fillId="27" borderId="33" xfId="86" applyNumberFormat="1" applyFont="1" applyFill="1" applyBorder="1" applyAlignment="1">
      <alignment vertical="center"/>
    </xf>
    <xf numFmtId="167" fontId="77" fillId="27" borderId="62" xfId="86" applyNumberFormat="1" applyFont="1" applyFill="1" applyBorder="1" applyAlignment="1">
      <alignment vertical="center"/>
    </xf>
    <xf numFmtId="167" fontId="60" fillId="27" borderId="32" xfId="86" applyNumberFormat="1" applyFont="1" applyFill="1" applyBorder="1" applyAlignment="1">
      <alignment horizontal="right" vertical="center"/>
    </xf>
    <xf numFmtId="0" fontId="77" fillId="27" borderId="19" xfId="43" applyFont="1" applyFill="1" applyBorder="1" applyAlignment="1">
      <alignment vertical="center"/>
    </xf>
    <xf numFmtId="167" fontId="77" fillId="27" borderId="19" xfId="86" applyNumberFormat="1" applyFont="1" applyFill="1" applyBorder="1" applyAlignment="1">
      <alignment vertical="center"/>
    </xf>
    <xf numFmtId="167" fontId="77" fillId="27" borderId="63" xfId="86" applyNumberFormat="1" applyFont="1" applyFill="1" applyBorder="1" applyAlignment="1">
      <alignment vertical="center"/>
    </xf>
    <xf numFmtId="167" fontId="60" fillId="27" borderId="15" xfId="86" applyNumberFormat="1" applyFont="1" applyFill="1" applyBorder="1" applyAlignment="1">
      <alignment horizontal="right" vertical="center"/>
    </xf>
    <xf numFmtId="0" fontId="60" fillId="27" borderId="40" xfId="43" applyFont="1" applyFill="1" applyBorder="1" applyAlignment="1">
      <alignment vertical="center"/>
    </xf>
    <xf numFmtId="167" fontId="60" fillId="27" borderId="40" xfId="86" applyNumberFormat="1" applyFont="1" applyFill="1" applyBorder="1" applyAlignment="1">
      <alignment vertical="center"/>
    </xf>
    <xf numFmtId="167" fontId="60" fillId="27" borderId="64" xfId="86" applyNumberFormat="1" applyFont="1" applyFill="1" applyBorder="1" applyAlignment="1">
      <alignment vertical="center"/>
    </xf>
    <xf numFmtId="167" fontId="60" fillId="27" borderId="63" xfId="86" applyNumberFormat="1" applyFont="1" applyFill="1" applyBorder="1" applyAlignment="1">
      <alignment vertical="center"/>
    </xf>
    <xf numFmtId="167" fontId="60" fillId="27" borderId="19" xfId="86" applyNumberFormat="1" applyFont="1" applyFill="1" applyBorder="1" applyAlignment="1">
      <alignment vertical="center"/>
    </xf>
    <xf numFmtId="167" fontId="60" fillId="27" borderId="15" xfId="86" applyNumberFormat="1" applyFont="1" applyFill="1" applyBorder="1" applyAlignment="1">
      <alignment vertical="center"/>
    </xf>
    <xf numFmtId="0" fontId="77" fillId="30" borderId="71" xfId="43" applyFont="1" applyFill="1" applyBorder="1" applyAlignment="1">
      <alignment vertical="center"/>
    </xf>
    <xf numFmtId="0" fontId="77" fillId="30" borderId="25" xfId="43" applyFont="1" applyFill="1" applyBorder="1" applyAlignment="1">
      <alignment vertical="center"/>
    </xf>
    <xf numFmtId="167" fontId="77" fillId="30" borderId="25" xfId="43" applyNumberFormat="1" applyFont="1" applyFill="1" applyBorder="1" applyAlignment="1">
      <alignment vertical="center"/>
    </xf>
    <xf numFmtId="167" fontId="60" fillId="30" borderId="25" xfId="43" applyNumberFormat="1" applyFont="1" applyFill="1" applyBorder="1" applyAlignment="1">
      <alignment horizontal="center" vertical="center"/>
    </xf>
    <xf numFmtId="167" fontId="60" fillId="30" borderId="39" xfId="43" applyNumberFormat="1" applyFont="1" applyFill="1" applyBorder="1" applyAlignment="1">
      <alignment horizontal="center" vertical="center"/>
    </xf>
    <xf numFmtId="167" fontId="60" fillId="30" borderId="50" xfId="43" applyNumberFormat="1" applyFont="1" applyFill="1" applyBorder="1" applyAlignment="1">
      <alignment horizontal="center" vertical="center"/>
    </xf>
    <xf numFmtId="0" fontId="77" fillId="27" borderId="52" xfId="43" applyFont="1" applyFill="1" applyBorder="1" applyAlignment="1">
      <alignment vertical="center"/>
    </xf>
    <xf numFmtId="167" fontId="77" fillId="27" borderId="52" xfId="86" applyNumberFormat="1" applyFont="1" applyFill="1" applyBorder="1" applyAlignment="1">
      <alignment vertical="center"/>
    </xf>
    <xf numFmtId="167" fontId="77" fillId="27" borderId="65" xfId="86" applyNumberFormat="1" applyFont="1" applyFill="1" applyBorder="1" applyAlignment="1">
      <alignment vertical="center"/>
    </xf>
    <xf numFmtId="0" fontId="60" fillId="27" borderId="19" xfId="43" applyFont="1" applyFill="1" applyBorder="1" applyAlignment="1">
      <alignment vertical="center"/>
    </xf>
    <xf numFmtId="167" fontId="77" fillId="27" borderId="52" xfId="369" applyNumberFormat="1" applyFont="1" applyFill="1" applyBorder="1" applyAlignment="1">
      <alignment vertical="center"/>
    </xf>
    <xf numFmtId="167" fontId="77" fillId="27" borderId="65" xfId="369" applyNumberFormat="1" applyFont="1" applyFill="1" applyBorder="1" applyAlignment="1">
      <alignment vertical="center"/>
    </xf>
    <xf numFmtId="167" fontId="60" fillId="27" borderId="15" xfId="369" applyNumberFormat="1" applyFont="1" applyFill="1" applyBorder="1" applyAlignment="1">
      <alignment vertical="center"/>
    </xf>
    <xf numFmtId="167" fontId="77" fillId="27" borderId="19" xfId="369" applyNumberFormat="1" applyFont="1" applyFill="1" applyBorder="1" applyAlignment="1">
      <alignment vertical="center"/>
    </xf>
    <xf numFmtId="167" fontId="77" fillId="27" borderId="63" xfId="369" applyNumberFormat="1" applyFont="1" applyFill="1" applyBorder="1" applyAlignment="1">
      <alignment vertical="center"/>
    </xf>
    <xf numFmtId="167" fontId="60" fillId="27" borderId="40" xfId="369" applyNumberFormat="1" applyFont="1" applyFill="1" applyBorder="1" applyAlignment="1">
      <alignment vertical="center"/>
    </xf>
    <xf numFmtId="167" fontId="77" fillId="27" borderId="0" xfId="86" applyNumberFormat="1" applyFont="1" applyFill="1" applyBorder="1" applyAlignment="1">
      <alignment vertical="center"/>
    </xf>
    <xf numFmtId="167" fontId="77" fillId="30" borderId="71" xfId="43" applyNumberFormat="1" applyFont="1" applyFill="1" applyBorder="1" applyAlignment="1">
      <alignment vertical="center"/>
    </xf>
    <xf numFmtId="167" fontId="60" fillId="27" borderId="64" xfId="86" applyNumberFormat="1" applyFont="1" applyFill="1" applyBorder="1" applyAlignment="1">
      <alignment horizontal="center" vertical="center"/>
    </xf>
    <xf numFmtId="17" fontId="58" fillId="27" borderId="18" xfId="43" applyNumberFormat="1" applyFont="1" applyFill="1" applyBorder="1" applyAlignment="1">
      <alignment horizontal="center" vertical="center"/>
    </xf>
    <xf numFmtId="186" fontId="66" fillId="27" borderId="19" xfId="43" applyNumberFormat="1" applyFont="1" applyFill="1" applyBorder="1" applyAlignment="1">
      <alignment horizontal="right" vertical="center"/>
    </xf>
    <xf numFmtId="186" fontId="58" fillId="27" borderId="19" xfId="43" applyNumberFormat="1" applyFont="1" applyFill="1" applyBorder="1" applyAlignment="1">
      <alignment horizontal="right" vertical="center"/>
    </xf>
    <xf numFmtId="178" fontId="58" fillId="27" borderId="20" xfId="97" applyNumberFormat="1" applyFont="1" applyFill="1" applyBorder="1" applyAlignment="1">
      <alignment horizontal="right" vertical="center"/>
    </xf>
    <xf numFmtId="186" fontId="58" fillId="27" borderId="20" xfId="43" applyNumberFormat="1" applyFont="1" applyFill="1" applyBorder="1" applyAlignment="1">
      <alignment horizontal="right" vertical="center"/>
    </xf>
    <xf numFmtId="186" fontId="58" fillId="27" borderId="37" xfId="43" applyNumberFormat="1" applyFont="1" applyFill="1" applyBorder="1" applyAlignment="1">
      <alignment horizontal="right" vertical="center"/>
    </xf>
    <xf numFmtId="186" fontId="58" fillId="27" borderId="0" xfId="43" applyNumberFormat="1" applyFont="1" applyFill="1" applyBorder="1" applyAlignment="1">
      <alignment horizontal="right" vertical="center"/>
    </xf>
    <xf numFmtId="186" fontId="66" fillId="27" borderId="0" xfId="43" applyNumberFormat="1" applyFont="1" applyFill="1" applyBorder="1" applyAlignment="1">
      <alignment horizontal="right" vertical="center"/>
    </xf>
    <xf numFmtId="186" fontId="66" fillId="27" borderId="37" xfId="43" applyNumberFormat="1" applyFont="1" applyFill="1" applyBorder="1" applyAlignment="1">
      <alignment horizontal="right" vertical="center"/>
    </xf>
    <xf numFmtId="0" fontId="70" fillId="30" borderId="23" xfId="379" quotePrefix="1" applyFont="1" applyFill="1" applyBorder="1" applyAlignment="1">
      <alignment horizontal="center" vertical="center" wrapText="1"/>
    </xf>
    <xf numFmtId="0" fontId="70" fillId="30" borderId="23" xfId="379" applyFont="1" applyFill="1" applyBorder="1" applyAlignment="1">
      <alignment horizontal="center" vertical="center" wrapText="1"/>
    </xf>
    <xf numFmtId="3" fontId="108" fillId="30" borderId="15" xfId="43" applyNumberFormat="1" applyFont="1" applyFill="1" applyBorder="1" applyAlignment="1">
      <alignment vertical="center"/>
    </xf>
    <xf numFmtId="3" fontId="83" fillId="28" borderId="18" xfId="43" applyNumberFormat="1" applyFont="1" applyFill="1" applyBorder="1" applyAlignment="1">
      <alignment horizontal="right" vertical="center"/>
    </xf>
    <xf numFmtId="10" fontId="83" fillId="27" borderId="20" xfId="372" applyNumberFormat="1" applyFont="1" applyFill="1" applyBorder="1" applyAlignment="1" applyProtection="1">
      <alignment horizontal="center" vertical="center"/>
    </xf>
    <xf numFmtId="10" fontId="83" fillId="0" borderId="20" xfId="372" applyNumberFormat="1" applyFont="1" applyFill="1" applyBorder="1" applyAlignment="1" applyProtection="1">
      <alignment horizontal="center" vertical="center"/>
    </xf>
    <xf numFmtId="177" fontId="83" fillId="27" borderId="15" xfId="43" applyNumberFormat="1" applyFont="1" applyFill="1" applyBorder="1" applyAlignment="1" applyProtection="1">
      <alignment horizontal="left" vertical="center" indent="1"/>
    </xf>
    <xf numFmtId="3" fontId="83" fillId="0" borderId="18" xfId="43" applyNumberFormat="1" applyFont="1" applyFill="1" applyBorder="1" applyAlignment="1">
      <alignment horizontal="right" vertical="center"/>
    </xf>
    <xf numFmtId="0" fontId="60" fillId="28" borderId="0" xfId="43" applyFont="1" applyFill="1" applyAlignment="1">
      <alignment vertical="center"/>
    </xf>
    <xf numFmtId="49" fontId="77" fillId="27" borderId="32" xfId="90" applyNumberFormat="1" applyFont="1" applyFill="1" applyBorder="1" applyAlignment="1">
      <alignment horizontal="center" vertical="center"/>
    </xf>
    <xf numFmtId="190" fontId="58" fillId="27" borderId="0" xfId="86" applyNumberFormat="1" applyFont="1" applyFill="1" applyAlignment="1">
      <alignment horizontal="right" vertical="center"/>
    </xf>
    <xf numFmtId="191" fontId="58" fillId="27" borderId="0" xfId="86" applyNumberFormat="1" applyFont="1" applyFill="1" applyAlignment="1">
      <alignment horizontal="right" vertical="center"/>
    </xf>
    <xf numFmtId="0" fontId="58" fillId="27" borderId="0" xfId="43" applyFont="1" applyFill="1" applyBorder="1" applyAlignment="1">
      <alignment horizontal="left" vertical="center"/>
    </xf>
    <xf numFmtId="3" fontId="58" fillId="27" borderId="15" xfId="43" applyNumberFormat="1" applyFont="1" applyFill="1" applyBorder="1" applyAlignment="1">
      <alignment horizontal="right" vertical="center"/>
    </xf>
    <xf numFmtId="171" fontId="58" fillId="27" borderId="0" xfId="86" applyNumberFormat="1" applyFont="1" applyFill="1" applyAlignment="1">
      <alignment horizontal="right" vertical="center"/>
    </xf>
    <xf numFmtId="0" fontId="120" fillId="27" borderId="18" xfId="43" applyFont="1" applyFill="1" applyBorder="1" applyAlignment="1">
      <alignment vertical="center"/>
    </xf>
    <xf numFmtId="0" fontId="120" fillId="27" borderId="16" xfId="43" applyFont="1" applyFill="1" applyBorder="1" applyAlignment="1">
      <alignment vertical="center"/>
    </xf>
    <xf numFmtId="171" fontId="65" fillId="27" borderId="19" xfId="86" applyNumberFormat="1" applyFont="1" applyFill="1" applyBorder="1" applyAlignment="1" applyProtection="1">
      <alignment vertical="center"/>
    </xf>
    <xf numFmtId="171" fontId="65" fillId="27" borderId="0" xfId="86" applyNumberFormat="1" applyFont="1" applyFill="1" applyBorder="1" applyAlignment="1" applyProtection="1">
      <alignment vertical="center"/>
    </xf>
    <xf numFmtId="171" fontId="65" fillId="27" borderId="15" xfId="86" applyNumberFormat="1" applyFont="1" applyFill="1" applyBorder="1" applyAlignment="1" applyProtection="1">
      <alignment vertical="center"/>
    </xf>
    <xf numFmtId="0" fontId="58" fillId="27" borderId="18" xfId="43" applyFont="1" applyFill="1" applyBorder="1" applyAlignment="1">
      <alignment horizontal="left" vertical="center"/>
    </xf>
    <xf numFmtId="0" fontId="58" fillId="27" borderId="16" xfId="43" applyFont="1" applyFill="1" applyBorder="1" applyAlignment="1">
      <alignment horizontal="left" vertical="center"/>
    </xf>
    <xf numFmtId="171" fontId="58" fillId="27" borderId="19" xfId="86" applyNumberFormat="1" applyFont="1" applyFill="1" applyBorder="1" applyAlignment="1">
      <alignment horizontal="center" vertical="center"/>
    </xf>
    <xf numFmtId="171" fontId="58" fillId="27" borderId="16" xfId="86" applyNumberFormat="1" applyFont="1" applyFill="1" applyBorder="1" applyAlignment="1">
      <alignment horizontal="center" vertical="center"/>
    </xf>
    <xf numFmtId="171" fontId="58" fillId="27" borderId="15" xfId="86" applyNumberFormat="1" applyFont="1" applyFill="1" applyBorder="1" applyAlignment="1">
      <alignment horizontal="center" vertical="center"/>
    </xf>
    <xf numFmtId="0" fontId="58" fillId="27" borderId="14" xfId="43" applyFont="1" applyFill="1" applyBorder="1" applyAlignment="1">
      <alignment horizontal="left" vertical="center"/>
    </xf>
    <xf numFmtId="49" fontId="58" fillId="27" borderId="20" xfId="43" applyNumberFormat="1" applyFont="1" applyFill="1" applyBorder="1" applyAlignment="1">
      <alignment horizontal="center" vertical="center"/>
    </xf>
    <xf numFmtId="171" fontId="58" fillId="27" borderId="19" xfId="86" applyNumberFormat="1" applyFont="1" applyFill="1" applyBorder="1" applyAlignment="1">
      <alignment horizontal="right" vertical="center"/>
    </xf>
    <xf numFmtId="171" fontId="58" fillId="0" borderId="0" xfId="86" applyNumberFormat="1" applyFont="1" applyFill="1" applyBorder="1" applyAlignment="1">
      <alignment horizontal="right" vertical="center"/>
    </xf>
    <xf numFmtId="171" fontId="58" fillId="27" borderId="15" xfId="86" applyNumberFormat="1" applyFont="1" applyFill="1" applyBorder="1" applyAlignment="1">
      <alignment horizontal="right" vertical="center"/>
    </xf>
    <xf numFmtId="171" fontId="58" fillId="27" borderId="16" xfId="86" applyNumberFormat="1" applyFont="1" applyFill="1" applyBorder="1" applyAlignment="1">
      <alignment horizontal="right" vertical="center"/>
    </xf>
    <xf numFmtId="195" fontId="58" fillId="27" borderId="19" xfId="85" applyNumberFormat="1" applyFont="1" applyFill="1" applyBorder="1" applyAlignment="1">
      <alignment horizontal="right" vertical="center"/>
    </xf>
    <xf numFmtId="171" fontId="65" fillId="27" borderId="14" xfId="86" applyNumberFormat="1" applyFont="1" applyFill="1" applyBorder="1" applyAlignment="1" applyProtection="1">
      <alignment horizontal="right" vertical="center"/>
    </xf>
    <xf numFmtId="171" fontId="65" fillId="27" borderId="19" xfId="86" applyNumberFormat="1" applyFont="1" applyFill="1" applyBorder="1" applyAlignment="1" applyProtection="1">
      <alignment horizontal="right" vertical="center"/>
    </xf>
    <xf numFmtId="171" fontId="65" fillId="27" borderId="16" xfId="86" applyNumberFormat="1" applyFont="1" applyFill="1" applyBorder="1" applyAlignment="1" applyProtection="1">
      <alignment horizontal="right" vertical="center"/>
    </xf>
    <xf numFmtId="171" fontId="65" fillId="27" borderId="15" xfId="86" applyNumberFormat="1" applyFont="1" applyFill="1" applyBorder="1" applyAlignment="1" applyProtection="1">
      <alignment horizontal="right" vertical="center"/>
    </xf>
    <xf numFmtId="0" fontId="120" fillId="27" borderId="18" xfId="43" applyFont="1" applyFill="1" applyBorder="1" applyAlignment="1">
      <alignment horizontal="left" vertical="center"/>
    </xf>
    <xf numFmtId="49" fontId="82" fillId="27" borderId="20" xfId="43" applyNumberFormat="1" applyFont="1" applyFill="1" applyBorder="1" applyAlignment="1">
      <alignment horizontal="center" vertical="center"/>
    </xf>
    <xf numFmtId="0" fontId="58" fillId="27" borderId="30" xfId="43" applyFont="1" applyFill="1" applyBorder="1" applyAlignment="1">
      <alignment horizontal="left" vertical="center"/>
    </xf>
    <xf numFmtId="0" fontId="58" fillId="27" borderId="35" xfId="43" applyFont="1" applyFill="1" applyBorder="1" applyAlignment="1">
      <alignment horizontal="left" vertical="center"/>
    </xf>
    <xf numFmtId="172" fontId="58" fillId="27" borderId="30" xfId="86" applyFont="1" applyFill="1" applyBorder="1" applyAlignment="1">
      <alignment horizontal="right" vertical="center"/>
    </xf>
    <xf numFmtId="172" fontId="58" fillId="27" borderId="61" xfId="86" applyFont="1" applyFill="1" applyBorder="1" applyAlignment="1">
      <alignment horizontal="right" vertical="center"/>
    </xf>
    <xf numFmtId="172" fontId="58" fillId="27" borderId="31" xfId="86" applyFont="1" applyFill="1" applyBorder="1" applyAlignment="1">
      <alignment horizontal="right" vertical="center"/>
    </xf>
    <xf numFmtId="172" fontId="58" fillId="27" borderId="24" xfId="86" applyFont="1" applyFill="1" applyBorder="1" applyAlignment="1">
      <alignment horizontal="right" vertical="center"/>
    </xf>
    <xf numFmtId="172" fontId="58" fillId="27" borderId="0" xfId="86" applyFont="1" applyFill="1" applyBorder="1" applyAlignment="1">
      <alignment horizontal="right" vertical="center"/>
    </xf>
    <xf numFmtId="0" fontId="65" fillId="27" borderId="0" xfId="43" applyFont="1" applyFill="1" applyAlignment="1">
      <alignment vertical="center"/>
    </xf>
    <xf numFmtId="15" fontId="114" fillId="27" borderId="0" xfId="86" applyNumberFormat="1" applyFont="1" applyFill="1" applyAlignment="1">
      <alignment horizontal="center" vertical="center"/>
    </xf>
    <xf numFmtId="171" fontId="58" fillId="27" borderId="33" xfId="86" applyNumberFormat="1" applyFont="1" applyFill="1" applyBorder="1" applyAlignment="1">
      <alignment horizontal="right" vertical="center"/>
    </xf>
    <xf numFmtId="171" fontId="58" fillId="27" borderId="20" xfId="86" applyNumberFormat="1" applyFont="1" applyFill="1" applyBorder="1" applyAlignment="1">
      <alignment horizontal="right" vertical="center"/>
    </xf>
    <xf numFmtId="0" fontId="99" fillId="27" borderId="18" xfId="43" applyFont="1" applyFill="1" applyBorder="1" applyAlignment="1">
      <alignment horizontal="left" vertical="center"/>
    </xf>
    <xf numFmtId="0" fontId="99" fillId="27" borderId="16" xfId="43" applyFont="1" applyFill="1" applyBorder="1" applyAlignment="1">
      <alignment horizontal="left" vertical="center"/>
    </xf>
    <xf numFmtId="171" fontId="77" fillId="27" borderId="19" xfId="86" applyNumberFormat="1" applyFont="1" applyFill="1" applyBorder="1" applyAlignment="1">
      <alignment horizontal="right" vertical="center"/>
    </xf>
    <xf numFmtId="171" fontId="77" fillId="27" borderId="16" xfId="86" applyNumberFormat="1" applyFont="1" applyFill="1" applyBorder="1" applyAlignment="1">
      <alignment horizontal="right" vertical="center"/>
    </xf>
    <xf numFmtId="171" fontId="77" fillId="27" borderId="20" xfId="86" applyNumberFormat="1" applyFont="1" applyFill="1" applyBorder="1" applyAlignment="1">
      <alignment horizontal="right" vertical="center"/>
    </xf>
    <xf numFmtId="171" fontId="58" fillId="27" borderId="63" xfId="86" applyNumberFormat="1" applyFont="1" applyFill="1" applyBorder="1" applyAlignment="1">
      <alignment horizontal="right" vertical="center"/>
    </xf>
    <xf numFmtId="171" fontId="58" fillId="27" borderId="31" xfId="86" applyNumberFormat="1" applyFont="1" applyFill="1" applyBorder="1" applyAlignment="1">
      <alignment horizontal="right" vertical="center"/>
    </xf>
    <xf numFmtId="14" fontId="77" fillId="27" borderId="15" xfId="43" applyNumberFormat="1" applyFont="1" applyFill="1" applyBorder="1" applyAlignment="1">
      <alignment horizontal="center" vertical="center"/>
    </xf>
    <xf numFmtId="179" fontId="77" fillId="27" borderId="18" xfId="86" applyNumberFormat="1" applyFont="1" applyFill="1" applyBorder="1" applyAlignment="1">
      <alignment horizontal="center" vertical="center"/>
    </xf>
    <xf numFmtId="179" fontId="77" fillId="27" borderId="15" xfId="86" applyNumberFormat="1" applyFont="1" applyFill="1" applyBorder="1" applyAlignment="1">
      <alignment horizontal="center" vertical="center"/>
    </xf>
    <xf numFmtId="14" fontId="77" fillId="27" borderId="14" xfId="43" applyNumberFormat="1" applyFont="1" applyFill="1" applyBorder="1" applyAlignment="1">
      <alignment horizontal="center" vertical="center"/>
    </xf>
    <xf numFmtId="179" fontId="77" fillId="27" borderId="14" xfId="86" applyNumberFormat="1" applyFont="1" applyFill="1" applyBorder="1" applyAlignment="1">
      <alignment horizontal="center" vertical="center"/>
    </xf>
    <xf numFmtId="179" fontId="77" fillId="27" borderId="0" xfId="86" applyNumberFormat="1" applyFont="1" applyFill="1" applyBorder="1" applyAlignment="1">
      <alignment horizontal="center" vertical="center"/>
    </xf>
    <xf numFmtId="179" fontId="77" fillId="27" borderId="16" xfId="86" applyNumberFormat="1" applyFont="1" applyFill="1" applyBorder="1" applyAlignment="1">
      <alignment horizontal="center" vertical="center"/>
    </xf>
    <xf numFmtId="14" fontId="77" fillId="27" borderId="24" xfId="43" applyNumberFormat="1" applyFont="1" applyFill="1" applyBorder="1" applyAlignment="1">
      <alignment horizontal="center" vertical="center"/>
    </xf>
    <xf numFmtId="179" fontId="77" fillId="27" borderId="24" xfId="86" applyNumberFormat="1" applyFont="1" applyFill="1" applyBorder="1" applyAlignment="1">
      <alignment horizontal="center" vertical="center"/>
    </xf>
    <xf numFmtId="0" fontId="58" fillId="27" borderId="0" xfId="43" applyFont="1" applyFill="1" applyAlignment="1" applyProtection="1">
      <alignment horizontal="left" vertical="center"/>
    </xf>
    <xf numFmtId="0" fontId="77" fillId="27" borderId="0" xfId="43" applyFont="1" applyFill="1" applyAlignment="1">
      <alignment vertical="center"/>
    </xf>
    <xf numFmtId="0" fontId="60" fillId="27" borderId="0" xfId="91" applyFont="1" applyFill="1" applyAlignment="1">
      <alignment vertical="center"/>
    </xf>
    <xf numFmtId="0" fontId="58" fillId="28" borderId="0" xfId="43" applyFont="1" applyFill="1" applyAlignment="1">
      <alignment vertical="center"/>
    </xf>
    <xf numFmtId="0" fontId="60" fillId="0" borderId="0" xfId="378" applyFont="1" applyFill="1" applyAlignment="1">
      <alignment vertical="center"/>
    </xf>
    <xf numFmtId="10" fontId="58" fillId="0" borderId="15" xfId="372" applyNumberFormat="1" applyFont="1" applyFill="1" applyBorder="1" applyAlignment="1">
      <alignment horizontal="center"/>
    </xf>
    <xf numFmtId="10" fontId="72" fillId="30" borderId="23" xfId="43" applyNumberFormat="1" applyFont="1" applyFill="1" applyBorder="1" applyAlignment="1">
      <alignment horizontal="center" vertical="center"/>
    </xf>
    <xf numFmtId="10" fontId="58" fillId="0" borderId="15" xfId="372" applyNumberFormat="1" applyFont="1" applyFill="1" applyBorder="1" applyAlignment="1">
      <alignment horizontal="center" vertical="center"/>
    </xf>
    <xf numFmtId="10" fontId="60" fillId="27" borderId="15" xfId="372" applyNumberFormat="1" applyFont="1" applyFill="1" applyBorder="1" applyAlignment="1">
      <alignment horizontal="center" vertical="center"/>
    </xf>
    <xf numFmtId="0" fontId="58" fillId="28" borderId="14" xfId="43" applyFont="1" applyFill="1" applyBorder="1" applyAlignment="1">
      <alignment vertical="center"/>
    </xf>
    <xf numFmtId="177" fontId="88" fillId="27" borderId="15" xfId="43" applyNumberFormat="1" applyFont="1" applyFill="1" applyBorder="1" applyAlignment="1" applyProtection="1">
      <alignment vertical="center"/>
    </xf>
    <xf numFmtId="0" fontId="58" fillId="0" borderId="0" xfId="378" applyFont="1" applyFill="1" applyAlignment="1">
      <alignment vertical="center"/>
    </xf>
    <xf numFmtId="0" fontId="58" fillId="27" borderId="0" xfId="378" applyFont="1" applyFill="1" applyAlignment="1">
      <alignment vertical="center"/>
    </xf>
    <xf numFmtId="0" fontId="58" fillId="27" borderId="0" xfId="378" applyFont="1" applyFill="1" applyBorder="1" applyAlignment="1">
      <alignment vertical="center"/>
    </xf>
    <xf numFmtId="186" fontId="58" fillId="0" borderId="0" xfId="378" applyNumberFormat="1" applyFont="1" applyFill="1" applyAlignment="1">
      <alignment vertical="center"/>
    </xf>
    <xf numFmtId="172" fontId="58" fillId="0" borderId="0" xfId="86" applyFont="1" applyFill="1" applyAlignment="1">
      <alignment vertical="center"/>
    </xf>
    <xf numFmtId="0" fontId="58" fillId="0" borderId="0" xfId="378" applyFont="1" applyFill="1" applyBorder="1" applyAlignment="1">
      <alignment vertical="center"/>
    </xf>
    <xf numFmtId="0" fontId="58" fillId="0" borderId="0" xfId="379" applyFont="1" applyFill="1" applyBorder="1" applyAlignment="1">
      <alignment vertical="center"/>
    </xf>
    <xf numFmtId="0" fontId="66" fillId="0" borderId="0" xfId="379" applyFont="1" applyFill="1" applyBorder="1" applyAlignment="1">
      <alignment horizontal="centerContinuous" vertical="center"/>
    </xf>
    <xf numFmtId="0" fontId="66" fillId="0" borderId="15" xfId="379" applyFont="1" applyFill="1" applyBorder="1" applyAlignment="1">
      <alignment vertical="center"/>
    </xf>
    <xf numFmtId="0" fontId="66" fillId="0" borderId="32" xfId="379" applyFont="1" applyFill="1" applyBorder="1" applyAlignment="1">
      <alignment vertical="center"/>
    </xf>
    <xf numFmtId="3" fontId="70" fillId="30" borderId="23" xfId="379" applyNumberFormat="1" applyFont="1" applyFill="1" applyBorder="1" applyAlignment="1" applyProtection="1">
      <alignment horizontal="left" vertical="center"/>
    </xf>
    <xf numFmtId="186" fontId="66" fillId="27" borderId="15" xfId="379" applyNumberFormat="1" applyFont="1" applyFill="1" applyBorder="1" applyAlignment="1" applyProtection="1">
      <alignment horizontal="left" vertical="center"/>
    </xf>
    <xf numFmtId="0" fontId="58" fillId="27" borderId="15" xfId="379" applyFont="1" applyFill="1" applyBorder="1" applyAlignment="1">
      <alignment vertical="center"/>
    </xf>
    <xf numFmtId="3" fontId="66" fillId="27" borderId="15" xfId="379" applyNumberFormat="1" applyFont="1" applyFill="1" applyBorder="1" applyAlignment="1" applyProtection="1">
      <alignment horizontal="left" vertical="center"/>
    </xf>
    <xf numFmtId="3" fontId="66" fillId="27" borderId="24" xfId="379" applyNumberFormat="1" applyFont="1" applyFill="1" applyBorder="1" applyAlignment="1" applyProtection="1">
      <alignment horizontal="left" vertical="center"/>
    </xf>
    <xf numFmtId="0" fontId="73" fillId="0" borderId="0" xfId="378" applyFont="1" applyFill="1" applyAlignment="1">
      <alignment vertical="center" wrapText="1"/>
    </xf>
    <xf numFmtId="197" fontId="58" fillId="0" borderId="0" xfId="43" applyNumberFormat="1" applyFont="1" applyFill="1" applyAlignment="1">
      <alignment vertical="center"/>
    </xf>
    <xf numFmtId="3" fontId="58" fillId="27" borderId="38" xfId="433" applyNumberFormat="1" applyFont="1" applyFill="1" applyBorder="1" applyAlignment="1">
      <alignment horizontal="center"/>
    </xf>
    <xf numFmtId="3" fontId="58" fillId="27" borderId="40" xfId="433" applyNumberFormat="1" applyFont="1" applyFill="1" applyBorder="1" applyAlignment="1">
      <alignment horizontal="center"/>
    </xf>
    <xf numFmtId="0" fontId="66" fillId="27" borderId="27" xfId="43" applyFont="1" applyFill="1" applyBorder="1" applyAlignment="1">
      <alignment horizontal="center"/>
    </xf>
    <xf numFmtId="0" fontId="66" fillId="27" borderId="33" xfId="43" applyFont="1" applyFill="1" applyBorder="1" applyAlignment="1">
      <alignment horizontal="center"/>
    </xf>
    <xf numFmtId="3" fontId="58" fillId="27" borderId="18" xfId="432" applyNumberFormat="1" applyFont="1" applyFill="1" applyBorder="1"/>
    <xf numFmtId="3" fontId="66" fillId="0" borderId="21" xfId="432" applyNumberFormat="1" applyFont="1" applyFill="1" applyBorder="1"/>
    <xf numFmtId="3" fontId="66" fillId="0" borderId="72" xfId="432" applyNumberFormat="1" applyFont="1" applyFill="1" applyBorder="1"/>
    <xf numFmtId="3" fontId="58" fillId="22" borderId="15" xfId="43" applyNumberFormat="1" applyFont="1" applyFill="1" applyBorder="1" applyAlignment="1">
      <alignment vertical="center"/>
    </xf>
    <xf numFmtId="3" fontId="58" fillId="22" borderId="15" xfId="43" applyNumberFormat="1" applyFont="1" applyFill="1" applyBorder="1"/>
    <xf numFmtId="3" fontId="77" fillId="22" borderId="15" xfId="43" applyNumberFormat="1" applyFont="1" applyFill="1" applyBorder="1"/>
    <xf numFmtId="3" fontId="70" fillId="30" borderId="15" xfId="43" applyNumberFormat="1" applyFont="1" applyFill="1" applyBorder="1" applyAlignment="1">
      <alignment vertical="center" wrapText="1"/>
    </xf>
    <xf numFmtId="3" fontId="58" fillId="22" borderId="24" xfId="43" applyNumberFormat="1" applyFont="1" applyFill="1" applyBorder="1"/>
    <xf numFmtId="3" fontId="60" fillId="27" borderId="15" xfId="379" applyNumberFormat="1" applyFont="1" applyFill="1" applyBorder="1" applyAlignment="1" applyProtection="1">
      <alignment horizontal="left" vertical="center"/>
    </xf>
    <xf numFmtId="3" fontId="65" fillId="27" borderId="32" xfId="379" applyNumberFormat="1" applyFont="1" applyFill="1" applyBorder="1" applyAlignment="1" applyProtection="1">
      <alignment horizontal="left" vertical="center"/>
    </xf>
    <xf numFmtId="167" fontId="70" fillId="30" borderId="32" xfId="43" applyNumberFormat="1" applyFont="1" applyFill="1" applyBorder="1" applyAlignment="1" applyProtection="1">
      <alignment horizontal="right" vertical="center"/>
    </xf>
    <xf numFmtId="3" fontId="70" fillId="30" borderId="66" xfId="43" applyNumberFormat="1" applyFont="1" applyFill="1" applyBorder="1" applyAlignment="1">
      <alignment horizontal="right" vertical="center"/>
    </xf>
    <xf numFmtId="3" fontId="60" fillId="27" borderId="15" xfId="43" applyNumberFormat="1" applyFont="1" applyFill="1" applyBorder="1" applyAlignment="1" applyProtection="1">
      <alignment horizontal="right" vertical="center"/>
    </xf>
    <xf numFmtId="0" fontId="125" fillId="0" borderId="0" xfId="79" applyFont="1" applyFill="1" applyAlignment="1" applyProtection="1">
      <alignment horizontal="center" vertical="center"/>
    </xf>
    <xf numFmtId="0" fontId="126" fillId="0" borderId="0" xfId="368" applyFont="1" applyAlignment="1">
      <alignment vertical="center"/>
    </xf>
    <xf numFmtId="0" fontId="77" fillId="0" borderId="0" xfId="43" applyFont="1" applyFill="1" applyAlignment="1">
      <alignment vertical="center"/>
    </xf>
    <xf numFmtId="0" fontId="77" fillId="0" borderId="0" xfId="378" applyFont="1" applyFill="1" applyAlignment="1">
      <alignment vertical="center"/>
    </xf>
    <xf numFmtId="0" fontId="125" fillId="0" borderId="0" xfId="79" applyFont="1" applyFill="1" applyAlignment="1" applyProtection="1">
      <alignment horizontal="center"/>
    </xf>
    <xf numFmtId="0" fontId="77" fillId="0" borderId="0" xfId="43" applyFont="1" applyFill="1" applyBorder="1"/>
    <xf numFmtId="0" fontId="60" fillId="28" borderId="0" xfId="368" applyFont="1" applyFill="1"/>
    <xf numFmtId="3" fontId="77" fillId="27" borderId="0" xfId="91" applyNumberFormat="1" applyFont="1" applyFill="1" applyAlignment="1">
      <alignment horizontal="center"/>
    </xf>
    <xf numFmtId="3" fontId="77" fillId="27" borderId="0" xfId="91" applyNumberFormat="1" applyFont="1" applyFill="1" applyAlignment="1">
      <alignment horizontal="center" vertical="center"/>
    </xf>
    <xf numFmtId="0" fontId="59" fillId="0" borderId="0" xfId="79" applyFont="1" applyFill="1" applyAlignment="1" applyProtection="1">
      <alignment horizontal="center"/>
    </xf>
    <xf numFmtId="0" fontId="66" fillId="27" borderId="0" xfId="43" applyFont="1" applyFill="1"/>
    <xf numFmtId="0" fontId="66" fillId="27" borderId="0" xfId="43" applyFont="1" applyFill="1" applyAlignment="1">
      <alignment horizontal="center"/>
    </xf>
    <xf numFmtId="0" fontId="65" fillId="27" borderId="0" xfId="43" applyFont="1" applyFill="1" applyAlignment="1"/>
    <xf numFmtId="0" fontId="58" fillId="27" borderId="0" xfId="43" applyFont="1" applyFill="1" applyAlignment="1">
      <alignment horizontal="center" vertical="center" wrapText="1"/>
    </xf>
    <xf numFmtId="0" fontId="58" fillId="27" borderId="0" xfId="43" applyFont="1" applyFill="1" applyAlignment="1">
      <alignment horizontal="center" vertical="center"/>
    </xf>
    <xf numFmtId="0" fontId="66" fillId="27" borderId="0" xfId="43" applyFont="1" applyFill="1" applyAlignment="1">
      <alignment vertical="center"/>
    </xf>
    <xf numFmtId="0" fontId="71" fillId="30" borderId="43" xfId="43" applyFont="1" applyFill="1" applyBorder="1" applyAlignment="1">
      <alignment horizontal="center" vertical="center"/>
    </xf>
    <xf numFmtId="0" fontId="71" fillId="30" borderId="99" xfId="43" applyFont="1" applyFill="1" applyBorder="1" applyAlignment="1">
      <alignment horizontal="center" vertical="center"/>
    </xf>
    <xf numFmtId="0" fontId="71" fillId="30" borderId="66" xfId="43" applyFont="1" applyFill="1" applyBorder="1" applyAlignment="1">
      <alignment horizontal="center" vertical="center"/>
    </xf>
    <xf numFmtId="0" fontId="66" fillId="27" borderId="100" xfId="43" applyFont="1" applyFill="1" applyBorder="1" applyAlignment="1">
      <alignment vertical="center"/>
    </xf>
    <xf numFmtId="178" fontId="66" fillId="27" borderId="100" xfId="372" applyNumberFormat="1" applyFont="1" applyFill="1" applyBorder="1" applyAlignment="1">
      <alignment horizontal="center" vertical="center"/>
    </xf>
    <xf numFmtId="0" fontId="66" fillId="27" borderId="101" xfId="43" applyFont="1" applyFill="1" applyBorder="1" applyAlignment="1">
      <alignment vertical="center"/>
    </xf>
    <xf numFmtId="178" fontId="66" fillId="27" borderId="101" xfId="372" applyNumberFormat="1" applyFont="1" applyFill="1" applyBorder="1" applyAlignment="1">
      <alignment horizontal="center" vertical="center"/>
    </xf>
    <xf numFmtId="0" fontId="66" fillId="0" borderId="101" xfId="43" applyFont="1" applyFill="1" applyBorder="1" applyAlignment="1">
      <alignment vertical="center"/>
    </xf>
    <xf numFmtId="49" fontId="66" fillId="27" borderId="101" xfId="372" applyNumberFormat="1" applyFont="1" applyFill="1" applyBorder="1" applyAlignment="1">
      <alignment horizontal="center" vertical="center"/>
    </xf>
    <xf numFmtId="172" fontId="58" fillId="27" borderId="0" xfId="369" applyFont="1" applyFill="1"/>
    <xf numFmtId="0" fontId="66" fillId="0" borderId="102" xfId="43" applyFont="1" applyFill="1" applyBorder="1" applyAlignment="1">
      <alignment vertical="center"/>
    </xf>
    <xf numFmtId="178" fontId="66" fillId="27" borderId="102" xfId="372" applyNumberFormat="1" applyFont="1" applyFill="1" applyBorder="1" applyAlignment="1">
      <alignment horizontal="center" vertical="center"/>
    </xf>
    <xf numFmtId="49" fontId="66" fillId="27" borderId="102" xfId="372" applyNumberFormat="1" applyFont="1" applyFill="1" applyBorder="1" applyAlignment="1">
      <alignment horizontal="center" vertical="center"/>
    </xf>
    <xf numFmtId="0" fontId="66" fillId="0" borderId="100" xfId="43" applyFont="1" applyFill="1" applyBorder="1" applyAlignment="1">
      <alignment vertical="center"/>
    </xf>
    <xf numFmtId="178" fontId="66" fillId="27" borderId="0" xfId="372" applyNumberFormat="1" applyFont="1" applyFill="1" applyAlignment="1">
      <alignment horizontal="center"/>
    </xf>
    <xf numFmtId="201" fontId="66" fillId="27" borderId="99" xfId="370" applyNumberFormat="1" applyFont="1" applyFill="1" applyBorder="1" applyAlignment="1">
      <alignment horizontal="center" vertical="center"/>
    </xf>
    <xf numFmtId="0" fontId="66" fillId="28" borderId="100" xfId="43" applyFont="1" applyFill="1" applyBorder="1" applyAlignment="1">
      <alignment horizontal="left" vertical="center"/>
    </xf>
    <xf numFmtId="0" fontId="66" fillId="28" borderId="102" xfId="43" applyFont="1" applyFill="1" applyBorder="1" applyAlignment="1">
      <alignment horizontal="left" vertical="center"/>
    </xf>
    <xf numFmtId="0" fontId="66" fillId="28" borderId="0" xfId="43" applyFont="1" applyFill="1" applyBorder="1" applyAlignment="1">
      <alignment horizontal="left"/>
    </xf>
    <xf numFmtId="178" fontId="66" fillId="27" borderId="0" xfId="372" applyNumberFormat="1" applyFont="1" applyFill="1" applyBorder="1" applyAlignment="1">
      <alignment horizontal="center"/>
    </xf>
    <xf numFmtId="0" fontId="66" fillId="28" borderId="0" xfId="43" applyFont="1" applyFill="1" applyAlignment="1">
      <alignment horizontal="left"/>
    </xf>
    <xf numFmtId="201" fontId="66" fillId="27" borderId="0" xfId="370" applyNumberFormat="1" applyFont="1" applyFill="1" applyBorder="1" applyAlignment="1">
      <alignment horizontal="center"/>
    </xf>
    <xf numFmtId="202" fontId="66" fillId="27" borderId="0" xfId="370" applyNumberFormat="1" applyFont="1" applyFill="1" applyAlignment="1">
      <alignment horizontal="center"/>
    </xf>
    <xf numFmtId="0" fontId="71" fillId="30" borderId="99" xfId="43" applyFont="1" applyFill="1" applyBorder="1" applyAlignment="1">
      <alignment horizontal="center" vertical="center" wrapText="1"/>
    </xf>
    <xf numFmtId="0" fontId="66" fillId="0" borderId="100" xfId="43" applyFont="1" applyFill="1" applyBorder="1" applyAlignment="1">
      <alignment horizontal="left" vertical="center"/>
    </xf>
    <xf numFmtId="0" fontId="66" fillId="0" borderId="102" xfId="43" applyFont="1" applyFill="1" applyBorder="1" applyAlignment="1">
      <alignment horizontal="left" vertical="center"/>
    </xf>
    <xf numFmtId="0" fontId="66" fillId="0" borderId="0" xfId="43" applyFont="1" applyFill="1" applyBorder="1" applyAlignment="1">
      <alignment horizontal="left"/>
    </xf>
    <xf numFmtId="0" fontId="66" fillId="0" borderId="0" xfId="43" applyFont="1" applyFill="1" applyAlignment="1">
      <alignment horizontal="left"/>
    </xf>
    <xf numFmtId="0" fontId="73" fillId="0" borderId="32" xfId="43" applyFont="1" applyFill="1" applyBorder="1"/>
    <xf numFmtId="0" fontId="62" fillId="28" borderId="0" xfId="43" applyFont="1" applyFill="1" applyAlignment="1">
      <alignment horizontal="center" vertical="center"/>
    </xf>
    <xf numFmtId="0" fontId="118" fillId="28" borderId="0" xfId="43" applyFont="1" applyFill="1" applyAlignment="1">
      <alignment horizontal="center" vertical="center"/>
    </xf>
    <xf numFmtId="165" fontId="58" fillId="0" borderId="0" xfId="0" applyNumberFormat="1" applyFont="1"/>
    <xf numFmtId="3" fontId="58" fillId="0" borderId="0" xfId="368" applyNumberFormat="1" applyFont="1"/>
    <xf numFmtId="3" fontId="58" fillId="0" borderId="0" xfId="43" applyNumberFormat="1" applyFont="1" applyFill="1"/>
    <xf numFmtId="173" fontId="89" fillId="27" borderId="0" xfId="85" applyFont="1" applyFill="1" applyAlignment="1">
      <alignment vertical="center"/>
    </xf>
    <xf numFmtId="0" fontId="58" fillId="0" borderId="87" xfId="43" applyFont="1" applyFill="1" applyBorder="1" applyAlignment="1">
      <alignment horizontal="left" vertical="center" indent="1"/>
    </xf>
    <xf numFmtId="0" fontId="58" fillId="0" borderId="0" xfId="43" applyFont="1" applyFill="1" applyBorder="1" applyAlignment="1">
      <alignment horizontal="left" vertical="center" indent="2"/>
    </xf>
    <xf numFmtId="0" fontId="83" fillId="0" borderId="0" xfId="43" applyFont="1" applyFill="1" applyBorder="1" applyAlignment="1">
      <alignment horizontal="left" vertical="center" indent="1"/>
    </xf>
    <xf numFmtId="0" fontId="58" fillId="27" borderId="0" xfId="43" applyFont="1" applyFill="1" applyAlignment="1">
      <alignment horizontal="left" wrapText="1"/>
    </xf>
    <xf numFmtId="204" fontId="62" fillId="27" borderId="15" xfId="97" applyNumberFormat="1" applyFont="1" applyFill="1" applyBorder="1" applyAlignment="1">
      <alignment horizontal="center"/>
    </xf>
    <xf numFmtId="205" fontId="58" fillId="0" borderId="0" xfId="85" applyNumberFormat="1" applyFont="1"/>
    <xf numFmtId="173" fontId="73" fillId="27" borderId="0" xfId="85" applyFont="1" applyFill="1" applyAlignment="1">
      <alignment vertical="center"/>
    </xf>
    <xf numFmtId="173" fontId="58" fillId="27" borderId="0" xfId="85" applyFont="1" applyFill="1" applyAlignment="1">
      <alignment horizontal="center" vertical="center"/>
    </xf>
    <xf numFmtId="173" fontId="77" fillId="27" borderId="0" xfId="85" applyFont="1" applyFill="1" applyBorder="1"/>
    <xf numFmtId="171" fontId="77" fillId="27" borderId="0" xfId="43" applyNumberFormat="1" applyFont="1" applyFill="1" applyBorder="1"/>
    <xf numFmtId="206" fontId="61" fillId="0" borderId="0" xfId="43" applyNumberFormat="1" applyFont="1" applyFill="1"/>
    <xf numFmtId="0" fontId="58" fillId="27" borderId="0" xfId="43" applyFont="1" applyFill="1" applyBorder="1" applyAlignment="1">
      <alignment vertical="center" wrapText="1"/>
    </xf>
    <xf numFmtId="10" fontId="77" fillId="28" borderId="15" xfId="97" applyNumberFormat="1" applyFont="1" applyFill="1" applyBorder="1" applyAlignment="1">
      <alignment horizontal="center" vertical="center"/>
    </xf>
    <xf numFmtId="0" fontId="66" fillId="0" borderId="43" xfId="43" applyFont="1" applyFill="1" applyBorder="1" applyAlignment="1">
      <alignment horizontal="left" vertical="center"/>
    </xf>
    <xf numFmtId="0" fontId="73" fillId="0" borderId="0" xfId="43" applyFont="1" applyFill="1" applyAlignment="1">
      <alignment horizontal="left" vertical="center" indent="2"/>
    </xf>
    <xf numFmtId="3" fontId="73" fillId="0" borderId="0" xfId="43" applyNumberFormat="1" applyFont="1" applyFill="1" applyAlignment="1">
      <alignment horizontal="left" vertical="center" indent="2"/>
    </xf>
    <xf numFmtId="173" fontId="60" fillId="27" borderId="0" xfId="85" applyFont="1" applyFill="1" applyAlignment="1">
      <alignment horizontal="center"/>
    </xf>
    <xf numFmtId="207" fontId="60" fillId="27" borderId="0" xfId="85" applyNumberFormat="1" applyFont="1" applyFill="1" applyAlignment="1">
      <alignment horizontal="center"/>
    </xf>
    <xf numFmtId="203" fontId="58" fillId="27" borderId="0" xfId="85" applyNumberFormat="1" applyFont="1" applyFill="1" applyAlignment="1">
      <alignment horizontal="center"/>
    </xf>
    <xf numFmtId="209" fontId="58" fillId="27" borderId="0" xfId="85" applyNumberFormat="1" applyFont="1" applyFill="1" applyAlignment="1">
      <alignment horizontal="center"/>
    </xf>
    <xf numFmtId="3" fontId="58" fillId="0" borderId="0" xfId="91" applyNumberFormat="1" applyFont="1" applyFill="1" applyAlignment="1">
      <alignment vertical="center" wrapText="1"/>
    </xf>
    <xf numFmtId="210" fontId="82" fillId="0" borderId="0" xfId="43" applyNumberFormat="1" applyFont="1" applyFill="1"/>
    <xf numFmtId="0" fontId="66" fillId="0" borderId="54" xfId="43" applyFont="1" applyFill="1" applyBorder="1" applyAlignment="1">
      <alignment vertical="center"/>
    </xf>
    <xf numFmtId="0" fontId="66" fillId="0" borderId="104" xfId="43" applyFont="1" applyFill="1" applyBorder="1" applyAlignment="1">
      <alignment vertical="center"/>
    </xf>
    <xf numFmtId="0" fontId="66" fillId="0" borderId="103" xfId="43" applyFont="1" applyFill="1" applyBorder="1" applyAlignment="1">
      <alignment vertical="center"/>
    </xf>
    <xf numFmtId="173" fontId="58" fillId="28" borderId="14" xfId="85" applyFont="1" applyFill="1" applyBorder="1" applyAlignment="1">
      <alignment wrapText="1"/>
    </xf>
    <xf numFmtId="173" fontId="66" fillId="0" borderId="0" xfId="85" applyNumberFormat="1" applyFont="1" applyFill="1" applyAlignment="1">
      <alignment horizontal="center" vertical="center"/>
    </xf>
    <xf numFmtId="0" fontId="74" fillId="0" borderId="0" xfId="43" applyFont="1" applyFill="1" applyAlignment="1">
      <alignment vertical="center"/>
    </xf>
    <xf numFmtId="10" fontId="130" fillId="27" borderId="20" xfId="372" applyNumberFormat="1" applyFont="1" applyFill="1" applyBorder="1" applyAlignment="1" applyProtection="1">
      <alignment horizontal="center"/>
    </xf>
    <xf numFmtId="10" fontId="131" fillId="27" borderId="20" xfId="372" applyNumberFormat="1" applyFont="1" applyFill="1" applyBorder="1" applyAlignment="1" applyProtection="1">
      <alignment horizontal="center"/>
    </xf>
    <xf numFmtId="211" fontId="66" fillId="27" borderId="32" xfId="85" applyNumberFormat="1" applyFont="1" applyFill="1" applyBorder="1" applyAlignment="1">
      <alignment horizontal="center" vertical="center"/>
    </xf>
    <xf numFmtId="211" fontId="94" fillId="30" borderId="15" xfId="85" applyNumberFormat="1" applyFont="1" applyFill="1" applyBorder="1" applyAlignment="1">
      <alignment vertical="center"/>
    </xf>
    <xf numFmtId="211" fontId="63" fillId="27" borderId="15" xfId="85" applyNumberFormat="1" applyFont="1" applyFill="1" applyBorder="1"/>
    <xf numFmtId="211" fontId="58" fillId="27" borderId="15" xfId="85" applyNumberFormat="1" applyFont="1" applyFill="1" applyBorder="1"/>
    <xf numFmtId="211" fontId="65" fillId="27" borderId="15" xfId="85" applyNumberFormat="1" applyFont="1" applyFill="1" applyBorder="1"/>
    <xf numFmtId="211" fontId="66" fillId="27" borderId="15" xfId="85" applyNumberFormat="1" applyFont="1" applyFill="1" applyBorder="1" applyAlignment="1"/>
    <xf numFmtId="211" fontId="60" fillId="27" borderId="15" xfId="85" applyNumberFormat="1" applyFont="1" applyFill="1" applyBorder="1" applyAlignment="1">
      <alignment vertical="center"/>
    </xf>
    <xf numFmtId="211" fontId="58" fillId="27" borderId="15" xfId="85" applyNumberFormat="1" applyFont="1" applyFill="1" applyBorder="1" applyAlignment="1">
      <alignment horizontal="right" vertical="center"/>
    </xf>
    <xf numFmtId="211" fontId="58" fillId="27" borderId="15" xfId="85" applyNumberFormat="1" applyFont="1" applyFill="1" applyBorder="1" applyAlignment="1">
      <alignment horizontal="right"/>
    </xf>
    <xf numFmtId="211" fontId="58" fillId="27" borderId="15" xfId="85" applyNumberFormat="1" applyFont="1" applyFill="1" applyBorder="1" applyAlignment="1">
      <alignment vertical="center"/>
    </xf>
    <xf numFmtId="211" fontId="60" fillId="27" borderId="15" xfId="85" applyNumberFormat="1" applyFont="1" applyFill="1" applyBorder="1" applyAlignment="1">
      <alignment wrapText="1"/>
    </xf>
    <xf numFmtId="211" fontId="60" fillId="27" borderId="15" xfId="85" applyNumberFormat="1" applyFont="1" applyFill="1" applyBorder="1" applyAlignment="1"/>
    <xf numFmtId="211" fontId="60" fillId="27" borderId="15" xfId="85" applyNumberFormat="1" applyFont="1" applyFill="1" applyBorder="1" applyAlignment="1">
      <alignment horizontal="right" vertical="center"/>
    </xf>
    <xf numFmtId="211" fontId="114" fillId="27" borderId="15" xfId="85" applyNumberFormat="1" applyFont="1" applyFill="1" applyBorder="1" applyAlignment="1"/>
    <xf numFmtId="211" fontId="73" fillId="27" borderId="15" xfId="85" applyNumberFormat="1" applyFont="1" applyFill="1" applyBorder="1" applyAlignment="1">
      <alignment horizontal="right"/>
    </xf>
    <xf numFmtId="211" fontId="65" fillId="28" borderId="15" xfId="85" applyNumberFormat="1" applyFont="1" applyFill="1" applyBorder="1" applyAlignment="1">
      <alignment vertical="center"/>
    </xf>
    <xf numFmtId="211" fontId="66" fillId="28" borderId="15" xfId="85" applyNumberFormat="1" applyFont="1" applyFill="1" applyBorder="1" applyAlignment="1"/>
    <xf numFmtId="211" fontId="94" fillId="30" borderId="15" xfId="85" applyNumberFormat="1" applyFont="1" applyFill="1" applyBorder="1" applyAlignment="1">
      <alignment horizontal="right" vertical="center"/>
    </xf>
    <xf numFmtId="211" fontId="74" fillId="0" borderId="24" xfId="85" applyNumberFormat="1" applyFont="1" applyFill="1" applyBorder="1"/>
    <xf numFmtId="0" fontId="91" fillId="0" borderId="0" xfId="43" applyFont="1" applyFill="1"/>
    <xf numFmtId="0" fontId="127" fillId="0" borderId="0" xfId="43" applyFont="1" applyFill="1" applyAlignment="1" applyProtection="1">
      <alignment horizontal="left"/>
    </xf>
    <xf numFmtId="167" fontId="58" fillId="28" borderId="0" xfId="43" applyNumberFormat="1" applyFont="1" applyFill="1"/>
    <xf numFmtId="167" fontId="60" fillId="27" borderId="64" xfId="369" applyNumberFormat="1" applyFont="1" applyFill="1" applyBorder="1" applyAlignment="1">
      <alignment vertical="center"/>
    </xf>
    <xf numFmtId="196" fontId="77" fillId="27" borderId="19" xfId="86" applyNumberFormat="1" applyFont="1" applyFill="1" applyBorder="1" applyAlignment="1">
      <alignment vertical="center"/>
    </xf>
    <xf numFmtId="196" fontId="60" fillId="27" borderId="19" xfId="86" applyNumberFormat="1" applyFont="1" applyFill="1" applyBorder="1" applyAlignment="1">
      <alignment vertical="center"/>
    </xf>
    <xf numFmtId="167" fontId="60" fillId="30" borderId="105" xfId="43" applyNumberFormat="1" applyFont="1" applyFill="1" applyBorder="1" applyAlignment="1">
      <alignment horizontal="center" vertical="center"/>
    </xf>
    <xf numFmtId="167" fontId="60" fillId="30" borderId="40" xfId="43" applyNumberFormat="1" applyFont="1" applyFill="1" applyBorder="1" applyAlignment="1">
      <alignment horizontal="center" vertical="center"/>
    </xf>
    <xf numFmtId="167" fontId="77" fillId="27" borderId="49" xfId="86" applyNumberFormat="1" applyFont="1" applyFill="1" applyBorder="1" applyAlignment="1">
      <alignment vertical="center"/>
    </xf>
    <xf numFmtId="167" fontId="60" fillId="27" borderId="0" xfId="86" applyNumberFormat="1" applyFont="1" applyFill="1" applyBorder="1" applyAlignment="1">
      <alignment vertical="center"/>
    </xf>
    <xf numFmtId="167" fontId="60" fillId="27" borderId="0" xfId="86" applyNumberFormat="1" applyFont="1" applyFill="1" applyBorder="1" applyAlignment="1">
      <alignment horizontal="right" vertical="center"/>
    </xf>
    <xf numFmtId="167" fontId="60" fillId="27" borderId="0" xfId="369" applyNumberFormat="1" applyFont="1" applyFill="1" applyBorder="1" applyAlignment="1">
      <alignment vertical="center"/>
    </xf>
    <xf numFmtId="167" fontId="77" fillId="27" borderId="47" xfId="86" applyNumberFormat="1" applyFont="1" applyFill="1" applyBorder="1" applyAlignment="1">
      <alignment vertical="center"/>
    </xf>
    <xf numFmtId="167" fontId="60" fillId="30" borderId="106" xfId="43" applyNumberFormat="1" applyFont="1" applyFill="1" applyBorder="1" applyAlignment="1">
      <alignment horizontal="center" vertical="center"/>
    </xf>
    <xf numFmtId="167" fontId="60" fillId="27" borderId="50" xfId="86" applyNumberFormat="1" applyFont="1" applyFill="1" applyBorder="1" applyAlignment="1">
      <alignment horizontal="center" vertical="center"/>
    </xf>
    <xf numFmtId="167" fontId="60" fillId="27" borderId="24" xfId="86" applyNumberFormat="1" applyFont="1" applyFill="1" applyBorder="1" applyAlignment="1">
      <alignment horizontal="center" vertical="center"/>
    </xf>
    <xf numFmtId="211" fontId="60" fillId="27" borderId="15" xfId="43" applyNumberFormat="1" applyFont="1" applyFill="1" applyBorder="1" applyAlignment="1" applyProtection="1">
      <alignment horizontal="right" vertical="center"/>
    </xf>
    <xf numFmtId="211" fontId="70" fillId="30" borderId="15" xfId="43" applyNumberFormat="1" applyFont="1" applyFill="1" applyBorder="1" applyAlignment="1" applyProtection="1">
      <alignment horizontal="right" vertical="center"/>
    </xf>
    <xf numFmtId="211" fontId="60" fillId="0" borderId="15" xfId="43" applyNumberFormat="1" applyFont="1" applyFill="1" applyBorder="1" applyAlignment="1" applyProtection="1">
      <alignment horizontal="right" vertical="center"/>
    </xf>
    <xf numFmtId="211" fontId="77" fillId="27" borderId="15" xfId="43" applyNumberFormat="1" applyFont="1" applyFill="1" applyBorder="1" applyAlignment="1">
      <alignment vertical="center"/>
    </xf>
    <xf numFmtId="211" fontId="77" fillId="27" borderId="15" xfId="43" applyNumberFormat="1" applyFont="1" applyFill="1" applyBorder="1" applyAlignment="1" applyProtection="1">
      <alignment horizontal="right" vertical="center"/>
    </xf>
    <xf numFmtId="211" fontId="77" fillId="28" borderId="15" xfId="43" applyNumberFormat="1" applyFont="1" applyFill="1" applyBorder="1" applyAlignment="1" applyProtection="1">
      <alignment horizontal="right" vertical="center"/>
    </xf>
    <xf numFmtId="211" fontId="77" fillId="0" borderId="15" xfId="43" applyNumberFormat="1" applyFont="1" applyFill="1" applyBorder="1" applyAlignment="1" applyProtection="1">
      <alignment horizontal="right" vertical="center"/>
    </xf>
    <xf numFmtId="173" fontId="58" fillId="0" borderId="0" xfId="85" applyFont="1" applyAlignment="1">
      <alignment vertical="center"/>
    </xf>
    <xf numFmtId="0" fontId="77" fillId="27" borderId="32" xfId="43" applyFont="1" applyFill="1" applyBorder="1" applyAlignment="1">
      <alignment horizontal="centerContinuous" vertical="center" wrapText="1"/>
    </xf>
    <xf numFmtId="0" fontId="77" fillId="27" borderId="24" xfId="43" applyFont="1" applyFill="1" applyBorder="1" applyAlignment="1">
      <alignment horizontal="center" vertical="center" wrapText="1"/>
    </xf>
    <xf numFmtId="3" fontId="58" fillId="27" borderId="37" xfId="432" applyNumberFormat="1" applyFont="1" applyFill="1" applyBorder="1"/>
    <xf numFmtId="3" fontId="73" fillId="0" borderId="0" xfId="0" applyNumberFormat="1" applyFont="1"/>
    <xf numFmtId="3" fontId="58" fillId="27" borderId="15" xfId="43" applyNumberFormat="1" applyFont="1" applyFill="1" applyBorder="1"/>
    <xf numFmtId="3" fontId="66" fillId="27" borderId="15" xfId="43" applyNumberFormat="1" applyFont="1" applyFill="1" applyBorder="1" applyAlignment="1">
      <alignment vertical="center"/>
    </xf>
    <xf numFmtId="3" fontId="132" fillId="27" borderId="15" xfId="43" applyNumberFormat="1" applyFont="1" applyFill="1" applyBorder="1"/>
    <xf numFmtId="0" fontId="58" fillId="27" borderId="0" xfId="91" applyFont="1" applyFill="1" applyAlignment="1">
      <alignment horizontal="left" vertical="center" wrapText="1"/>
    </xf>
    <xf numFmtId="0" fontId="30" fillId="30" borderId="14" xfId="43" applyNumberFormat="1" applyFont="1" applyFill="1" applyBorder="1" applyAlignment="1" applyProtection="1"/>
    <xf numFmtId="10" fontId="70" fillId="30" borderId="15" xfId="97" applyNumberFormat="1" applyFont="1" applyFill="1" applyBorder="1" applyAlignment="1" applyProtection="1">
      <alignment horizontal="right" vertical="center"/>
    </xf>
    <xf numFmtId="15" fontId="77" fillId="0" borderId="19" xfId="43" applyNumberFormat="1" applyFont="1" applyFill="1" applyBorder="1" applyAlignment="1">
      <alignment horizontal="center"/>
    </xf>
    <xf numFmtId="0" fontId="60" fillId="0" borderId="19" xfId="43" applyFont="1" applyFill="1" applyBorder="1"/>
    <xf numFmtId="1" fontId="60" fillId="0" borderId="63" xfId="43" applyNumberFormat="1" applyFont="1" applyFill="1" applyBorder="1" applyAlignment="1">
      <alignment horizontal="center"/>
    </xf>
    <xf numFmtId="3" fontId="93" fillId="0" borderId="52" xfId="43" applyNumberFormat="1" applyFont="1" applyFill="1" applyBorder="1" applyAlignment="1">
      <alignment vertical="center" wrapText="1"/>
    </xf>
    <xf numFmtId="0" fontId="102" fillId="0" borderId="19" xfId="43" applyFont="1" applyFill="1" applyBorder="1"/>
    <xf numFmtId="1" fontId="103" fillId="0" borderId="63" xfId="43" applyNumberFormat="1" applyFont="1" applyFill="1" applyBorder="1" applyAlignment="1">
      <alignment horizontal="center"/>
    </xf>
    <xf numFmtId="3" fontId="118" fillId="0" borderId="19" xfId="43" applyNumberFormat="1" applyFont="1" applyFill="1" applyBorder="1" applyAlignment="1">
      <alignment horizontal="right" indent="1"/>
    </xf>
    <xf numFmtId="3" fontId="77" fillId="0" borderId="19" xfId="43" applyNumberFormat="1" applyFont="1" applyFill="1" applyBorder="1" applyAlignment="1">
      <alignment horizontal="right" indent="1"/>
    </xf>
    <xf numFmtId="1" fontId="104" fillId="0" borderId="63" xfId="43" applyNumberFormat="1" applyFont="1" applyFill="1" applyBorder="1" applyAlignment="1">
      <alignment horizontal="center"/>
    </xf>
    <xf numFmtId="3" fontId="60" fillId="0" borderId="19" xfId="43" applyNumberFormat="1" applyFont="1" applyFill="1" applyBorder="1" applyAlignment="1">
      <alignment horizontal="right" indent="1"/>
    </xf>
    <xf numFmtId="3" fontId="77" fillId="0" borderId="19" xfId="43" quotePrefix="1" applyNumberFormat="1" applyFont="1" applyFill="1" applyBorder="1" applyAlignment="1">
      <alignment horizontal="right" indent="1"/>
    </xf>
    <xf numFmtId="3" fontId="60" fillId="0" borderId="19" xfId="43" quotePrefix="1" applyNumberFormat="1" applyFont="1" applyFill="1" applyBorder="1" applyAlignment="1">
      <alignment horizontal="right" indent="1"/>
    </xf>
    <xf numFmtId="0" fontId="77" fillId="0" borderId="19" xfId="43" applyFont="1" applyFill="1" applyBorder="1"/>
    <xf numFmtId="3" fontId="77" fillId="0" borderId="0" xfId="43" applyNumberFormat="1" applyFont="1" applyFill="1"/>
    <xf numFmtId="15" fontId="58" fillId="0" borderId="0" xfId="43" applyNumberFormat="1" applyFont="1" applyFill="1" applyAlignment="1"/>
    <xf numFmtId="173" fontId="58" fillId="0" borderId="0" xfId="370" applyFont="1" applyFill="1"/>
    <xf numFmtId="171" fontId="66" fillId="0" borderId="0" xfId="369" applyNumberFormat="1" applyFont="1" applyFill="1"/>
    <xf numFmtId="165" fontId="77" fillId="0" borderId="0" xfId="43" applyNumberFormat="1" applyFont="1" applyFill="1"/>
    <xf numFmtId="172" fontId="77" fillId="0" borderId="0" xfId="369" applyFont="1" applyFill="1"/>
    <xf numFmtId="3" fontId="72" fillId="30" borderId="105" xfId="43" applyNumberFormat="1" applyFont="1" applyFill="1" applyBorder="1" applyAlignment="1">
      <alignment horizontal="right" vertical="center" indent="1"/>
    </xf>
    <xf numFmtId="0" fontId="77" fillId="0" borderId="19" xfId="43" applyFont="1" applyFill="1" applyBorder="1" applyAlignment="1">
      <alignment horizontal="center"/>
    </xf>
    <xf numFmtId="0" fontId="77" fillId="0" borderId="37" xfId="43" applyFont="1" applyFill="1" applyBorder="1" applyAlignment="1">
      <alignment horizontal="center"/>
    </xf>
    <xf numFmtId="49" fontId="77" fillId="0" borderId="19" xfId="43" applyNumberFormat="1" applyFont="1" applyFill="1" applyBorder="1" applyAlignment="1">
      <alignment horizontal="center"/>
    </xf>
    <xf numFmtId="1" fontId="77" fillId="0" borderId="19" xfId="43" applyNumberFormat="1" applyFont="1" applyFill="1" applyBorder="1" applyAlignment="1">
      <alignment horizontal="center"/>
    </xf>
    <xf numFmtId="191" fontId="133" fillId="0" borderId="19" xfId="369" applyNumberFormat="1" applyFont="1" applyFill="1" applyBorder="1" applyAlignment="1" applyProtection="1">
      <alignment horizontal="center" vertical="center" wrapText="1"/>
    </xf>
    <xf numFmtId="15" fontId="60" fillId="0" borderId="19" xfId="43" applyNumberFormat="1" applyFont="1" applyFill="1" applyBorder="1" applyAlignment="1">
      <alignment horizontal="center" vertical="center" wrapText="1"/>
    </xf>
    <xf numFmtId="0" fontId="60" fillId="0" borderId="37" xfId="43" applyFont="1" applyFill="1" applyBorder="1" applyAlignment="1">
      <alignment vertical="center" wrapText="1"/>
    </xf>
    <xf numFmtId="49" fontId="60" fillId="0" borderId="19" xfId="43" applyNumberFormat="1" applyFont="1" applyFill="1" applyBorder="1" applyAlignment="1">
      <alignment horizontal="center" vertical="center" wrapText="1"/>
    </xf>
    <xf numFmtId="1" fontId="60" fillId="0" borderId="19" xfId="43" applyNumberFormat="1" applyFont="1" applyFill="1" applyBorder="1" applyAlignment="1" applyProtection="1">
      <alignment horizontal="center" vertical="center" wrapText="1"/>
    </xf>
    <xf numFmtId="3" fontId="60" fillId="0" borderId="19" xfId="369" applyNumberFormat="1" applyFont="1" applyFill="1" applyBorder="1" applyAlignment="1" applyProtection="1">
      <alignment horizontal="right" vertical="center" wrapText="1" indent="1"/>
    </xf>
    <xf numFmtId="15" fontId="77" fillId="0" borderId="19" xfId="43" applyNumberFormat="1" applyFont="1" applyFill="1" applyBorder="1" applyAlignment="1">
      <alignment horizontal="center" vertical="center" wrapText="1"/>
    </xf>
    <xf numFmtId="212" fontId="77" fillId="0" borderId="19" xfId="372" applyNumberFormat="1" applyFont="1" applyFill="1" applyBorder="1" applyAlignment="1">
      <alignment horizontal="center"/>
    </xf>
    <xf numFmtId="3" fontId="77" fillId="0" borderId="19" xfId="369" applyNumberFormat="1" applyFont="1" applyFill="1" applyBorder="1" applyAlignment="1">
      <alignment horizontal="right" wrapText="1" indent="1"/>
    </xf>
    <xf numFmtId="0" fontId="77" fillId="0" borderId="0" xfId="43" applyFont="1" applyFill="1" applyBorder="1" applyAlignment="1">
      <alignment horizontal="left"/>
    </xf>
    <xf numFmtId="10" fontId="77" fillId="0" borderId="19" xfId="372" applyNumberFormat="1" applyFont="1" applyFill="1" applyBorder="1" applyAlignment="1">
      <alignment horizontal="center"/>
    </xf>
    <xf numFmtId="0" fontId="60" fillId="0" borderId="19" xfId="43" applyFont="1" applyFill="1" applyBorder="1" applyAlignment="1">
      <alignment vertical="center" wrapText="1"/>
    </xf>
    <xf numFmtId="204" fontId="77" fillId="0" borderId="19" xfId="43" applyNumberFormat="1" applyFont="1" applyFill="1" applyBorder="1" applyAlignment="1">
      <alignment horizontal="center"/>
    </xf>
    <xf numFmtId="204" fontId="77" fillId="0" borderId="19" xfId="372" applyNumberFormat="1" applyFont="1" applyFill="1" applyBorder="1" applyAlignment="1">
      <alignment horizontal="center"/>
    </xf>
    <xf numFmtId="0" fontId="105" fillId="0" borderId="19" xfId="43" applyFont="1" applyFill="1" applyBorder="1"/>
    <xf numFmtId="3" fontId="77" fillId="0" borderId="19" xfId="369" applyNumberFormat="1" applyFont="1" applyFill="1" applyBorder="1" applyAlignment="1">
      <alignment horizontal="right" indent="1"/>
    </xf>
    <xf numFmtId="0" fontId="99" fillId="0" borderId="37" xfId="43" applyFont="1" applyFill="1" applyBorder="1" applyAlignment="1">
      <alignment vertical="center" wrapText="1"/>
    </xf>
    <xf numFmtId="49" fontId="105" fillId="0" borderId="19" xfId="43" applyNumberFormat="1" applyFont="1" applyFill="1" applyBorder="1" applyAlignment="1">
      <alignment horizontal="center" vertical="center" wrapText="1"/>
    </xf>
    <xf numFmtId="1" fontId="77" fillId="0" borderId="19" xfId="43" applyNumberFormat="1" applyFont="1" applyFill="1" applyBorder="1" applyAlignment="1" applyProtection="1">
      <alignment horizontal="center" vertical="center" wrapText="1"/>
    </xf>
    <xf numFmtId="3" fontId="105" fillId="0" borderId="19" xfId="369" applyNumberFormat="1" applyFont="1" applyFill="1" applyBorder="1" applyAlignment="1" applyProtection="1">
      <alignment horizontal="right" vertical="center" wrapText="1" indent="1"/>
    </xf>
    <xf numFmtId="0" fontId="99" fillId="0" borderId="19" xfId="43" applyFont="1" applyFill="1" applyBorder="1" applyAlignment="1">
      <alignment vertical="center" wrapText="1"/>
    </xf>
    <xf numFmtId="3" fontId="77" fillId="0" borderId="19" xfId="369" applyNumberFormat="1" applyFont="1" applyFill="1" applyBorder="1" applyAlignment="1" applyProtection="1">
      <alignment horizontal="right" vertical="center" wrapText="1" indent="1"/>
    </xf>
    <xf numFmtId="0" fontId="77" fillId="0" borderId="19" xfId="43" applyFont="1" applyFill="1" applyBorder="1" applyAlignment="1">
      <alignment vertical="center" wrapText="1"/>
    </xf>
    <xf numFmtId="49" fontId="77" fillId="0" borderId="19" xfId="43" applyNumberFormat="1" applyFont="1" applyFill="1" applyBorder="1" applyAlignment="1">
      <alignment horizontal="center" vertical="center" wrapText="1"/>
    </xf>
    <xf numFmtId="49" fontId="77" fillId="0" borderId="0" xfId="43" applyNumberFormat="1" applyFont="1" applyFill="1" applyAlignment="1">
      <alignment horizontal="center"/>
    </xf>
    <xf numFmtId="1" fontId="77" fillId="0" borderId="0" xfId="43" applyNumberFormat="1" applyFont="1" applyFill="1" applyAlignment="1">
      <alignment horizontal="center"/>
    </xf>
    <xf numFmtId="49" fontId="58" fillId="0" borderId="0" xfId="43" applyNumberFormat="1" applyFont="1" applyFill="1" applyAlignment="1">
      <alignment horizontal="center"/>
    </xf>
    <xf numFmtId="1" fontId="58" fillId="0" borderId="0" xfId="43" applyNumberFormat="1" applyFont="1" applyFill="1" applyAlignment="1">
      <alignment horizontal="center"/>
    </xf>
    <xf numFmtId="1" fontId="58" fillId="0" borderId="0" xfId="369" applyNumberFormat="1" applyFont="1" applyFill="1" applyAlignment="1">
      <alignment horizontal="center"/>
    </xf>
    <xf numFmtId="1" fontId="77" fillId="0" borderId="0" xfId="369" applyNumberFormat="1" applyFont="1" applyFill="1" applyAlignment="1">
      <alignment horizontal="center"/>
    </xf>
    <xf numFmtId="15" fontId="77" fillId="0" borderId="0" xfId="43" applyNumberFormat="1" applyFont="1" applyFill="1" applyAlignment="1"/>
    <xf numFmtId="3" fontId="72" fillId="30" borderId="105" xfId="43" applyNumberFormat="1" applyFont="1" applyFill="1" applyBorder="1" applyAlignment="1">
      <alignment horizontal="right" vertical="center" wrapText="1" indent="1"/>
    </xf>
    <xf numFmtId="0" fontId="58" fillId="0" borderId="19" xfId="43" applyFont="1" applyFill="1" applyBorder="1"/>
    <xf numFmtId="200" fontId="6" fillId="0" borderId="19" xfId="85" applyNumberFormat="1" applyFont="1" applyFill="1" applyBorder="1" applyAlignment="1">
      <alignment horizontal="center"/>
    </xf>
    <xf numFmtId="212" fontId="58" fillId="0" borderId="0" xfId="43" applyNumberFormat="1" applyFont="1" applyFill="1" applyBorder="1" applyAlignment="1">
      <alignment horizontal="center"/>
    </xf>
    <xf numFmtId="10" fontId="58" fillId="0" borderId="19" xfId="43" applyNumberFormat="1" applyFont="1" applyFill="1" applyBorder="1" applyAlignment="1">
      <alignment horizontal="center"/>
    </xf>
    <xf numFmtId="213" fontId="58" fillId="0" borderId="19" xfId="43" applyNumberFormat="1" applyFont="1" applyFill="1" applyBorder="1" applyAlignment="1">
      <alignment horizontal="center"/>
    </xf>
    <xf numFmtId="15" fontId="58" fillId="0" borderId="19" xfId="43" applyNumberFormat="1" applyFont="1" applyFill="1" applyBorder="1" applyAlignment="1">
      <alignment horizontal="center"/>
    </xf>
    <xf numFmtId="0" fontId="134" fillId="0" borderId="63" xfId="43" applyFont="1" applyFill="1" applyBorder="1" applyAlignment="1">
      <alignment horizontal="center"/>
    </xf>
    <xf numFmtId="174" fontId="135" fillId="0" borderId="19" xfId="43" applyNumberFormat="1" applyFont="1" applyFill="1" applyBorder="1"/>
    <xf numFmtId="0" fontId="135" fillId="0" borderId="19" xfId="43" applyFont="1" applyFill="1" applyBorder="1" applyAlignment="1">
      <alignment horizontal="center"/>
    </xf>
    <xf numFmtId="1" fontId="134" fillId="0" borderId="0" xfId="43" applyNumberFormat="1" applyFont="1" applyFill="1" applyBorder="1" applyAlignment="1">
      <alignment horizontal="center"/>
    </xf>
    <xf numFmtId="190" fontId="87" fillId="0" borderId="19" xfId="369" applyNumberFormat="1" applyFont="1" applyFill="1" applyBorder="1"/>
    <xf numFmtId="190" fontId="77" fillId="0" borderId="19" xfId="369" applyNumberFormat="1" applyFont="1" applyFill="1" applyBorder="1"/>
    <xf numFmtId="190" fontId="77" fillId="0" borderId="37" xfId="369" applyNumberFormat="1" applyFont="1" applyFill="1" applyBorder="1"/>
    <xf numFmtId="184" fontId="60" fillId="0" borderId="63" xfId="43" applyNumberFormat="1" applyFont="1" applyFill="1" applyBorder="1" applyAlignment="1">
      <alignment horizontal="center"/>
    </xf>
    <xf numFmtId="10" fontId="60" fillId="0" borderId="19" xfId="43" applyNumberFormat="1" applyFont="1" applyFill="1" applyBorder="1" applyAlignment="1">
      <alignment horizontal="center"/>
    </xf>
    <xf numFmtId="1" fontId="60" fillId="0" borderId="0" xfId="43" applyNumberFormat="1" applyFont="1" applyFill="1" applyBorder="1" applyAlignment="1">
      <alignment horizontal="center"/>
    </xf>
    <xf numFmtId="3" fontId="60" fillId="0" borderId="19" xfId="369" applyNumberFormat="1" applyFont="1" applyFill="1" applyBorder="1" applyAlignment="1">
      <alignment horizontal="right" indent="1"/>
    </xf>
    <xf numFmtId="184" fontId="77" fillId="0" borderId="63" xfId="43" applyNumberFormat="1" applyFont="1" applyFill="1" applyBorder="1" applyAlignment="1">
      <alignment horizontal="center"/>
    </xf>
    <xf numFmtId="0" fontId="77" fillId="0" borderId="19" xfId="89" applyFont="1" applyFill="1" applyBorder="1" applyAlignment="1">
      <alignment horizontal="left" wrapText="1"/>
    </xf>
    <xf numFmtId="10" fontId="77" fillId="0" borderId="19" xfId="43" applyNumberFormat="1" applyFont="1" applyFill="1" applyBorder="1" applyAlignment="1">
      <alignment horizontal="center"/>
    </xf>
    <xf numFmtId="1" fontId="77" fillId="0" borderId="0" xfId="43" applyNumberFormat="1" applyFont="1" applyFill="1" applyBorder="1" applyAlignment="1">
      <alignment horizontal="center"/>
    </xf>
    <xf numFmtId="3" fontId="77" fillId="0" borderId="37" xfId="43" quotePrefix="1" applyNumberFormat="1" applyFont="1" applyFill="1" applyBorder="1" applyAlignment="1">
      <alignment horizontal="right" indent="1"/>
    </xf>
    <xf numFmtId="3" fontId="77" fillId="0" borderId="37" xfId="369" applyNumberFormat="1" applyFont="1" applyFill="1" applyBorder="1" applyAlignment="1">
      <alignment horizontal="right" indent="1"/>
    </xf>
    <xf numFmtId="3" fontId="60" fillId="0" borderId="37" xfId="369" applyNumberFormat="1" applyFont="1" applyFill="1" applyBorder="1" applyAlignment="1">
      <alignment horizontal="right" indent="1"/>
    </xf>
    <xf numFmtId="0" fontId="77" fillId="0" borderId="63" xfId="43" applyFont="1" applyFill="1" applyBorder="1" applyAlignment="1">
      <alignment horizontal="center"/>
    </xf>
    <xf numFmtId="0" fontId="60" fillId="0" borderId="63" xfId="43" applyFont="1" applyFill="1" applyBorder="1" applyAlignment="1">
      <alignment horizontal="center"/>
    </xf>
    <xf numFmtId="3" fontId="60" fillId="0" borderId="19" xfId="369" applyNumberFormat="1" applyFont="1" applyFill="1" applyBorder="1" applyAlignment="1">
      <alignment horizontal="right" wrapText="1" indent="1"/>
    </xf>
    <xf numFmtId="0" fontId="60" fillId="0" borderId="19" xfId="43" applyFont="1" applyFill="1" applyBorder="1" applyAlignment="1">
      <alignment horizontal="center"/>
    </xf>
    <xf numFmtId="0" fontId="60" fillId="0" borderId="19" xfId="89" applyFont="1" applyFill="1" applyBorder="1" applyAlignment="1">
      <alignment horizontal="left" wrapText="1"/>
    </xf>
    <xf numFmtId="10" fontId="60" fillId="0" borderId="19" xfId="372" applyNumberFormat="1" applyFont="1" applyFill="1" applyBorder="1" applyAlignment="1">
      <alignment horizontal="center"/>
    </xf>
    <xf numFmtId="0" fontId="80" fillId="0" borderId="19" xfId="43" applyFont="1" applyFill="1" applyBorder="1" applyAlignment="1">
      <alignment horizontal="left" wrapText="1"/>
    </xf>
    <xf numFmtId="0" fontId="86" fillId="0" borderId="19" xfId="89" applyFont="1" applyFill="1" applyBorder="1" applyAlignment="1">
      <alignment horizontal="left" wrapText="1"/>
    </xf>
    <xf numFmtId="190" fontId="86" fillId="0" borderId="19" xfId="369" applyNumberFormat="1" applyFont="1" applyFill="1" applyBorder="1" applyAlignment="1">
      <alignment horizontal="right" wrapText="1"/>
    </xf>
    <xf numFmtId="190" fontId="72" fillId="30" borderId="105" xfId="369" applyNumberFormat="1" applyFont="1" applyFill="1" applyBorder="1" applyAlignment="1">
      <alignment horizontal="right"/>
    </xf>
    <xf numFmtId="0" fontId="6" fillId="0" borderId="0" xfId="43" applyFont="1" applyFill="1"/>
    <xf numFmtId="190" fontId="77" fillId="0" borderId="0" xfId="369" applyNumberFormat="1" applyFont="1" applyFill="1"/>
    <xf numFmtId="190" fontId="60" fillId="0" borderId="0" xfId="369" applyNumberFormat="1" applyFont="1" applyFill="1"/>
    <xf numFmtId="0" fontId="136" fillId="0" borderId="0" xfId="43" applyFont="1" applyFill="1"/>
    <xf numFmtId="174" fontId="136" fillId="0" borderId="0" xfId="370" applyNumberFormat="1" applyFont="1" applyFill="1"/>
    <xf numFmtId="0" fontId="6" fillId="0" borderId="0" xfId="43" applyFont="1" applyFill="1" applyAlignment="1"/>
    <xf numFmtId="169" fontId="58" fillId="0" borderId="0" xfId="368" applyNumberFormat="1" applyFont="1"/>
    <xf numFmtId="208" fontId="58" fillId="0" borderId="0" xfId="85" applyNumberFormat="1" applyFont="1"/>
    <xf numFmtId="209" fontId="58" fillId="0" borderId="0" xfId="85" applyNumberFormat="1" applyFont="1"/>
    <xf numFmtId="209" fontId="66" fillId="27" borderId="16" xfId="85" applyNumberFormat="1" applyFont="1" applyFill="1" applyBorder="1" applyAlignment="1">
      <alignment horizontal="center"/>
    </xf>
    <xf numFmtId="209" fontId="66" fillId="27" borderId="28" xfId="85" applyNumberFormat="1" applyFont="1" applyFill="1" applyBorder="1" applyAlignment="1">
      <alignment horizontal="center"/>
    </xf>
    <xf numFmtId="173" fontId="82" fillId="0" borderId="0" xfId="85" applyFont="1" applyFill="1"/>
    <xf numFmtId="0" fontId="58" fillId="31" borderId="45" xfId="43" applyFont="1" applyFill="1" applyBorder="1" applyAlignment="1">
      <alignment vertical="center"/>
    </xf>
    <xf numFmtId="3" fontId="58" fillId="31" borderId="46" xfId="43" applyNumberFormat="1" applyFont="1" applyFill="1" applyBorder="1" applyAlignment="1">
      <alignment horizontal="right" vertical="center"/>
    </xf>
    <xf numFmtId="0" fontId="58" fillId="31" borderId="25" xfId="43" applyFont="1" applyFill="1" applyBorder="1" applyAlignment="1">
      <alignment vertical="center"/>
    </xf>
    <xf numFmtId="3" fontId="58" fillId="31" borderId="25" xfId="43" applyNumberFormat="1" applyFont="1" applyFill="1" applyBorder="1" applyAlignment="1">
      <alignment vertical="center"/>
    </xf>
    <xf numFmtId="3" fontId="58" fillId="31" borderId="25" xfId="43" applyNumberFormat="1" applyFont="1" applyFill="1" applyBorder="1" applyAlignment="1">
      <alignment horizontal="right" vertical="center"/>
    </xf>
    <xf numFmtId="0" fontId="58" fillId="31" borderId="86" xfId="43" applyFont="1" applyFill="1" applyBorder="1" applyAlignment="1">
      <alignment vertical="center"/>
    </xf>
    <xf numFmtId="3" fontId="58" fillId="31" borderId="86" xfId="43" applyNumberFormat="1" applyFont="1" applyFill="1" applyBorder="1" applyAlignment="1">
      <alignment vertical="center"/>
    </xf>
    <xf numFmtId="3" fontId="58" fillId="31" borderId="86" xfId="43" applyNumberFormat="1" applyFont="1" applyFill="1" applyBorder="1" applyAlignment="1">
      <alignment horizontal="right" vertical="center"/>
    </xf>
    <xf numFmtId="3" fontId="58" fillId="31" borderId="25" xfId="91" applyNumberFormat="1" applyFont="1" applyFill="1" applyBorder="1" applyAlignment="1">
      <alignment vertical="center"/>
    </xf>
    <xf numFmtId="3" fontId="63" fillId="27" borderId="0" xfId="43" applyNumberFormat="1" applyFont="1" applyFill="1" applyAlignment="1">
      <alignment horizontal="center" vertical="center"/>
    </xf>
    <xf numFmtId="203" fontId="89" fillId="27" borderId="0" xfId="85" applyNumberFormat="1" applyFont="1" applyFill="1" applyAlignment="1">
      <alignment horizontal="center" vertical="center"/>
    </xf>
    <xf numFmtId="173" fontId="89" fillId="27" borderId="0" xfId="85" applyFont="1" applyFill="1" applyAlignment="1">
      <alignment horizontal="center" vertical="center"/>
    </xf>
    <xf numFmtId="186" fontId="58" fillId="28" borderId="37" xfId="43" applyNumberFormat="1" applyFont="1" applyFill="1" applyBorder="1" applyAlignment="1">
      <alignment horizontal="right" vertical="center"/>
    </xf>
    <xf numFmtId="173" fontId="66" fillId="27" borderId="0" xfId="85" applyFont="1" applyFill="1"/>
    <xf numFmtId="3" fontId="61" fillId="0" borderId="0" xfId="43" applyNumberFormat="1" applyFont="1" applyFill="1"/>
    <xf numFmtId="186" fontId="58" fillId="27" borderId="0" xfId="91" applyNumberFormat="1" applyFont="1" applyFill="1" applyAlignment="1">
      <alignment horizontal="center"/>
    </xf>
    <xf numFmtId="200" fontId="5" fillId="0" borderId="19" xfId="85" applyNumberFormat="1" applyFont="1" applyFill="1" applyBorder="1" applyAlignment="1">
      <alignment horizontal="center"/>
    </xf>
    <xf numFmtId="172" fontId="58" fillId="0" borderId="0" xfId="368" applyNumberFormat="1" applyFont="1"/>
    <xf numFmtId="0" fontId="62" fillId="28" borderId="0" xfId="43" applyFont="1" applyFill="1" applyAlignment="1">
      <alignment horizontal="center" vertical="center"/>
    </xf>
    <xf numFmtId="0" fontId="118" fillId="28" borderId="0" xfId="43" applyFont="1" applyFill="1" applyAlignment="1">
      <alignment horizontal="center" vertical="center"/>
    </xf>
    <xf numFmtId="3" fontId="66" fillId="0" borderId="0" xfId="43" applyNumberFormat="1" applyFont="1" applyFill="1" applyAlignment="1">
      <alignment horizontal="righ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0"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25" xfId="91" applyNumberFormat="1" applyFont="1" applyFill="1" applyBorder="1" applyAlignment="1">
      <alignment vertical="center"/>
    </xf>
    <xf numFmtId="3" fontId="58" fillId="27" borderId="0" xfId="91" applyNumberFormat="1" applyFont="1" applyFill="1" applyAlignment="1">
      <alignment horizontal="center" vertical="center"/>
    </xf>
    <xf numFmtId="0" fontId="58" fillId="27" borderId="0" xfId="43" applyFont="1" applyFill="1" applyAlignment="1">
      <alignment vertical="center"/>
    </xf>
    <xf numFmtId="173" fontId="58" fillId="0" borderId="0" xfId="85" applyFont="1" applyFill="1" applyAlignment="1">
      <alignment horizontal="center" vertical="center"/>
    </xf>
    <xf numFmtId="0" fontId="58" fillId="0" borderId="25" xfId="43" applyFont="1" applyFill="1" applyBorder="1" applyAlignment="1">
      <alignmen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 fontId="58" fillId="0" borderId="25" xfId="91" applyNumberFormat="1" applyFont="1" applyFill="1" applyBorder="1" applyAlignment="1">
      <alignment vertical="center"/>
    </xf>
    <xf numFmtId="3" fontId="58" fillId="0" borderId="87" xfId="43"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25" xfId="91" applyNumberFormat="1" applyFont="1" applyFill="1" applyBorder="1" applyAlignment="1">
      <alignmen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0" fontId="58" fillId="0" borderId="25" xfId="43" applyFont="1" applyFill="1" applyBorder="1" applyAlignment="1">
      <alignment vertical="center"/>
    </xf>
    <xf numFmtId="3" fontId="58" fillId="0" borderId="0" xfId="43" applyNumberFormat="1" applyFont="1" applyFill="1" applyBorder="1" applyAlignment="1">
      <alignment horizontal="righ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73" fontId="58" fillId="0" borderId="0" xfId="85" applyFont="1" applyFill="1" applyAlignment="1">
      <alignment horizontal="center" vertical="center"/>
    </xf>
    <xf numFmtId="3" fontId="66" fillId="0" borderId="0" xfId="43" applyNumberFormat="1" applyFont="1" applyFill="1" applyAlignment="1">
      <alignment horizontal="right" vertical="center"/>
    </xf>
    <xf numFmtId="167" fontId="77" fillId="27" borderId="28" xfId="86" applyNumberFormat="1" applyFont="1" applyFill="1" applyBorder="1" applyAlignment="1">
      <alignment vertical="center"/>
    </xf>
    <xf numFmtId="167" fontId="77" fillId="27" borderId="20" xfId="86" applyNumberFormat="1" applyFont="1" applyFill="1" applyBorder="1" applyAlignment="1">
      <alignment vertical="center"/>
    </xf>
    <xf numFmtId="167" fontId="60" fillId="27" borderId="20" xfId="86" applyNumberFormat="1" applyFont="1" applyFill="1" applyBorder="1" applyAlignment="1">
      <alignment vertical="center"/>
    </xf>
    <xf numFmtId="167" fontId="60" fillId="30" borderId="41" xfId="43" applyNumberFormat="1" applyFont="1" applyFill="1" applyBorder="1" applyAlignment="1">
      <alignment horizontal="center" vertical="center"/>
    </xf>
    <xf numFmtId="167" fontId="60" fillId="27" borderId="20" xfId="86" applyNumberFormat="1" applyFont="1" applyFill="1" applyBorder="1" applyAlignment="1">
      <alignment horizontal="right" vertical="center"/>
    </xf>
    <xf numFmtId="167" fontId="60" fillId="27" borderId="20" xfId="369" applyNumberFormat="1" applyFont="1" applyFill="1" applyBorder="1" applyAlignment="1">
      <alignment vertical="center"/>
    </xf>
    <xf numFmtId="167" fontId="60" fillId="30" borderId="78" xfId="43" applyNumberFormat="1" applyFont="1" applyFill="1" applyBorder="1" applyAlignment="1">
      <alignment horizontal="center" vertical="center"/>
    </xf>
    <xf numFmtId="167" fontId="77" fillId="27" borderId="59" xfId="86" applyNumberFormat="1" applyFont="1" applyFill="1" applyBorder="1" applyAlignment="1">
      <alignment vertical="center"/>
    </xf>
    <xf numFmtId="167" fontId="60" fillId="27" borderId="41" xfId="86" applyNumberFormat="1" applyFont="1" applyFill="1" applyBorder="1" applyAlignment="1">
      <alignment horizontal="center" vertical="center"/>
    </xf>
    <xf numFmtId="167" fontId="60" fillId="27" borderId="31" xfId="86" applyNumberFormat="1" applyFont="1" applyFill="1" applyBorder="1" applyAlignment="1">
      <alignment horizontal="center" vertical="center"/>
    </xf>
    <xf numFmtId="171" fontId="73" fillId="27" borderId="0" xfId="43" applyNumberFormat="1" applyFont="1" applyFill="1" applyBorder="1" applyAlignment="1">
      <alignment horizontal="center"/>
    </xf>
    <xf numFmtId="173" fontId="90" fillId="0" borderId="0" xfId="85" applyFont="1"/>
    <xf numFmtId="177" fontId="137" fillId="27" borderId="14" xfId="43" applyNumberFormat="1" applyFont="1" applyFill="1" applyBorder="1" applyAlignment="1" applyProtection="1"/>
    <xf numFmtId="173" fontId="58" fillId="0" borderId="0" xfId="85" applyFont="1" applyAlignment="1">
      <alignment wrapText="1"/>
    </xf>
    <xf numFmtId="3" fontId="77" fillId="0" borderId="0" xfId="0" applyNumberFormat="1" applyFont="1"/>
    <xf numFmtId="10" fontId="66" fillId="0" borderId="15" xfId="372" applyNumberFormat="1" applyFont="1" applyFill="1" applyBorder="1" applyAlignment="1">
      <alignment horizontal="center"/>
    </xf>
    <xf numFmtId="10" fontId="60" fillId="0" borderId="15" xfId="372" applyNumberFormat="1" applyFont="1" applyFill="1" applyBorder="1" applyAlignment="1">
      <alignment horizontal="center" vertical="center"/>
    </xf>
    <xf numFmtId="0" fontId="58" fillId="0" borderId="24" xfId="43" applyFont="1" applyFill="1" applyBorder="1" applyAlignment="1">
      <alignment horizontal="right"/>
    </xf>
    <xf numFmtId="169" fontId="58" fillId="0" borderId="0" xfId="43" applyNumberFormat="1" applyFont="1" applyFill="1"/>
    <xf numFmtId="190" fontId="58" fillId="0" borderId="0" xfId="43" applyNumberFormat="1" applyFont="1" applyFill="1"/>
    <xf numFmtId="169" fontId="58" fillId="0" borderId="0" xfId="43" applyNumberFormat="1" applyFont="1"/>
    <xf numFmtId="0" fontId="66" fillId="0" borderId="19" xfId="43" applyFont="1" applyFill="1" applyBorder="1"/>
    <xf numFmtId="15" fontId="136" fillId="0" borderId="19" xfId="43" applyNumberFormat="1" applyFont="1" applyFill="1" applyBorder="1" applyAlignment="1">
      <alignment horizontal="center"/>
    </xf>
    <xf numFmtId="0" fontId="138" fillId="0" borderId="19" xfId="43" applyFont="1" applyFill="1" applyBorder="1"/>
    <xf numFmtId="0" fontId="139" fillId="0" borderId="19" xfId="43" applyFont="1" applyFill="1" applyBorder="1"/>
    <xf numFmtId="10" fontId="136" fillId="0" borderId="19" xfId="372" applyNumberFormat="1" applyFont="1" applyFill="1" applyBorder="1" applyAlignment="1">
      <alignment horizontal="center"/>
    </xf>
    <xf numFmtId="15" fontId="139" fillId="0" borderId="19" xfId="43" applyNumberFormat="1" applyFont="1" applyFill="1" applyBorder="1" applyAlignment="1">
      <alignment horizontal="center"/>
    </xf>
    <xf numFmtId="10" fontId="139" fillId="0" borderId="19" xfId="372" applyNumberFormat="1" applyFont="1" applyFill="1" applyBorder="1" applyAlignment="1">
      <alignment horizontal="center"/>
    </xf>
    <xf numFmtId="0" fontId="58" fillId="0" borderId="0" xfId="43" applyFont="1" applyFill="1" applyBorder="1" applyAlignment="1">
      <alignment horizontal="center"/>
    </xf>
    <xf numFmtId="0" fontId="58" fillId="0" borderId="0" xfId="43" applyFont="1" applyFill="1" applyAlignment="1">
      <alignment horizontal="center"/>
    </xf>
    <xf numFmtId="0" fontId="58" fillId="0" borderId="19" xfId="43" applyFont="1" applyFill="1" applyBorder="1" applyAlignment="1">
      <alignment horizontal="center"/>
    </xf>
    <xf numFmtId="10" fontId="58" fillId="0" borderId="19" xfId="97" applyNumberFormat="1" applyFont="1" applyFill="1" applyBorder="1" applyAlignment="1">
      <alignment horizontal="center"/>
    </xf>
    <xf numFmtId="10" fontId="136" fillId="0" borderId="0" xfId="97" applyNumberFormat="1" applyFont="1" applyFill="1" applyBorder="1" applyAlignment="1">
      <alignment horizontal="center"/>
    </xf>
    <xf numFmtId="10" fontId="136" fillId="0" borderId="19" xfId="97" applyNumberFormat="1" applyFont="1" applyFill="1" applyBorder="1" applyAlignment="1">
      <alignment horizontal="center"/>
    </xf>
    <xf numFmtId="0" fontId="136" fillId="0" borderId="19" xfId="43" applyFont="1" applyFill="1" applyBorder="1"/>
    <xf numFmtId="0" fontId="140" fillId="0" borderId="19" xfId="43" applyFont="1" applyFill="1" applyBorder="1"/>
    <xf numFmtId="178" fontId="139" fillId="0" borderId="19" xfId="372" applyNumberFormat="1" applyFont="1" applyFill="1" applyBorder="1" applyAlignment="1">
      <alignment horizontal="center"/>
    </xf>
    <xf numFmtId="0" fontId="136" fillId="0" borderId="19" xfId="43" applyFont="1" applyFill="1" applyBorder="1" applyAlignment="1">
      <alignment horizontal="center"/>
    </xf>
    <xf numFmtId="15" fontId="58" fillId="0" borderId="0" xfId="43" applyNumberFormat="1" applyFont="1" applyFill="1" applyAlignment="1">
      <alignment horizontal="center"/>
    </xf>
    <xf numFmtId="1" fontId="3" fillId="0" borderId="63" xfId="43" applyNumberFormat="1" applyFont="1" applyFill="1" applyBorder="1" applyAlignment="1">
      <alignment horizontal="center"/>
    </xf>
    <xf numFmtId="208" fontId="58" fillId="27" borderId="0" xfId="85" applyNumberFormat="1" applyFont="1" applyFill="1" applyAlignment="1">
      <alignment horizontal="right"/>
    </xf>
    <xf numFmtId="10" fontId="58" fillId="0" borderId="0" xfId="97" applyNumberFormat="1" applyFont="1"/>
    <xf numFmtId="205" fontId="58" fillId="0" borderId="0" xfId="85" applyNumberFormat="1" applyFont="1" applyAlignment="1">
      <alignment vertical="center"/>
    </xf>
    <xf numFmtId="205" fontId="73" fillId="0" borderId="0" xfId="85" applyNumberFormat="1" applyFont="1" applyAlignment="1">
      <alignment vertical="center"/>
    </xf>
    <xf numFmtId="215" fontId="58" fillId="0" borderId="0" xfId="85" applyNumberFormat="1" applyFont="1"/>
    <xf numFmtId="216" fontId="58" fillId="0" borderId="0" xfId="368" applyNumberFormat="1" applyFont="1"/>
    <xf numFmtId="173" fontId="0" fillId="0" borderId="0" xfId="85" applyFont="1"/>
    <xf numFmtId="169" fontId="61" fillId="0" borderId="0" xfId="43" applyNumberFormat="1" applyFont="1" applyFill="1"/>
    <xf numFmtId="0" fontId="142" fillId="27" borderId="0" xfId="470" applyFont="1" applyFill="1"/>
    <xf numFmtId="0" fontId="0" fillId="28" borderId="0" xfId="0" applyFill="1"/>
    <xf numFmtId="0" fontId="142" fillId="27" borderId="0" xfId="470" applyFont="1" applyFill="1" applyAlignment="1"/>
    <xf numFmtId="0" fontId="64" fillId="27" borderId="67" xfId="79" applyFont="1" applyFill="1" applyBorder="1" applyAlignment="1" applyProtection="1">
      <alignment horizontal="center" vertical="center"/>
    </xf>
    <xf numFmtId="0" fontId="64" fillId="27" borderId="70" xfId="79" applyFont="1" applyFill="1" applyBorder="1" applyAlignment="1" applyProtection="1">
      <alignment horizontal="center" vertical="center"/>
    </xf>
    <xf numFmtId="0" fontId="64" fillId="0" borderId="67" xfId="79" applyFont="1" applyFill="1" applyBorder="1" applyAlignment="1" applyProtection="1">
      <alignment horizontal="center" vertical="center"/>
    </xf>
    <xf numFmtId="0" fontId="64" fillId="0" borderId="70" xfId="79" applyFont="1" applyFill="1" applyBorder="1" applyAlignment="1" applyProtection="1">
      <alignment horizontal="center" vertical="center"/>
    </xf>
    <xf numFmtId="185" fontId="77" fillId="27" borderId="15" xfId="43" applyNumberFormat="1" applyFont="1" applyFill="1" applyBorder="1"/>
    <xf numFmtId="3" fontId="115" fillId="30" borderId="23" xfId="43" applyNumberFormat="1" applyFont="1" applyFill="1" applyBorder="1" applyAlignment="1">
      <alignment vertical="center"/>
    </xf>
    <xf numFmtId="0" fontId="106" fillId="30" borderId="22" xfId="43" applyFont="1" applyFill="1" applyBorder="1" applyAlignment="1">
      <alignment horizontal="center" vertical="center"/>
    </xf>
    <xf numFmtId="176" fontId="58" fillId="27" borderId="15" xfId="370" applyNumberFormat="1" applyFont="1" applyFill="1" applyBorder="1" applyAlignment="1">
      <alignment vertical="center"/>
    </xf>
    <xf numFmtId="173" fontId="58" fillId="27" borderId="0" xfId="85" applyFont="1" applyFill="1" applyAlignment="1">
      <alignment vertical="center" wrapText="1"/>
    </xf>
    <xf numFmtId="167" fontId="82" fillId="28" borderId="0" xfId="43" applyNumberFormat="1" applyFont="1" applyFill="1"/>
    <xf numFmtId="0" fontId="2" fillId="0" borderId="0" xfId="43" applyFont="1" applyFill="1" applyAlignment="1"/>
    <xf numFmtId="0" fontId="58" fillId="0" borderId="0" xfId="43" applyFont="1" applyFill="1" applyAlignment="1">
      <alignment horizontal="left" vertical="center" wrapText="1"/>
    </xf>
    <xf numFmtId="0" fontId="58" fillId="0" borderId="0" xfId="43" applyFont="1" applyFill="1" applyAlignment="1">
      <alignment horizontal="left"/>
    </xf>
    <xf numFmtId="4" fontId="78" fillId="30" borderId="24" xfId="43" applyNumberFormat="1" applyFont="1" applyFill="1" applyBorder="1" applyAlignment="1">
      <alignment horizontal="center" vertical="center" wrapText="1"/>
    </xf>
    <xf numFmtId="173" fontId="58" fillId="0" borderId="0" xfId="85" applyFont="1"/>
    <xf numFmtId="0" fontId="58" fillId="27" borderId="15" xfId="43" applyFont="1" applyFill="1" applyBorder="1"/>
    <xf numFmtId="0" fontId="58" fillId="27" borderId="24" xfId="43" applyFont="1" applyFill="1" applyBorder="1"/>
    <xf numFmtId="3" fontId="58" fillId="27" borderId="32" xfId="43" applyNumberFormat="1" applyFont="1" applyFill="1" applyBorder="1"/>
    <xf numFmtId="189" fontId="58" fillId="27" borderId="32" xfId="43" applyNumberFormat="1" applyFont="1" applyFill="1" applyBorder="1"/>
    <xf numFmtId="3" fontId="58" fillId="27" borderId="15" xfId="43" applyNumberFormat="1" applyFont="1" applyFill="1" applyBorder="1"/>
    <xf numFmtId="3" fontId="66" fillId="27" borderId="15" xfId="43" applyNumberFormat="1" applyFont="1" applyFill="1" applyBorder="1"/>
    <xf numFmtId="3" fontId="83" fillId="27" borderId="15" xfId="43" applyNumberFormat="1" applyFont="1" applyFill="1" applyBorder="1"/>
    <xf numFmtId="3" fontId="97" fillId="27" borderId="15" xfId="43" applyNumberFormat="1" applyFont="1" applyFill="1" applyBorder="1"/>
    <xf numFmtId="3" fontId="68" fillId="27" borderId="15" xfId="43" applyNumberFormat="1" applyFont="1" applyFill="1" applyBorder="1"/>
    <xf numFmtId="176" fontId="68" fillId="27" borderId="15" xfId="370" applyNumberFormat="1" applyFont="1" applyFill="1" applyBorder="1"/>
    <xf numFmtId="3" fontId="58" fillId="0" borderId="15" xfId="43" applyNumberFormat="1" applyFont="1" applyFill="1" applyBorder="1"/>
    <xf numFmtId="3" fontId="58" fillId="27" borderId="24" xfId="43" applyNumberFormat="1" applyFont="1" applyFill="1" applyBorder="1"/>
    <xf numFmtId="3" fontId="66" fillId="27"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176" fontId="60" fillId="27" borderId="15" xfId="370" applyNumberFormat="1" applyFont="1" applyFill="1" applyBorder="1" applyAlignment="1">
      <alignment vertical="center"/>
    </xf>
    <xf numFmtId="3" fontId="95" fillId="30" borderId="15" xfId="43" applyNumberFormat="1" applyFont="1" applyFill="1" applyBorder="1" applyAlignment="1">
      <alignment vertical="center"/>
    </xf>
    <xf numFmtId="3" fontId="72" fillId="30" borderId="15" xfId="43" applyNumberFormat="1" applyFont="1" applyFill="1" applyBorder="1" applyAlignment="1">
      <alignment vertical="center"/>
    </xf>
    <xf numFmtId="3" fontId="115" fillId="30" borderId="15" xfId="43" applyNumberFormat="1" applyFont="1" applyFill="1" applyBorder="1" applyAlignment="1">
      <alignment vertical="center"/>
    </xf>
    <xf numFmtId="176" fontId="72" fillId="30" borderId="15" xfId="370" applyNumberFormat="1" applyFont="1" applyFill="1" applyBorder="1" applyAlignment="1">
      <alignment vertical="center"/>
    </xf>
    <xf numFmtId="3" fontId="106" fillId="30" borderId="16" xfId="43" applyNumberFormat="1" applyFont="1" applyFill="1" applyBorder="1" applyAlignment="1">
      <alignment vertical="center"/>
    </xf>
    <xf numFmtId="3" fontId="72" fillId="30" borderId="16" xfId="43" applyNumberFormat="1" applyFont="1" applyFill="1" applyBorder="1" applyAlignment="1">
      <alignment vertical="center"/>
    </xf>
    <xf numFmtId="173" fontId="73" fillId="27" borderId="0" xfId="85" applyFont="1" applyFill="1" applyBorder="1"/>
    <xf numFmtId="167" fontId="73" fillId="27" borderId="0" xfId="85" applyNumberFormat="1" applyFont="1" applyFill="1" applyBorder="1"/>
    <xf numFmtId="208" fontId="73" fillId="0" borderId="0" xfId="85" applyNumberFormat="1" applyFont="1"/>
    <xf numFmtId="3" fontId="66" fillId="27" borderId="32" xfId="85" applyNumberFormat="1" applyFont="1" applyFill="1" applyBorder="1" applyAlignment="1">
      <alignment horizontal="center" vertical="center"/>
    </xf>
    <xf numFmtId="3" fontId="66" fillId="27" borderId="16" xfId="85" applyNumberFormat="1" applyFont="1" applyFill="1" applyBorder="1" applyAlignment="1">
      <alignment horizontal="center" vertical="center"/>
    </xf>
    <xf numFmtId="3" fontId="58" fillId="27" borderId="15" xfId="85" applyNumberFormat="1" applyFont="1" applyFill="1" applyBorder="1"/>
    <xf numFmtId="3" fontId="58" fillId="27" borderId="16" xfId="85" applyNumberFormat="1" applyFont="1" applyFill="1" applyBorder="1"/>
    <xf numFmtId="3" fontId="65" fillId="27" borderId="15" xfId="85" applyNumberFormat="1" applyFont="1" applyFill="1" applyBorder="1"/>
    <xf numFmtId="3" fontId="65" fillId="27" borderId="16" xfId="85" applyNumberFormat="1" applyFont="1" applyFill="1" applyBorder="1"/>
    <xf numFmtId="208" fontId="82" fillId="0" borderId="0" xfId="85" applyNumberFormat="1" applyFont="1"/>
    <xf numFmtId="3" fontId="66" fillId="27" borderId="15" xfId="85" applyNumberFormat="1" applyFont="1" applyFill="1" applyBorder="1" applyAlignment="1"/>
    <xf numFmtId="3" fontId="60" fillId="27" borderId="15" xfId="85" applyNumberFormat="1" applyFont="1" applyFill="1" applyBorder="1" applyAlignment="1">
      <alignment vertical="center"/>
    </xf>
    <xf numFmtId="208" fontId="77" fillId="0" borderId="0" xfId="85" applyNumberFormat="1" applyFont="1"/>
    <xf numFmtId="3" fontId="66" fillId="27" borderId="16" xfId="85" applyNumberFormat="1" applyFont="1" applyFill="1" applyBorder="1" applyAlignment="1"/>
    <xf numFmtId="3" fontId="58" fillId="27" borderId="15" xfId="85" applyNumberFormat="1" applyFont="1" applyFill="1" applyBorder="1" applyAlignment="1">
      <alignment horizontal="right" vertical="center"/>
    </xf>
    <xf numFmtId="0" fontId="58" fillId="0" borderId="16" xfId="368" applyFont="1" applyBorder="1"/>
    <xf numFmtId="3" fontId="58" fillId="27" borderId="15" xfId="85" applyNumberFormat="1" applyFont="1" applyFill="1" applyBorder="1" applyAlignment="1">
      <alignment horizontal="right"/>
    </xf>
    <xf numFmtId="3" fontId="58" fillId="27" borderId="16" xfId="85" applyNumberFormat="1" applyFont="1" applyFill="1" applyBorder="1" applyAlignment="1">
      <alignment horizontal="right"/>
    </xf>
    <xf numFmtId="3" fontId="58" fillId="27" borderId="15" xfId="85" applyNumberFormat="1" applyFont="1" applyFill="1" applyBorder="1" applyAlignment="1">
      <alignment vertical="center"/>
    </xf>
    <xf numFmtId="3" fontId="58" fillId="27" borderId="16" xfId="85" applyNumberFormat="1" applyFont="1" applyFill="1" applyBorder="1" applyAlignment="1">
      <alignment vertical="center"/>
    </xf>
    <xf numFmtId="3" fontId="60" fillId="27" borderId="15" xfId="85" applyNumberFormat="1" applyFont="1" applyFill="1" applyBorder="1" applyAlignment="1">
      <alignment vertical="center" wrapText="1"/>
    </xf>
    <xf numFmtId="3" fontId="60" fillId="27" borderId="16" xfId="85" applyNumberFormat="1" applyFont="1" applyFill="1" applyBorder="1" applyAlignment="1">
      <alignment vertical="center"/>
    </xf>
    <xf numFmtId="3" fontId="114" fillId="27" borderId="15" xfId="85" applyNumberFormat="1" applyFont="1" applyFill="1" applyBorder="1" applyAlignment="1"/>
    <xf numFmtId="3" fontId="114" fillId="27" borderId="16" xfId="85" applyNumberFormat="1" applyFont="1" applyFill="1" applyBorder="1" applyAlignment="1"/>
    <xf numFmtId="3" fontId="58" fillId="27" borderId="16" xfId="85" applyNumberFormat="1" applyFont="1" applyFill="1" applyBorder="1" applyAlignment="1">
      <alignment horizontal="right" vertical="center"/>
    </xf>
    <xf numFmtId="3" fontId="65" fillId="28" borderId="15" xfId="377" applyNumberFormat="1" applyFont="1" applyFill="1" applyBorder="1" applyAlignment="1">
      <alignment vertical="center"/>
    </xf>
    <xf numFmtId="3" fontId="66" fillId="28" borderId="15" xfId="85" applyNumberFormat="1" applyFont="1" applyFill="1" applyBorder="1" applyAlignment="1"/>
    <xf numFmtId="3" fontId="94" fillId="30" borderId="15" xfId="85" applyNumberFormat="1" applyFont="1" applyFill="1" applyBorder="1" applyAlignment="1">
      <alignment horizontal="right" vertical="center"/>
    </xf>
    <xf numFmtId="3" fontId="74" fillId="0" borderId="24" xfId="85" applyNumberFormat="1" applyFont="1" applyFill="1" applyBorder="1"/>
    <xf numFmtId="3" fontId="73" fillId="0" borderId="0" xfId="0" applyNumberFormat="1" applyFont="1" applyFill="1"/>
    <xf numFmtId="3" fontId="58" fillId="0" borderId="0" xfId="0" applyNumberFormat="1" applyFont="1" applyFill="1"/>
    <xf numFmtId="3" fontId="58" fillId="0" borderId="0" xfId="43" applyNumberFormat="1" applyFont="1"/>
    <xf numFmtId="211" fontId="58" fillId="0" borderId="0" xfId="368" applyNumberFormat="1" applyFont="1"/>
    <xf numFmtId="3" fontId="83" fillId="0" borderId="15" xfId="43" applyNumberFormat="1" applyFont="1" applyFill="1" applyBorder="1" applyAlignment="1">
      <alignment vertical="center"/>
    </xf>
    <xf numFmtId="173" fontId="82" fillId="0" borderId="0" xfId="85" applyFont="1"/>
    <xf numFmtId="172" fontId="58" fillId="0" borderId="0" xfId="43" applyNumberFormat="1" applyFont="1" applyFill="1" applyAlignment="1"/>
    <xf numFmtId="195" fontId="58" fillId="0" borderId="0" xfId="43" applyNumberFormat="1" applyFont="1" applyFill="1" applyAlignment="1"/>
    <xf numFmtId="173" fontId="77" fillId="0" borderId="0" xfId="85" applyFont="1" applyFill="1"/>
    <xf numFmtId="214" fontId="77" fillId="0" borderId="0" xfId="85" applyNumberFormat="1" applyFont="1"/>
    <xf numFmtId="0" fontId="58" fillId="0" borderId="25" xfId="374" applyFont="1" applyFill="1" applyBorder="1" applyAlignment="1">
      <alignment vertical="center"/>
    </xf>
    <xf numFmtId="0" fontId="58" fillId="0" borderId="88" xfId="43" applyFont="1" applyFill="1" applyBorder="1" applyAlignment="1">
      <alignment horizontal="left" vertical="center" indent="1"/>
    </xf>
    <xf numFmtId="217" fontId="58" fillId="0" borderId="0" xfId="85" applyNumberFormat="1" applyFont="1" applyFill="1" applyAlignment="1">
      <alignment vertical="center"/>
    </xf>
    <xf numFmtId="195" fontId="60" fillId="27" borderId="15" xfId="85" applyNumberFormat="1" applyFont="1" applyFill="1" applyBorder="1" applyAlignment="1">
      <alignment horizontal="center" vertical="center"/>
    </xf>
    <xf numFmtId="195" fontId="60" fillId="0" borderId="15" xfId="85" applyNumberFormat="1" applyFont="1" applyFill="1" applyBorder="1" applyAlignment="1">
      <alignment horizontal="center" vertical="center"/>
    </xf>
    <xf numFmtId="3" fontId="65" fillId="27" borderId="32" xfId="379" applyNumberFormat="1" applyFont="1" applyFill="1" applyBorder="1" applyAlignment="1">
      <alignment horizontal="center" vertical="center"/>
    </xf>
    <xf numFmtId="195" fontId="58" fillId="27" borderId="15" xfId="85" applyNumberFormat="1" applyFont="1" applyFill="1" applyBorder="1" applyAlignment="1">
      <alignment horizontal="center" vertical="center"/>
    </xf>
    <xf numFmtId="195" fontId="58" fillId="0" borderId="15" xfId="85" applyNumberFormat="1" applyFont="1" applyFill="1" applyBorder="1" applyAlignment="1">
      <alignment horizontal="center" vertical="center"/>
    </xf>
    <xf numFmtId="195" fontId="60" fillId="0" borderId="0" xfId="85" applyNumberFormat="1" applyFont="1" applyFill="1" applyBorder="1" applyAlignment="1">
      <alignment horizontal="center" vertical="center"/>
    </xf>
    <xf numFmtId="195" fontId="60" fillId="0" borderId="16" xfId="85" applyNumberFormat="1" applyFont="1" applyFill="1" applyBorder="1" applyAlignment="1">
      <alignment horizontal="center" vertical="center"/>
    </xf>
    <xf numFmtId="3" fontId="66" fillId="27" borderId="24" xfId="379" applyNumberFormat="1" applyFont="1" applyFill="1" applyBorder="1" applyAlignment="1">
      <alignment horizontal="center" vertical="center"/>
    </xf>
    <xf numFmtId="3" fontId="70" fillId="30" borderId="23" xfId="379" applyNumberFormat="1" applyFont="1" applyFill="1" applyBorder="1" applyAlignment="1">
      <alignment horizontal="center" vertical="center"/>
    </xf>
    <xf numFmtId="0" fontId="62" fillId="27" borderId="0" xfId="43" applyFont="1" applyFill="1" applyAlignment="1">
      <alignment horizontal="center" vertical="center"/>
    </xf>
    <xf numFmtId="0" fontId="60" fillId="27" borderId="0" xfId="43" applyFont="1" applyFill="1" applyAlignment="1">
      <alignment horizontal="center" vertical="center"/>
    </xf>
    <xf numFmtId="171" fontId="92" fillId="30" borderId="32" xfId="469" applyNumberFormat="1" applyFont="1" applyFill="1" applyBorder="1" applyAlignment="1">
      <alignment horizontal="center" vertical="center"/>
    </xf>
    <xf numFmtId="171" fontId="128" fillId="30" borderId="42" xfId="469" applyNumberFormat="1" applyFont="1" applyFill="1" applyBorder="1" applyAlignment="1">
      <alignment horizontal="center"/>
    </xf>
    <xf numFmtId="0" fontId="113" fillId="30" borderId="35" xfId="469" applyFont="1" applyFill="1" applyBorder="1" applyAlignment="1">
      <alignment horizontal="center"/>
    </xf>
    <xf numFmtId="0" fontId="92" fillId="30" borderId="24" xfId="469" applyNumberFormat="1" applyFont="1" applyFill="1" applyBorder="1" applyAlignment="1">
      <alignment horizontal="center" vertical="center"/>
    </xf>
    <xf numFmtId="0" fontId="113" fillId="30" borderId="35" xfId="469" applyNumberFormat="1" applyFont="1" applyFill="1" applyBorder="1" applyAlignment="1">
      <alignment horizontal="center"/>
    </xf>
    <xf numFmtId="0" fontId="128" fillId="30" borderId="24" xfId="469" applyNumberFormat="1" applyFont="1" applyFill="1" applyBorder="1" applyAlignment="1">
      <alignment horizontal="center"/>
    </xf>
    <xf numFmtId="0" fontId="77" fillId="27" borderId="32" xfId="469" applyNumberFormat="1" applyFont="1" applyFill="1" applyBorder="1" applyAlignment="1" applyProtection="1">
      <alignment vertical="center"/>
    </xf>
    <xf numFmtId="171" fontId="77" fillId="0" borderId="32" xfId="469" applyNumberFormat="1" applyFont="1" applyFill="1" applyBorder="1" applyAlignment="1">
      <alignment horizontal="center"/>
    </xf>
    <xf numFmtId="171" fontId="60" fillId="0" borderId="32" xfId="469" applyNumberFormat="1" applyFont="1" applyFill="1" applyBorder="1" applyAlignment="1">
      <alignment horizontal="center"/>
    </xf>
    <xf numFmtId="171" fontId="60" fillId="27" borderId="32" xfId="469" applyNumberFormat="1" applyFont="1" applyFill="1" applyBorder="1" applyAlignment="1">
      <alignment horizontal="center"/>
    </xf>
    <xf numFmtId="0" fontId="77" fillId="0" borderId="15" xfId="469" applyNumberFormat="1" applyFont="1" applyFill="1" applyBorder="1" applyAlignment="1" applyProtection="1">
      <alignment vertical="center"/>
    </xf>
    <xf numFmtId="171" fontId="77" fillId="0" borderId="15" xfId="469" applyNumberFormat="1" applyFont="1" applyFill="1" applyBorder="1" applyAlignment="1">
      <alignment horizontal="center" vertical="center"/>
    </xf>
    <xf numFmtId="171" fontId="60" fillId="0" borderId="15" xfId="469" applyNumberFormat="1" applyFont="1" applyFill="1" applyBorder="1" applyAlignment="1">
      <alignment horizontal="center" vertical="center"/>
    </xf>
    <xf numFmtId="0" fontId="86" fillId="0" borderId="15" xfId="469" applyNumberFormat="1" applyFont="1" applyFill="1" applyBorder="1" applyAlignment="1" applyProtection="1">
      <alignment vertical="center"/>
    </xf>
    <xf numFmtId="0" fontId="77" fillId="0" borderId="50" xfId="469" applyNumberFormat="1" applyFont="1" applyFill="1" applyBorder="1" applyAlignment="1" applyProtection="1">
      <alignment vertical="center"/>
    </xf>
    <xf numFmtId="171" fontId="77" fillId="0" borderId="50" xfId="469" applyNumberFormat="1" applyFont="1" applyFill="1" applyBorder="1" applyAlignment="1">
      <alignment horizontal="center" vertical="center"/>
    </xf>
    <xf numFmtId="171" fontId="60" fillId="0" borderId="50" xfId="469" applyNumberFormat="1" applyFont="1" applyFill="1" applyBorder="1" applyAlignment="1">
      <alignment horizontal="center" vertical="center"/>
    </xf>
    <xf numFmtId="0" fontId="77" fillId="0" borderId="36" xfId="469" applyNumberFormat="1" applyFont="1" applyFill="1" applyBorder="1" applyAlignment="1" applyProtection="1">
      <alignment vertical="center"/>
    </xf>
    <xf numFmtId="171" fontId="77" fillId="0" borderId="36" xfId="469" applyNumberFormat="1" applyFont="1" applyFill="1" applyBorder="1" applyAlignment="1">
      <alignment horizontal="center" vertical="center"/>
    </xf>
    <xf numFmtId="0" fontId="86" fillId="0" borderId="50" xfId="469" applyNumberFormat="1" applyFont="1" applyFill="1" applyBorder="1" applyAlignment="1" applyProtection="1">
      <alignment vertical="center"/>
    </xf>
    <xf numFmtId="0" fontId="86" fillId="0" borderId="15" xfId="469" applyNumberFormat="1" applyFont="1" applyFill="1" applyBorder="1" applyAlignment="1" applyProtection="1">
      <alignment horizontal="left" vertical="center"/>
    </xf>
    <xf numFmtId="0" fontId="60" fillId="27" borderId="24" xfId="469" applyNumberFormat="1" applyFont="1" applyFill="1" applyBorder="1" applyAlignment="1" applyProtection="1">
      <alignment vertical="center"/>
    </xf>
    <xf numFmtId="171" fontId="60" fillId="27" borderId="24" xfId="469" applyNumberFormat="1" applyFont="1" applyFill="1" applyBorder="1" applyAlignment="1">
      <alignment horizontal="center" vertical="center"/>
    </xf>
    <xf numFmtId="0" fontId="60" fillId="27" borderId="32" xfId="469" applyNumberFormat="1" applyFont="1" applyFill="1" applyBorder="1" applyAlignment="1" applyProtection="1">
      <alignment vertical="center"/>
    </xf>
    <xf numFmtId="171" fontId="60" fillId="27" borderId="15" xfId="469" applyNumberFormat="1" applyFont="1" applyFill="1" applyBorder="1" applyAlignment="1">
      <alignment horizontal="center"/>
    </xf>
    <xf numFmtId="0" fontId="70" fillId="30" borderId="15" xfId="469" applyNumberFormat="1" applyFont="1" applyFill="1" applyBorder="1" applyAlignment="1" applyProtection="1">
      <alignment vertical="center"/>
    </xf>
    <xf numFmtId="171" fontId="70" fillId="30" borderId="15" xfId="469" applyNumberFormat="1" applyFont="1" applyFill="1" applyBorder="1" applyAlignment="1">
      <alignment horizontal="center" vertical="center"/>
    </xf>
    <xf numFmtId="0" fontId="60" fillId="28" borderId="15" xfId="469" applyNumberFormat="1" applyFont="1" applyFill="1" applyBorder="1" applyAlignment="1" applyProtection="1">
      <alignment vertical="center"/>
    </xf>
    <xf numFmtId="171" fontId="60" fillId="27" borderId="15" xfId="469" applyNumberFormat="1" applyFont="1" applyFill="1" applyBorder="1" applyAlignment="1">
      <alignment horizontal="center" vertical="center"/>
    </xf>
    <xf numFmtId="0" fontId="60" fillId="27" borderId="24" xfId="469" applyNumberFormat="1" applyFont="1" applyFill="1" applyBorder="1" applyAlignment="1" applyProtection="1"/>
    <xf numFmtId="171" fontId="60" fillId="27" borderId="24" xfId="469" applyNumberFormat="1" applyFont="1" applyFill="1" applyBorder="1" applyAlignment="1">
      <alignment horizontal="center"/>
    </xf>
    <xf numFmtId="0" fontId="108" fillId="30" borderId="14" xfId="43" applyFont="1" applyFill="1" applyBorder="1" applyAlignment="1">
      <alignment vertical="center" wrapText="1"/>
    </xf>
    <xf numFmtId="0" fontId="72" fillId="30" borderId="14" xfId="43" applyFont="1" applyFill="1" applyBorder="1" applyAlignment="1">
      <alignment vertical="center" wrapText="1"/>
    </xf>
    <xf numFmtId="0" fontId="67" fillId="27" borderId="14" xfId="43" applyFont="1" applyFill="1" applyBorder="1"/>
    <xf numFmtId="3" fontId="58" fillId="0" borderId="15" xfId="43" applyNumberFormat="1" applyFont="1" applyFill="1" applyBorder="1" applyAlignment="1" applyProtection="1">
      <alignment vertical="center"/>
      <protection locked="0"/>
    </xf>
    <xf numFmtId="3" fontId="77" fillId="0" borderId="15" xfId="43" applyNumberFormat="1" applyFont="1" applyFill="1" applyBorder="1" applyProtection="1">
      <protection locked="0"/>
    </xf>
    <xf numFmtId="3" fontId="58" fillId="0" borderId="0" xfId="368" applyNumberFormat="1" applyFont="1" applyAlignment="1">
      <alignment vertical="center"/>
    </xf>
    <xf numFmtId="3" fontId="144" fillId="30" borderId="15" xfId="43" applyNumberFormat="1" applyFont="1" applyFill="1" applyBorder="1" applyAlignment="1">
      <alignment vertical="center"/>
    </xf>
    <xf numFmtId="208" fontId="73" fillId="0" borderId="0" xfId="85" applyNumberFormat="1" applyFont="1" applyAlignment="1">
      <alignment vertical="center"/>
    </xf>
    <xf numFmtId="169" fontId="58" fillId="0" borderId="0" xfId="0" applyNumberFormat="1" applyFont="1"/>
    <xf numFmtId="195" fontId="58" fillId="27" borderId="20" xfId="85" applyNumberFormat="1" applyFont="1" applyFill="1" applyBorder="1"/>
    <xf numFmtId="195" fontId="58" fillId="27" borderId="41" xfId="85" applyNumberFormat="1" applyFont="1" applyFill="1" applyBorder="1" applyAlignment="1">
      <alignment horizontal="center"/>
    </xf>
    <xf numFmtId="195" fontId="66" fillId="0" borderId="97" xfId="85" applyNumberFormat="1" applyFont="1" applyFill="1" applyBorder="1"/>
    <xf numFmtId="195" fontId="58" fillId="0" borderId="0" xfId="85" applyNumberFormat="1" applyFont="1"/>
    <xf numFmtId="173" fontId="136" fillId="0" borderId="0" xfId="85" applyFont="1" applyFill="1"/>
    <xf numFmtId="171" fontId="82" fillId="28" borderId="0" xfId="43" applyNumberFormat="1" applyFont="1" applyFill="1"/>
    <xf numFmtId="0" fontId="62" fillId="27" borderId="43" xfId="43" applyFont="1" applyFill="1" applyBorder="1" applyAlignment="1">
      <alignment vertical="center"/>
    </xf>
    <xf numFmtId="0" fontId="62" fillId="27" borderId="44" xfId="43" applyFont="1" applyFill="1" applyBorder="1" applyAlignment="1">
      <alignment vertical="center"/>
    </xf>
    <xf numFmtId="0" fontId="62" fillId="27" borderId="66" xfId="43" applyFont="1" applyFill="1" applyBorder="1" applyAlignment="1">
      <alignment vertical="center"/>
    </xf>
    <xf numFmtId="207" fontId="58" fillId="0" borderId="0" xfId="85" applyNumberFormat="1" applyFont="1" applyFill="1" applyAlignment="1">
      <alignment horizontal="center"/>
    </xf>
    <xf numFmtId="3" fontId="77" fillId="27" borderId="15" xfId="43" applyNumberFormat="1" applyFont="1" applyFill="1" applyBorder="1" applyAlignment="1" applyProtection="1">
      <alignment horizontal="right" vertical="center"/>
    </xf>
    <xf numFmtId="0" fontId="72" fillId="30" borderId="53" xfId="43" applyFont="1" applyFill="1" applyBorder="1" applyAlignment="1">
      <alignment horizontal="left" vertical="center"/>
    </xf>
    <xf numFmtId="0" fontId="72" fillId="30" borderId="54" xfId="43" applyFont="1" applyFill="1" applyBorder="1" applyAlignment="1">
      <alignment horizontal="left" vertical="center"/>
    </xf>
    <xf numFmtId="0" fontId="72" fillId="30" borderId="79" xfId="43" applyFont="1" applyFill="1" applyBorder="1" applyAlignment="1">
      <alignment horizontal="left" vertical="center"/>
    </xf>
    <xf numFmtId="0" fontId="72" fillId="30" borderId="80" xfId="43" applyFont="1" applyFill="1" applyBorder="1" applyAlignment="1">
      <alignment horizontal="left" vertical="center"/>
    </xf>
    <xf numFmtId="0" fontId="112" fillId="30" borderId="53" xfId="43" applyFont="1" applyFill="1" applyBorder="1" applyAlignment="1">
      <alignment horizontal="center" vertical="center" wrapText="1"/>
    </xf>
    <xf numFmtId="0" fontId="112" fillId="30" borderId="54" xfId="43" applyFont="1" applyFill="1" applyBorder="1" applyAlignment="1">
      <alignment horizontal="center" vertical="center" wrapText="1"/>
    </xf>
    <xf numFmtId="0" fontId="65" fillId="27" borderId="43" xfId="43" applyFont="1" applyFill="1" applyBorder="1" applyAlignment="1">
      <alignment horizontal="center" vertical="center" wrapText="1"/>
    </xf>
    <xf numFmtId="0" fontId="65" fillId="27" borderId="66" xfId="43" applyFont="1" applyFill="1" applyBorder="1" applyAlignment="1">
      <alignment horizontal="center" vertical="center" wrapText="1"/>
    </xf>
    <xf numFmtId="0" fontId="76" fillId="30" borderId="108" xfId="43" applyFont="1" applyFill="1" applyBorder="1" applyAlignment="1">
      <alignment horizontal="center" vertical="center" wrapText="1"/>
    </xf>
    <xf numFmtId="0" fontId="76" fillId="30" borderId="103" xfId="43" applyFont="1" applyFill="1" applyBorder="1" applyAlignment="1">
      <alignment horizontal="center" vertical="center" wrapText="1"/>
    </xf>
    <xf numFmtId="0" fontId="58" fillId="28" borderId="0" xfId="43" applyFont="1" applyFill="1" applyAlignment="1">
      <alignment horizontal="left" vertical="center" wrapText="1"/>
    </xf>
    <xf numFmtId="0" fontId="62" fillId="27" borderId="0" xfId="43" applyFont="1" applyFill="1" applyAlignment="1">
      <alignment horizontal="center" vertical="center"/>
    </xf>
    <xf numFmtId="0" fontId="65" fillId="27" borderId="0" xfId="43" applyFont="1" applyFill="1" applyAlignment="1">
      <alignment horizontal="center" vertical="center"/>
    </xf>
    <xf numFmtId="0" fontId="58" fillId="0" borderId="0" xfId="368" applyFont="1" applyFill="1" applyAlignment="1">
      <alignment horizontal="left" vertical="center" wrapText="1"/>
    </xf>
    <xf numFmtId="0" fontId="58" fillId="27" borderId="0" xfId="43" applyFont="1" applyFill="1" applyAlignment="1">
      <alignment horizontal="left" wrapText="1"/>
    </xf>
    <xf numFmtId="0" fontId="58" fillId="28" borderId="0" xfId="43" applyFont="1" applyFill="1" applyAlignment="1">
      <alignment horizontal="left" wrapText="1"/>
    </xf>
    <xf numFmtId="0" fontId="58" fillId="0" borderId="0" xfId="43" applyFont="1" applyFill="1" applyBorder="1" applyAlignment="1">
      <alignment horizontal="left" vertical="center" wrapText="1"/>
    </xf>
    <xf numFmtId="10" fontId="77" fillId="27" borderId="32" xfId="97" applyNumberFormat="1" applyFont="1" applyFill="1" applyBorder="1" applyAlignment="1">
      <alignment horizontal="center" vertical="center" wrapText="1"/>
    </xf>
    <xf numFmtId="10" fontId="77" fillId="27" borderId="24" xfId="97" applyNumberFormat="1" applyFont="1" applyFill="1" applyBorder="1" applyAlignment="1">
      <alignment horizontal="center" vertical="center" wrapText="1"/>
    </xf>
    <xf numFmtId="173" fontId="58" fillId="27" borderId="0" xfId="375" applyNumberFormat="1" applyFont="1" applyFill="1" applyAlignment="1">
      <alignment horizontal="left" wrapText="1"/>
    </xf>
    <xf numFmtId="0" fontId="92" fillId="30" borderId="22" xfId="43" applyFont="1" applyFill="1" applyBorder="1" applyAlignment="1">
      <alignment horizontal="center" vertical="center"/>
    </xf>
    <xf numFmtId="0" fontId="92" fillId="30" borderId="48" xfId="43" applyFont="1" applyFill="1" applyBorder="1" applyAlignment="1">
      <alignment horizontal="center" vertical="center"/>
    </xf>
    <xf numFmtId="0" fontId="92" fillId="30" borderId="74" xfId="43" applyFont="1" applyFill="1" applyBorder="1" applyAlignment="1">
      <alignment horizontal="center" vertical="center"/>
    </xf>
    <xf numFmtId="177" fontId="92" fillId="30" borderId="26" xfId="43" applyNumberFormat="1" applyFont="1" applyFill="1" applyBorder="1" applyAlignment="1" applyProtection="1">
      <alignment horizontal="center" vertical="center" wrapText="1"/>
    </xf>
    <xf numFmtId="177" fontId="92" fillId="30" borderId="42" xfId="43" applyNumberFormat="1" applyFont="1" applyFill="1" applyBorder="1" applyAlignment="1" applyProtection="1">
      <alignment horizontal="center" vertical="center" wrapText="1"/>
    </xf>
    <xf numFmtId="177" fontId="92" fillId="30" borderId="56" xfId="43" applyNumberFormat="1" applyFont="1" applyFill="1" applyBorder="1" applyAlignment="1" applyProtection="1">
      <alignment horizontal="center" vertical="center" wrapText="1"/>
    </xf>
    <xf numFmtId="177" fontId="92" fillId="30" borderId="77" xfId="43" applyNumberFormat="1" applyFont="1" applyFill="1" applyBorder="1" applyAlignment="1" applyProtection="1">
      <alignment horizontal="center" vertical="center" wrapText="1"/>
    </xf>
    <xf numFmtId="177" fontId="62" fillId="28" borderId="0" xfId="43" applyNumberFormat="1" applyFont="1" applyFill="1" applyBorder="1" applyAlignment="1" applyProtection="1">
      <alignment horizontal="center" vertical="center"/>
    </xf>
    <xf numFmtId="177" fontId="65" fillId="28" borderId="0" xfId="43" applyNumberFormat="1" applyFont="1" applyFill="1" applyBorder="1" applyAlignment="1" applyProtection="1">
      <alignment horizontal="center" vertical="center"/>
    </xf>
    <xf numFmtId="177" fontId="92" fillId="30" borderId="26" xfId="43" applyNumberFormat="1" applyFont="1" applyFill="1" applyBorder="1" applyAlignment="1" applyProtection="1">
      <alignment horizontal="center" vertical="center"/>
    </xf>
    <xf numFmtId="177" fontId="92" fillId="30" borderId="42" xfId="43" applyNumberFormat="1" applyFont="1" applyFill="1" applyBorder="1" applyAlignment="1" applyProtection="1">
      <alignment horizontal="center" vertical="center"/>
    </xf>
    <xf numFmtId="177" fontId="92" fillId="30" borderId="56" xfId="43" applyNumberFormat="1" applyFont="1" applyFill="1" applyBorder="1" applyAlignment="1" applyProtection="1">
      <alignment horizontal="center" vertical="center"/>
    </xf>
    <xf numFmtId="177" fontId="92" fillId="30" borderId="77" xfId="43" applyNumberFormat="1" applyFont="1" applyFill="1" applyBorder="1" applyAlignment="1" applyProtection="1">
      <alignment horizontal="center" vertical="center"/>
    </xf>
    <xf numFmtId="0" fontId="62" fillId="0" borderId="0" xfId="43" applyFont="1" applyFill="1" applyAlignment="1">
      <alignment horizontal="center" vertical="center"/>
    </xf>
    <xf numFmtId="0" fontId="60" fillId="27" borderId="0" xfId="43" applyFont="1" applyFill="1" applyAlignment="1">
      <alignment horizontal="center" vertical="center"/>
    </xf>
    <xf numFmtId="0" fontId="64" fillId="0" borderId="0" xfId="43" applyFont="1" applyFill="1" applyAlignment="1">
      <alignment horizontal="left" vertical="center" wrapText="1"/>
    </xf>
    <xf numFmtId="0" fontId="58" fillId="0" borderId="0" xfId="43" applyFont="1" applyFill="1" applyAlignment="1">
      <alignment horizontal="left" wrapText="1"/>
    </xf>
    <xf numFmtId="3" fontId="141" fillId="30" borderId="107" xfId="43" applyNumberFormat="1" applyFont="1" applyFill="1" applyBorder="1" applyAlignment="1">
      <alignment horizontal="center" vertical="center"/>
    </xf>
    <xf numFmtId="3" fontId="141" fillId="30" borderId="25" xfId="43" applyNumberFormat="1" applyFont="1" applyFill="1" applyBorder="1" applyAlignment="1">
      <alignment horizontal="center" vertical="center"/>
    </xf>
    <xf numFmtId="3" fontId="141" fillId="30" borderId="73" xfId="43" applyNumberFormat="1" applyFont="1" applyFill="1" applyBorder="1" applyAlignment="1">
      <alignment horizontal="center" vertical="center"/>
    </xf>
    <xf numFmtId="14" fontId="60" fillId="27" borderId="0" xfId="43" applyNumberFormat="1" applyFont="1" applyFill="1" applyAlignment="1">
      <alignment horizontal="center" vertical="center"/>
    </xf>
    <xf numFmtId="0" fontId="93" fillId="30" borderId="27" xfId="43" applyFont="1" applyFill="1" applyBorder="1" applyAlignment="1">
      <alignment horizontal="center" vertical="center" wrapText="1"/>
    </xf>
    <xf numFmtId="0" fontId="93" fillId="30" borderId="18" xfId="43" applyFont="1" applyFill="1" applyBorder="1" applyAlignment="1">
      <alignment horizontal="center" vertical="center" wrapText="1"/>
    </xf>
    <xf numFmtId="0" fontId="93" fillId="30" borderId="38" xfId="43" applyFont="1" applyFill="1" applyBorder="1" applyAlignment="1">
      <alignment horizontal="center" vertical="center" wrapText="1"/>
    </xf>
    <xf numFmtId="0" fontId="93" fillId="30" borderId="33" xfId="43" applyFont="1" applyFill="1" applyBorder="1" applyAlignment="1">
      <alignment horizontal="center" vertical="center"/>
    </xf>
    <xf numFmtId="0" fontId="93" fillId="30" borderId="19" xfId="43" applyFont="1" applyFill="1" applyBorder="1" applyAlignment="1">
      <alignment horizontal="center" vertical="center"/>
    </xf>
    <xf numFmtId="0" fontId="93" fillId="30" borderId="40" xfId="43" applyFont="1" applyFill="1" applyBorder="1" applyAlignment="1">
      <alignment horizontal="center" vertical="center"/>
    </xf>
    <xf numFmtId="0" fontId="93" fillId="30" borderId="62" xfId="43" applyFont="1" applyFill="1" applyBorder="1" applyAlignment="1">
      <alignment horizontal="center" vertical="center"/>
    </xf>
    <xf numFmtId="0" fontId="93" fillId="30" borderId="63" xfId="43" applyFont="1" applyFill="1" applyBorder="1" applyAlignment="1">
      <alignment horizontal="center" vertical="center"/>
    </xf>
    <xf numFmtId="0" fontId="93" fillId="30" borderId="64" xfId="43" applyFont="1" applyFill="1" applyBorder="1" applyAlignment="1">
      <alignment horizontal="center" vertical="center"/>
    </xf>
    <xf numFmtId="3" fontId="93" fillId="30" borderId="32" xfId="43" applyNumberFormat="1" applyFont="1" applyFill="1" applyBorder="1" applyAlignment="1">
      <alignment horizontal="center" vertical="center" wrapText="1"/>
    </xf>
    <xf numFmtId="3" fontId="93" fillId="30" borderId="15" xfId="43" applyNumberFormat="1" applyFont="1" applyFill="1" applyBorder="1" applyAlignment="1">
      <alignment horizontal="center" vertical="center" wrapText="1"/>
    </xf>
    <xf numFmtId="3" fontId="93" fillId="30" borderId="50" xfId="43" applyNumberFormat="1" applyFont="1" applyFill="1" applyBorder="1" applyAlignment="1">
      <alignment horizontal="center" vertical="center" wrapText="1"/>
    </xf>
    <xf numFmtId="0" fontId="72" fillId="30" borderId="107" xfId="43" applyFont="1" applyFill="1" applyBorder="1" applyAlignment="1">
      <alignment horizontal="center"/>
    </xf>
    <xf numFmtId="0" fontId="72" fillId="30" borderId="25" xfId="43" applyFont="1" applyFill="1" applyBorder="1" applyAlignment="1">
      <alignment horizontal="center"/>
    </xf>
    <xf numFmtId="190" fontId="62" fillId="27" borderId="0" xfId="86" applyNumberFormat="1" applyFont="1" applyFill="1" applyAlignment="1">
      <alignment horizontal="center" vertical="center"/>
    </xf>
    <xf numFmtId="0" fontId="93" fillId="30" borderId="26" xfId="43" applyFont="1" applyFill="1" applyBorder="1" applyAlignment="1">
      <alignment horizontal="center" vertical="center" wrapText="1"/>
    </xf>
    <xf numFmtId="0" fontId="93" fillId="30" borderId="14" xfId="43" applyFont="1" applyFill="1" applyBorder="1" applyAlignment="1">
      <alignment horizontal="center" vertical="center" wrapText="1"/>
    </xf>
    <xf numFmtId="0" fontId="93" fillId="30" borderId="56" xfId="43" applyFont="1" applyFill="1" applyBorder="1" applyAlignment="1">
      <alignment horizontal="center" vertical="center" wrapText="1"/>
    </xf>
    <xf numFmtId="0" fontId="93" fillId="30" borderId="33" xfId="43" applyFont="1" applyFill="1" applyBorder="1" applyAlignment="1">
      <alignment horizontal="center" vertical="center" wrapText="1"/>
    </xf>
    <xf numFmtId="0" fontId="93" fillId="30" borderId="19" xfId="43" applyFont="1" applyFill="1" applyBorder="1" applyAlignment="1">
      <alignment horizontal="center" vertical="center" wrapText="1"/>
    </xf>
    <xf numFmtId="0" fontId="93" fillId="30" borderId="40" xfId="43" applyFont="1" applyFill="1" applyBorder="1" applyAlignment="1">
      <alignment horizontal="center" vertical="center" wrapText="1"/>
    </xf>
    <xf numFmtId="0" fontId="72" fillId="30" borderId="107" xfId="43" applyFont="1" applyFill="1" applyBorder="1" applyAlignment="1">
      <alignment horizontal="center" vertical="center" wrapText="1"/>
    </xf>
    <xf numFmtId="0" fontId="72" fillId="30" borderId="25" xfId="43" applyFont="1" applyFill="1" applyBorder="1" applyAlignment="1">
      <alignment horizontal="center" vertical="center" wrapText="1"/>
    </xf>
    <xf numFmtId="0" fontId="72" fillId="30" borderId="73" xfId="43" applyFont="1" applyFill="1" applyBorder="1" applyAlignment="1">
      <alignment horizontal="center" vertical="center" wrapText="1"/>
    </xf>
    <xf numFmtId="172" fontId="62" fillId="27" borderId="0" xfId="86" applyFont="1" applyFill="1" applyAlignment="1">
      <alignment horizontal="center" vertical="center"/>
    </xf>
    <xf numFmtId="0" fontId="58" fillId="27" borderId="0" xfId="43" applyFont="1" applyFill="1" applyAlignment="1">
      <alignment horizontal="left" vertical="center"/>
    </xf>
    <xf numFmtId="0" fontId="72" fillId="30" borderId="22" xfId="43" applyFont="1" applyFill="1" applyBorder="1" applyAlignment="1">
      <alignment horizontal="center" vertical="center"/>
    </xf>
    <xf numFmtId="0" fontId="72" fillId="30" borderId="48" xfId="43" applyFont="1" applyFill="1" applyBorder="1" applyAlignment="1">
      <alignment horizontal="center" vertical="center"/>
    </xf>
    <xf numFmtId="171" fontId="62" fillId="27" borderId="0" xfId="86" applyNumberFormat="1" applyFont="1" applyFill="1" applyBorder="1" applyAlignment="1">
      <alignment horizontal="center" vertical="center"/>
    </xf>
    <xf numFmtId="15" fontId="60" fillId="27" borderId="0" xfId="86" applyNumberFormat="1" applyFont="1" applyFill="1" applyAlignment="1">
      <alignment horizontal="center" vertical="center"/>
    </xf>
    <xf numFmtId="0" fontId="93" fillId="30" borderId="27" xfId="43" applyFont="1" applyFill="1" applyBorder="1" applyAlignment="1">
      <alignment horizontal="center" vertical="center"/>
    </xf>
    <xf numFmtId="0" fontId="93" fillId="30" borderId="18" xfId="43" applyFont="1" applyFill="1" applyBorder="1" applyAlignment="1">
      <alignment horizontal="center" vertical="center"/>
    </xf>
    <xf numFmtId="0" fontId="93" fillId="30" borderId="30" xfId="43" applyFont="1" applyFill="1" applyBorder="1" applyAlignment="1">
      <alignment horizontal="center" vertical="center"/>
    </xf>
    <xf numFmtId="0" fontId="93" fillId="30" borderId="28" xfId="43" applyFont="1" applyFill="1" applyBorder="1" applyAlignment="1">
      <alignment horizontal="center" vertical="center" wrapText="1"/>
    </xf>
    <xf numFmtId="0" fontId="93" fillId="30" borderId="20" xfId="43" applyFont="1" applyFill="1" applyBorder="1" applyAlignment="1">
      <alignment horizontal="center" vertical="center" wrapText="1"/>
    </xf>
    <xf numFmtId="0" fontId="93" fillId="30" borderId="31" xfId="43" applyFont="1" applyFill="1" applyBorder="1" applyAlignment="1">
      <alignment horizontal="center" vertical="center" wrapText="1"/>
    </xf>
    <xf numFmtId="3" fontId="93" fillId="30" borderId="33" xfId="43" applyNumberFormat="1" applyFont="1" applyFill="1" applyBorder="1" applyAlignment="1">
      <alignment horizontal="center" vertical="center" wrapText="1"/>
    </xf>
    <xf numFmtId="3" fontId="93" fillId="30" borderId="19" xfId="43" applyNumberFormat="1" applyFont="1" applyFill="1" applyBorder="1" applyAlignment="1">
      <alignment horizontal="center" vertical="center" wrapText="1"/>
    </xf>
    <xf numFmtId="3" fontId="93" fillId="30" borderId="34" xfId="43" applyNumberFormat="1" applyFont="1" applyFill="1" applyBorder="1" applyAlignment="1">
      <alignment horizontal="center" vertical="center" wrapText="1"/>
    </xf>
    <xf numFmtId="3" fontId="78" fillId="30" borderId="42" xfId="43" applyNumberFormat="1" applyFont="1" applyFill="1" applyBorder="1" applyAlignment="1">
      <alignment horizontal="center" vertical="center" wrapText="1"/>
    </xf>
    <xf numFmtId="3" fontId="78" fillId="30" borderId="16" xfId="43" applyNumberFormat="1" applyFont="1" applyFill="1" applyBorder="1" applyAlignment="1">
      <alignment horizontal="center" vertical="center" wrapText="1"/>
    </xf>
    <xf numFmtId="3" fontId="78" fillId="30" borderId="35" xfId="43" applyNumberFormat="1" applyFont="1" applyFill="1" applyBorder="1" applyAlignment="1">
      <alignment horizontal="center" vertical="center" wrapText="1"/>
    </xf>
    <xf numFmtId="3" fontId="93" fillId="30" borderId="24" xfId="43" applyNumberFormat="1" applyFont="1" applyFill="1" applyBorder="1" applyAlignment="1">
      <alignment horizontal="center" vertical="center" wrapText="1"/>
    </xf>
    <xf numFmtId="171" fontId="62" fillId="27" borderId="0" xfId="86" applyNumberFormat="1" applyFont="1" applyFill="1" applyAlignment="1">
      <alignment horizontal="center" vertical="center"/>
    </xf>
    <xf numFmtId="0" fontId="78" fillId="30" borderId="27" xfId="43" applyFont="1" applyFill="1" applyBorder="1" applyAlignment="1">
      <alignment horizontal="center" vertical="center"/>
    </xf>
    <xf numFmtId="0" fontId="78" fillId="30" borderId="18" xfId="43" applyFont="1" applyFill="1" applyBorder="1" applyAlignment="1">
      <alignment horizontal="center" vertical="center"/>
    </xf>
    <xf numFmtId="0" fontId="78" fillId="30" borderId="30" xfId="43" applyFont="1" applyFill="1" applyBorder="1" applyAlignment="1">
      <alignment horizontal="center" vertical="center"/>
    </xf>
    <xf numFmtId="0" fontId="78" fillId="30" borderId="28" xfId="43" applyFont="1" applyFill="1" applyBorder="1" applyAlignment="1">
      <alignment horizontal="center" vertical="center" wrapText="1"/>
    </xf>
    <xf numFmtId="0" fontId="78" fillId="30" borderId="20" xfId="43" applyFont="1" applyFill="1" applyBorder="1" applyAlignment="1">
      <alignment horizontal="center" vertical="center" wrapText="1"/>
    </xf>
    <xf numFmtId="0" fontId="78" fillId="30" borderId="31" xfId="43" applyFont="1" applyFill="1" applyBorder="1" applyAlignment="1">
      <alignment horizontal="center" vertical="center" wrapText="1"/>
    </xf>
    <xf numFmtId="3" fontId="78" fillId="30" borderId="33" xfId="43" applyNumberFormat="1" applyFont="1" applyFill="1" applyBorder="1" applyAlignment="1">
      <alignment horizontal="center" vertical="center" wrapText="1"/>
    </xf>
    <xf numFmtId="3" fontId="78" fillId="30" borderId="19" xfId="43" applyNumberFormat="1" applyFont="1" applyFill="1" applyBorder="1" applyAlignment="1">
      <alignment horizontal="center" vertical="center" wrapText="1"/>
    </xf>
    <xf numFmtId="3" fontId="78" fillId="30" borderId="34" xfId="43" applyNumberFormat="1" applyFont="1" applyFill="1" applyBorder="1" applyAlignment="1">
      <alignment horizontal="center" vertical="center" wrapText="1"/>
    </xf>
    <xf numFmtId="3" fontId="78" fillId="30" borderId="62" xfId="43" applyNumberFormat="1" applyFont="1" applyFill="1" applyBorder="1" applyAlignment="1">
      <alignment horizontal="center" vertical="center" wrapText="1"/>
    </xf>
    <xf numFmtId="3" fontId="78" fillId="30" borderId="63" xfId="43" applyNumberFormat="1" applyFont="1" applyFill="1" applyBorder="1" applyAlignment="1">
      <alignment horizontal="center" vertical="center" wrapText="1"/>
    </xf>
    <xf numFmtId="3" fontId="78" fillId="30" borderId="61" xfId="43" applyNumberFormat="1" applyFont="1" applyFill="1" applyBorder="1" applyAlignment="1">
      <alignment horizontal="center" vertical="center" wrapText="1"/>
    </xf>
    <xf numFmtId="3" fontId="78" fillId="30" borderId="28" xfId="43" applyNumberFormat="1" applyFont="1" applyFill="1" applyBorder="1" applyAlignment="1">
      <alignment horizontal="center" vertical="center" wrapText="1"/>
    </xf>
    <xf numFmtId="3" fontId="78" fillId="30" borderId="20" xfId="43" applyNumberFormat="1" applyFont="1" applyFill="1" applyBorder="1" applyAlignment="1">
      <alignment horizontal="center" vertical="center" wrapText="1"/>
    </xf>
    <xf numFmtId="3" fontId="78" fillId="30" borderId="31" xfId="43" applyNumberFormat="1" applyFont="1" applyFill="1" applyBorder="1" applyAlignment="1">
      <alignment horizontal="center" vertical="center" wrapText="1"/>
    </xf>
    <xf numFmtId="3" fontId="78" fillId="30" borderId="32" xfId="43" applyNumberFormat="1" applyFont="1" applyFill="1" applyBorder="1" applyAlignment="1">
      <alignment horizontal="center" vertical="center" wrapText="1"/>
    </xf>
    <xf numFmtId="3" fontId="78" fillId="30" borderId="15" xfId="43" applyNumberFormat="1" applyFont="1" applyFill="1" applyBorder="1" applyAlignment="1">
      <alignment horizontal="center" vertical="center" wrapText="1"/>
    </xf>
    <xf numFmtId="3" fontId="78" fillId="30" borderId="24" xfId="43" applyNumberFormat="1" applyFont="1" applyFill="1" applyBorder="1" applyAlignment="1">
      <alignment horizontal="center" vertical="center" wrapText="1"/>
    </xf>
    <xf numFmtId="0" fontId="58" fillId="0" borderId="0" xfId="43" applyFont="1" applyFill="1" applyAlignment="1">
      <alignment horizontal="left" vertical="center" wrapText="1"/>
    </xf>
    <xf numFmtId="0" fontId="70" fillId="30" borderId="26" xfId="43" applyFont="1" applyFill="1" applyBorder="1" applyAlignment="1">
      <alignment horizontal="center" vertical="center" wrapText="1"/>
    </xf>
    <xf numFmtId="0" fontId="70" fillId="30" borderId="29" xfId="43" applyFont="1" applyFill="1" applyBorder="1" applyAlignment="1">
      <alignment horizontal="center" vertical="center" wrapText="1"/>
    </xf>
    <xf numFmtId="0" fontId="58" fillId="0" borderId="0" xfId="43" applyFont="1" applyFill="1" applyAlignment="1">
      <alignment horizontal="left"/>
    </xf>
    <xf numFmtId="3" fontId="114" fillId="0" borderId="0" xfId="0" applyNumberFormat="1" applyFont="1" applyFill="1" applyAlignment="1">
      <alignment horizontal="center" wrapText="1"/>
    </xf>
    <xf numFmtId="3" fontId="114" fillId="0" borderId="0" xfId="0" applyNumberFormat="1" applyFont="1" applyFill="1" applyBorder="1" applyAlignment="1">
      <alignment horizontal="center" wrapText="1"/>
    </xf>
    <xf numFmtId="1" fontId="78" fillId="30" borderId="22" xfId="43" applyNumberFormat="1" applyFont="1" applyFill="1" applyBorder="1" applyAlignment="1">
      <alignment horizontal="center" vertical="center" wrapText="1"/>
    </xf>
    <xf numFmtId="1" fontId="78" fillId="30" borderId="48" xfId="43" applyNumberFormat="1" applyFont="1" applyFill="1" applyBorder="1" applyAlignment="1">
      <alignment horizontal="center" vertical="center" wrapText="1"/>
    </xf>
    <xf numFmtId="1" fontId="78" fillId="30" borderId="74" xfId="43" applyNumberFormat="1" applyFont="1" applyFill="1" applyBorder="1" applyAlignment="1">
      <alignment horizontal="center" vertical="center" wrapText="1"/>
    </xf>
    <xf numFmtId="0" fontId="70" fillId="30" borderId="22" xfId="43" applyFont="1" applyFill="1" applyBorder="1" applyAlignment="1">
      <alignment horizontal="center" vertical="center" wrapText="1"/>
    </xf>
    <xf numFmtId="0" fontId="70" fillId="30" borderId="74" xfId="43" applyFont="1" applyFill="1" applyBorder="1" applyAlignment="1">
      <alignment horizontal="center" vertical="center" wrapText="1"/>
    </xf>
    <xf numFmtId="167" fontId="62" fillId="27" borderId="0" xfId="85" applyNumberFormat="1" applyFont="1" applyFill="1" applyBorder="1" applyAlignment="1">
      <alignment horizontal="center" vertical="center"/>
    </xf>
    <xf numFmtId="49" fontId="143" fillId="27" borderId="0" xfId="85" applyNumberFormat="1" applyFont="1" applyFill="1" applyAlignment="1">
      <alignment horizontal="center" vertical="center"/>
    </xf>
    <xf numFmtId="49" fontId="122" fillId="27" borderId="0" xfId="85" applyNumberFormat="1" applyFont="1" applyFill="1" applyAlignment="1">
      <alignment horizontal="center" vertical="center"/>
    </xf>
    <xf numFmtId="0" fontId="66" fillId="27" borderId="32" xfId="43" applyFont="1" applyFill="1" applyBorder="1" applyAlignment="1">
      <alignment horizontal="center" vertical="center"/>
    </xf>
    <xf numFmtId="0" fontId="66" fillId="27" borderId="24" xfId="43" applyFont="1" applyFill="1" applyBorder="1" applyAlignment="1">
      <alignment horizontal="center" vertical="center"/>
    </xf>
    <xf numFmtId="0" fontId="66" fillId="27" borderId="81" xfId="43" applyFont="1" applyFill="1" applyBorder="1" applyAlignment="1">
      <alignment horizontal="center"/>
    </xf>
    <xf numFmtId="0" fontId="66" fillId="27" borderId="82" xfId="43" applyFont="1" applyFill="1" applyBorder="1" applyAlignment="1">
      <alignment horizontal="center"/>
    </xf>
    <xf numFmtId="0" fontId="66" fillId="27" borderId="98" xfId="43" applyFont="1" applyFill="1" applyBorder="1" applyAlignment="1">
      <alignment horizontal="center"/>
    </xf>
    <xf numFmtId="0" fontId="58" fillId="27" borderId="0" xfId="43" applyFont="1" applyFill="1" applyBorder="1" applyAlignment="1">
      <alignment horizontal="left" vertical="center" wrapText="1"/>
    </xf>
    <xf numFmtId="0" fontId="62" fillId="27" borderId="0" xfId="43" applyNumberFormat="1" applyFont="1" applyFill="1" applyAlignment="1" applyProtection="1">
      <alignment horizontal="center" vertical="center"/>
    </xf>
    <xf numFmtId="0" fontId="128" fillId="30" borderId="26" xfId="469" quotePrefix="1" applyNumberFormat="1" applyFont="1" applyFill="1" applyBorder="1" applyAlignment="1" applyProtection="1">
      <alignment horizontal="center" vertical="center"/>
    </xf>
    <xf numFmtId="0" fontId="128" fillId="30" borderId="24" xfId="469" quotePrefix="1" applyNumberFormat="1" applyFont="1" applyFill="1" applyBorder="1" applyAlignment="1" applyProtection="1">
      <alignment horizontal="center" vertical="center"/>
    </xf>
    <xf numFmtId="0" fontId="65" fillId="27" borderId="0" xfId="43" applyNumberFormat="1" applyFont="1" applyFill="1" applyAlignment="1" applyProtection="1">
      <alignment horizontal="center" vertical="center"/>
    </xf>
    <xf numFmtId="0" fontId="62" fillId="0" borderId="0" xfId="43" applyNumberFormat="1" applyFont="1" applyFill="1" applyAlignment="1" applyProtection="1">
      <alignment horizontal="center" vertical="center"/>
    </xf>
    <xf numFmtId="0" fontId="113" fillId="30" borderId="22" xfId="469" applyNumberFormat="1" applyFont="1" applyFill="1" applyBorder="1" applyAlignment="1">
      <alignment horizontal="center"/>
    </xf>
    <xf numFmtId="0" fontId="113" fillId="30" borderId="48" xfId="469" applyNumberFormat="1" applyFont="1" applyFill="1" applyBorder="1" applyAlignment="1">
      <alignment horizontal="center"/>
    </xf>
    <xf numFmtId="0" fontId="113" fillId="30" borderId="74" xfId="469" applyNumberFormat="1" applyFont="1" applyFill="1" applyBorder="1" applyAlignment="1">
      <alignment horizontal="center"/>
    </xf>
    <xf numFmtId="3" fontId="66" fillId="27" borderId="43" xfId="43" applyNumberFormat="1" applyFont="1" applyFill="1" applyBorder="1" applyAlignment="1">
      <alignment horizontal="center" vertical="center"/>
    </xf>
    <xf numFmtId="3" fontId="66" fillId="27" borderId="44" xfId="43" applyNumberFormat="1" applyFont="1" applyFill="1" applyBorder="1" applyAlignment="1">
      <alignment horizontal="center" vertical="center"/>
    </xf>
    <xf numFmtId="3" fontId="66" fillId="27" borderId="66" xfId="43" applyNumberFormat="1" applyFont="1" applyFill="1" applyBorder="1" applyAlignment="1">
      <alignment horizontal="center" vertical="center"/>
    </xf>
    <xf numFmtId="3" fontId="58" fillId="0" borderId="0" xfId="91" applyNumberFormat="1" applyFont="1" applyFill="1" applyAlignment="1">
      <alignment horizontal="left" vertical="center" wrapText="1"/>
    </xf>
    <xf numFmtId="0" fontId="62" fillId="27" borderId="43" xfId="43" applyFont="1" applyFill="1" applyBorder="1" applyAlignment="1">
      <alignment horizontal="center" vertical="center"/>
    </xf>
    <xf numFmtId="0" fontId="62" fillId="27" borderId="44" xfId="43" applyFont="1" applyFill="1" applyBorder="1" applyAlignment="1">
      <alignment horizontal="center" vertical="center"/>
    </xf>
    <xf numFmtId="0" fontId="62" fillId="27" borderId="66" xfId="43" applyFont="1" applyFill="1" applyBorder="1" applyAlignment="1">
      <alignment horizontal="center" vertical="center"/>
    </xf>
    <xf numFmtId="0" fontId="84" fillId="28" borderId="0" xfId="43" applyNumberFormat="1" applyFont="1" applyFill="1" applyAlignment="1" applyProtection="1">
      <alignment horizontal="center" vertical="center"/>
    </xf>
    <xf numFmtId="0" fontId="78" fillId="30" borderId="83" xfId="43" quotePrefix="1" applyNumberFormat="1" applyFont="1" applyFill="1" applyBorder="1" applyAlignment="1" applyProtection="1">
      <alignment horizontal="center" vertical="center"/>
    </xf>
    <xf numFmtId="0" fontId="78" fillId="30" borderId="84" xfId="43" quotePrefix="1" applyNumberFormat="1" applyFont="1" applyFill="1" applyBorder="1" applyAlignment="1" applyProtection="1">
      <alignment horizontal="center" vertical="center"/>
    </xf>
    <xf numFmtId="0" fontId="78" fillId="30" borderId="32" xfId="43" quotePrefix="1" applyNumberFormat="1" applyFont="1" applyFill="1" applyBorder="1" applyAlignment="1" applyProtection="1">
      <alignment horizontal="center" vertical="center"/>
    </xf>
    <xf numFmtId="0" fontId="78" fillId="30" borderId="24" xfId="43" quotePrefix="1" applyNumberFormat="1" applyFont="1" applyFill="1" applyBorder="1" applyAlignment="1" applyProtection="1">
      <alignment horizontal="center" vertical="center"/>
    </xf>
    <xf numFmtId="0" fontId="62" fillId="27" borderId="0" xfId="43" applyFont="1" applyFill="1" applyAlignment="1">
      <alignment horizontal="center"/>
    </xf>
    <xf numFmtId="0" fontId="70" fillId="30" borderId="32" xfId="43" applyFont="1" applyFill="1" applyBorder="1" applyAlignment="1">
      <alignment horizontal="center" vertical="center" wrapText="1"/>
    </xf>
    <xf numFmtId="0" fontId="70" fillId="30" borderId="24" xfId="43" applyFont="1" applyFill="1" applyBorder="1" applyAlignment="1">
      <alignment horizontal="center" vertical="center" wrapText="1"/>
    </xf>
    <xf numFmtId="0" fontId="70" fillId="30" borderId="42" xfId="43" applyFont="1" applyFill="1" applyBorder="1" applyAlignment="1">
      <alignment horizontal="center" vertical="center" wrapText="1"/>
    </xf>
    <xf numFmtId="0" fontId="70" fillId="30" borderId="35" xfId="43" applyFont="1" applyFill="1" applyBorder="1" applyAlignment="1">
      <alignment horizontal="center" vertical="center" wrapText="1"/>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0" fontId="66" fillId="27" borderId="0" xfId="43" applyFont="1" applyFill="1" applyAlignment="1" applyProtection="1">
      <alignment horizontal="center" vertical="center"/>
      <protection locked="0"/>
    </xf>
    <xf numFmtId="0" fontId="58" fillId="27" borderId="0" xfId="43" applyFont="1" applyFill="1" applyAlignment="1">
      <alignment horizontal="justify" vertical="center" wrapText="1"/>
    </xf>
    <xf numFmtId="15" fontId="60" fillId="0" borderId="0" xfId="86" applyNumberFormat="1" applyFont="1" applyFill="1" applyAlignment="1">
      <alignment horizontal="center" vertical="center"/>
    </xf>
    <xf numFmtId="0" fontId="70" fillId="30" borderId="27" xfId="43" applyFont="1" applyFill="1" applyBorder="1" applyAlignment="1">
      <alignment horizontal="center" vertical="center" wrapText="1"/>
    </xf>
    <xf numFmtId="0" fontId="70" fillId="30" borderId="18" xfId="43" applyFont="1" applyFill="1" applyBorder="1" applyAlignment="1">
      <alignment horizontal="center" vertical="center" wrapText="1"/>
    </xf>
    <xf numFmtId="0" fontId="70" fillId="30" borderId="38" xfId="43" applyFont="1" applyFill="1" applyBorder="1" applyAlignment="1">
      <alignment horizontal="center" vertical="center" wrapText="1"/>
    </xf>
    <xf numFmtId="3" fontId="70" fillId="30" borderId="28" xfId="43" applyNumberFormat="1" applyFont="1" applyFill="1" applyBorder="1" applyAlignment="1">
      <alignment horizontal="center" vertical="center" wrapText="1"/>
    </xf>
    <xf numFmtId="3" fontId="70" fillId="30" borderId="20" xfId="43" applyNumberFormat="1" applyFont="1" applyFill="1" applyBorder="1" applyAlignment="1">
      <alignment horizontal="center" vertical="center" wrapText="1"/>
    </xf>
    <xf numFmtId="3" fontId="70" fillId="30" borderId="41" xfId="43" applyNumberFormat="1" applyFont="1" applyFill="1" applyBorder="1" applyAlignment="1">
      <alignment horizontal="center" vertical="center" wrapText="1"/>
    </xf>
    <xf numFmtId="0" fontId="58" fillId="27" borderId="0" xfId="43" applyFont="1" applyFill="1" applyAlignment="1">
      <alignment horizontal="left" vertical="center" wrapText="1"/>
    </xf>
    <xf numFmtId="0" fontId="60" fillId="27" borderId="17" xfId="43" applyFont="1" applyFill="1" applyBorder="1" applyAlignment="1">
      <alignment horizontal="center" vertical="center"/>
    </xf>
    <xf numFmtId="0" fontId="60" fillId="27" borderId="85" xfId="43" applyFont="1" applyFill="1" applyBorder="1" applyAlignment="1">
      <alignment horizontal="center" vertic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0" fontId="70" fillId="30" borderId="22" xfId="43" applyFont="1" applyFill="1" applyBorder="1" applyAlignment="1">
      <alignment horizontal="center" vertical="center"/>
    </xf>
    <xf numFmtId="0" fontId="70" fillId="30" borderId="95" xfId="43" applyFont="1" applyFill="1" applyBorder="1" applyAlignment="1">
      <alignment horizontal="center" vertical="center"/>
    </xf>
    <xf numFmtId="0" fontId="60" fillId="27" borderId="18" xfId="43" applyFont="1" applyFill="1" applyBorder="1" applyAlignment="1">
      <alignment horizontal="center" vertical="center"/>
    </xf>
    <xf numFmtId="0" fontId="60" fillId="27" borderId="38" xfId="43" applyFont="1" applyFill="1" applyBorder="1" applyAlignment="1">
      <alignment horizontal="center" vertical="center"/>
    </xf>
    <xf numFmtId="0" fontId="60" fillId="0" borderId="51" xfId="43" applyFont="1" applyFill="1" applyBorder="1" applyAlignment="1">
      <alignment horizontal="center" vertical="center"/>
    </xf>
    <xf numFmtId="0" fontId="60" fillId="0" borderId="18" xfId="43" applyFont="1" applyFill="1" applyBorder="1" applyAlignment="1">
      <alignment horizontal="center" vertical="center"/>
    </xf>
    <xf numFmtId="0" fontId="60" fillId="0" borderId="38" xfId="43" applyFont="1" applyFill="1" applyBorder="1" applyAlignment="1">
      <alignment horizontal="center" vertical="center"/>
    </xf>
    <xf numFmtId="0" fontId="60" fillId="27" borderId="56" xfId="43" applyFont="1" applyFill="1" applyBorder="1" applyAlignment="1">
      <alignment horizontal="center" vertical="center"/>
    </xf>
    <xf numFmtId="0" fontId="60" fillId="27" borderId="91" xfId="43" applyFont="1" applyFill="1" applyBorder="1" applyAlignment="1">
      <alignment horizontal="center" vertical="center"/>
    </xf>
    <xf numFmtId="0" fontId="60" fillId="27" borderId="71" xfId="43" applyFont="1" applyFill="1" applyBorder="1" applyAlignment="1">
      <alignment horizontal="center" vertical="center"/>
    </xf>
    <xf numFmtId="0" fontId="60" fillId="27" borderId="73" xfId="43" applyFont="1" applyFill="1" applyBorder="1" applyAlignment="1">
      <alignment horizontal="center" vertical="center"/>
    </xf>
    <xf numFmtId="0" fontId="62" fillId="27" borderId="0" xfId="378" applyFont="1" applyFill="1" applyBorder="1" applyAlignment="1">
      <alignment horizontal="center" vertical="center" wrapText="1"/>
    </xf>
    <xf numFmtId="0" fontId="60" fillId="27" borderId="0" xfId="378" applyFont="1" applyFill="1" applyBorder="1" applyAlignment="1">
      <alignment horizontal="center" vertical="center"/>
    </xf>
    <xf numFmtId="0" fontId="58" fillId="27" borderId="49" xfId="378" applyFont="1" applyFill="1" applyBorder="1" applyAlignment="1">
      <alignment horizontal="justify" vertical="center" wrapText="1"/>
    </xf>
    <xf numFmtId="0" fontId="58" fillId="27" borderId="0" xfId="378" applyFont="1" applyFill="1" applyBorder="1" applyAlignment="1">
      <alignment horizontal="justify" vertical="center" wrapText="1"/>
    </xf>
    <xf numFmtId="0" fontId="62" fillId="0" borderId="0" xfId="378" applyFont="1" applyFill="1" applyBorder="1" applyAlignment="1">
      <alignment horizontal="center" vertical="center" wrapText="1"/>
    </xf>
    <xf numFmtId="0" fontId="58" fillId="0" borderId="0" xfId="378" applyFont="1" applyFill="1" applyAlignment="1">
      <alignment horizontal="left" vertical="center" wrapText="1"/>
    </xf>
    <xf numFmtId="0" fontId="66" fillId="27" borderId="100" xfId="43" applyFont="1" applyFill="1" applyBorder="1" applyAlignment="1">
      <alignment horizontal="center" vertical="center" wrapText="1" shrinkToFit="1"/>
    </xf>
    <xf numFmtId="0" fontId="66" fillId="27" borderId="102" xfId="43" applyFont="1" applyFill="1" applyBorder="1" applyAlignment="1">
      <alignment horizontal="center" vertical="center" wrapText="1" shrinkToFit="1"/>
    </xf>
    <xf numFmtId="0" fontId="66" fillId="27" borderId="53" xfId="43" applyFont="1" applyFill="1" applyBorder="1" applyAlignment="1">
      <alignment horizontal="center" vertical="center" wrapText="1"/>
    </xf>
    <xf numFmtId="0" fontId="66" fillId="27" borderId="92" xfId="43" applyFont="1" applyFill="1" applyBorder="1" applyAlignment="1">
      <alignment horizontal="center" vertical="center" wrapText="1"/>
    </xf>
    <xf numFmtId="0" fontId="129" fillId="27" borderId="100" xfId="374" applyFont="1" applyFill="1" applyBorder="1" applyAlignment="1">
      <alignment horizontal="center" vertical="center" wrapText="1"/>
    </xf>
    <xf numFmtId="0" fontId="129" fillId="27" borderId="101" xfId="374" applyFont="1" applyFill="1" applyBorder="1" applyAlignment="1">
      <alignment horizontal="center" vertical="center" wrapText="1"/>
    </xf>
    <xf numFmtId="0" fontId="129" fillId="27" borderId="102" xfId="374" applyFont="1" applyFill="1" applyBorder="1" applyAlignment="1">
      <alignment horizontal="center" vertical="center" wrapText="1"/>
    </xf>
    <xf numFmtId="0" fontId="66" fillId="27" borderId="100" xfId="43" applyFont="1" applyFill="1" applyBorder="1" applyAlignment="1">
      <alignment horizontal="center" vertical="center" wrapText="1"/>
    </xf>
    <xf numFmtId="0" fontId="66" fillId="27" borderId="101" xfId="43" applyFont="1" applyFill="1" applyBorder="1" applyAlignment="1">
      <alignment horizontal="center" vertical="center" wrapText="1"/>
    </xf>
    <xf numFmtId="0" fontId="66" fillId="27" borderId="102" xfId="43" applyFont="1" applyFill="1" applyBorder="1" applyAlignment="1">
      <alignment horizontal="center" vertical="center" wrapText="1"/>
    </xf>
    <xf numFmtId="4" fontId="70" fillId="30" borderId="44" xfId="43" applyNumberFormat="1" applyFont="1" applyFill="1" applyBorder="1" applyAlignment="1">
      <alignment horizontal="right" vertical="center"/>
    </xf>
    <xf numFmtId="207" fontId="58" fillId="0" borderId="0" xfId="85" applyNumberFormat="1" applyFont="1" applyFill="1" applyAlignment="1">
      <alignment horizontal="center" vertical="center"/>
    </xf>
  </cellXfs>
  <cellStyles count="506">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ANCLAS,REZONES Y SUS PARTES,DE FUNDICION,DE HIERRO O DE ACERO 2 2" xfId="469"/>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2 4" xfId="454"/>
    <cellStyle name="Millares [0] 2 3" xfId="388"/>
    <cellStyle name="Millares [0] 3" xfId="389"/>
    <cellStyle name="Millares [0] 3 2" xfId="442"/>
    <cellStyle name="Millares [0] 4" xfId="436"/>
    <cellStyle name="Millares [0] 4 2" xfId="481"/>
    <cellStyle name="Millares [0] 5" xfId="445"/>
    <cellStyle name="Millares [0] 5 2" xfId="488"/>
    <cellStyle name="Millares [0] 8" xfId="432"/>
    <cellStyle name="Millares [2]" xfId="87"/>
    <cellStyle name="Millares [2] 2" xfId="169"/>
    <cellStyle name="Millares [2] 3" xfId="332"/>
    <cellStyle name="Millares [2] 4" xfId="324"/>
    <cellStyle name="Millares [2] 5" xfId="329"/>
    <cellStyle name="Millares 10" xfId="435"/>
    <cellStyle name="Millares 10 2" xfId="480"/>
    <cellStyle name="Millares 11" xfId="444"/>
    <cellStyle name="Millares 11 2" xfId="487"/>
    <cellStyle name="Millares 12" xfId="451"/>
    <cellStyle name="Millares 12 2" xfId="494"/>
    <cellStyle name="Millares 13" xfId="458"/>
    <cellStyle name="Millares 13 2" xfId="496"/>
    <cellStyle name="Millares 14" xfId="456"/>
    <cellStyle name="Millares 15" xfId="377"/>
    <cellStyle name="Millares 16" xfId="450"/>
    <cellStyle name="Millares 16 2" xfId="493"/>
    <cellStyle name="Millares 17" xfId="433"/>
    <cellStyle name="Millares 18" xfId="446"/>
    <cellStyle name="Millares 18 2" xfId="489"/>
    <cellStyle name="Millares 2" xfId="370"/>
    <cellStyle name="Millares 2 2" xfId="390"/>
    <cellStyle name="Millares 2 2 2" xfId="391"/>
    <cellStyle name="Millares 2 2 2 2" xfId="392"/>
    <cellStyle name="Millares 2 2 2 2 2" xfId="393"/>
    <cellStyle name="Millares 2 2 3" xfId="394"/>
    <cellStyle name="Millares 2 2 4" xfId="457"/>
    <cellStyle name="Millares 2 3" xfId="395"/>
    <cellStyle name="Millares 2 4" xfId="396"/>
    <cellStyle name="Millares 2 5" xfId="397"/>
    <cellStyle name="Millares 2 6" xfId="398"/>
    <cellStyle name="Millares 3" xfId="373"/>
    <cellStyle name="Millares 3 2" xfId="437"/>
    <cellStyle name="Millares 3 2 2" xfId="482"/>
    <cellStyle name="Millares 3 3" xfId="447"/>
    <cellStyle name="Millares 3 3 2" xfId="490"/>
    <cellStyle name="Millares 3 4" xfId="460"/>
    <cellStyle name="Millares 3 4 2" xfId="498"/>
    <cellStyle name="Millares 3 5" xfId="4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5 4" xfId="441"/>
    <cellStyle name="Millares 5 5" xfId="464"/>
    <cellStyle name="Millares 5 5 2" xfId="501"/>
    <cellStyle name="Millares 5 6" xfId="474"/>
    <cellStyle name="Millares 6" xfId="408"/>
    <cellStyle name="Millares 6 2" xfId="409"/>
    <cellStyle name="Millares 7" xfId="410"/>
    <cellStyle name="Millares 7 2" xfId="411"/>
    <cellStyle name="Millares 7 3" xfId="412"/>
    <cellStyle name="Millares 7 3 2" xfId="465"/>
    <cellStyle name="Millares 7 3 2 2" xfId="502"/>
    <cellStyle name="Millares 7 3 3" xfId="475"/>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0" xfId="434"/>
    <cellStyle name="Normal 10 2" xfId="463"/>
    <cellStyle name="Normal 10 3" xfId="479"/>
    <cellStyle name="Normal 11" xfId="415"/>
    <cellStyle name="Normal 12" xfId="443"/>
    <cellStyle name="Normal 12 2" xfId="486"/>
    <cellStyle name="Normal 13" xfId="459"/>
    <cellStyle name="Normal 13 2" xfId="497"/>
    <cellStyle name="Normal 2" xfId="368"/>
    <cellStyle name="Normal 2 2" xfId="416"/>
    <cellStyle name="Normal 2 2 2" xfId="453"/>
    <cellStyle name="Normal 2 2 3" xfId="466"/>
    <cellStyle name="Normal 2 2 3 2" xfId="503"/>
    <cellStyle name="Normal 2 2 4" xfId="476"/>
    <cellStyle name="Normal 2 3" xfId="417"/>
    <cellStyle name="Normal 2 3 2" xfId="467"/>
    <cellStyle name="Normal 2 3 2 2" xfId="504"/>
    <cellStyle name="Normal 2 3 3" xfId="477"/>
    <cellStyle name="Normal 3" xfId="371"/>
    <cellStyle name="Normal 3 2" xfId="455"/>
    <cellStyle name="Normal 4" xfId="418"/>
    <cellStyle name="Normal 5" xfId="284"/>
    <cellStyle name="Normal 5 2" xfId="419"/>
    <cellStyle name="Normal 5 2 2" xfId="420"/>
    <cellStyle name="Normal 5 2 2 2" xfId="421"/>
    <cellStyle name="Normal 5 3" xfId="422"/>
    <cellStyle name="Normal 5 4" xfId="438"/>
    <cellStyle name="Normal 5 4 2" xfId="483"/>
    <cellStyle name="Normal 5 5" xfId="448"/>
    <cellStyle name="Normal 5 5 2" xfId="491"/>
    <cellStyle name="Normal 5 6" xfId="461"/>
    <cellStyle name="Normal 5 6 2" xfId="499"/>
    <cellStyle name="Normal 5 7" xfId="471"/>
    <cellStyle name="Normal 5_CUADRO 8 - Bonos y Prestamos Garantizados en Pesos 2do. Trim-15 (A 1.8) Mari en construcción" xfId="423"/>
    <cellStyle name="Normal 6" xfId="424"/>
    <cellStyle name="Normal 7" xfId="285"/>
    <cellStyle name="Normal 7 2" xfId="439"/>
    <cellStyle name="Normal 7 2 2" xfId="484"/>
    <cellStyle name="Normal 7 3" xfId="449"/>
    <cellStyle name="Normal 7 3 2" xfId="492"/>
    <cellStyle name="Normal 7 4" xfId="462"/>
    <cellStyle name="Normal 7 4 2" xfId="500"/>
    <cellStyle name="Normal 7 5" xfId="472"/>
    <cellStyle name="Normal 8" xfId="425"/>
    <cellStyle name="Normal 8 2" xfId="426"/>
    <cellStyle name="Normal 9" xfId="427"/>
    <cellStyle name="Normal 9 2" xfId="468"/>
    <cellStyle name="Normal 9 2 2" xfId="505"/>
    <cellStyle name="Normal 9 3" xfId="478"/>
    <cellStyle name="Normal_2012 envío (Enero a Diciembre)" xfId="470"/>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xfId="97" builtinId="5"/>
    <cellStyle name="Porcentaje 2" xfId="372"/>
    <cellStyle name="Porcentaje 2 2" xfId="428"/>
    <cellStyle name="Porcentaje 2 2 2" xfId="429"/>
    <cellStyle name="Porcentaje 2 2 2 2" xfId="430"/>
    <cellStyle name="Porcentaje 2 3" xfId="431"/>
    <cellStyle name="Porcentaje 3" xfId="440"/>
    <cellStyle name="Porcentaje 3 2" xfId="485"/>
    <cellStyle name="Porcentaje 4" xfId="452"/>
    <cellStyle name="Porcentaje 4 2" xfId="495"/>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P62"/>
  <sheetViews>
    <sheetView showGridLines="0" tabSelected="1" zoomScaleNormal="100" zoomScaleSheetLayoutView="85" workbookViewId="0">
      <selection activeCell="B5" sqref="B5:C5"/>
    </sheetView>
  </sheetViews>
  <sheetFormatPr baseColWidth="10" defaultColWidth="9.140625" defaultRowHeight="15.75" x14ac:dyDescent="0.25"/>
  <cols>
    <col min="1" max="1" width="5.7109375" style="130" customWidth="1"/>
    <col min="2" max="2" width="15.7109375" style="130" customWidth="1"/>
    <col min="3" max="3" width="122.140625" style="130" customWidth="1"/>
    <col min="4" max="4" width="106.7109375" style="130" customWidth="1"/>
    <col min="5" max="5" width="19.28515625" style="130" bestFit="1" customWidth="1"/>
    <col min="6" max="6" width="10" style="314" bestFit="1" customWidth="1"/>
    <col min="7" max="9" width="12.28515625" style="314" bestFit="1" customWidth="1"/>
    <col min="10" max="11" width="14" style="314" bestFit="1" customWidth="1"/>
    <col min="12" max="16" width="9.140625" style="314" customWidth="1"/>
    <col min="17" max="16384" width="9.140625" style="130"/>
  </cols>
  <sheetData>
    <row r="2" spans="2:16" x14ac:dyDescent="0.25">
      <c r="B2" s="1097" t="s">
        <v>943</v>
      </c>
      <c r="C2" s="1098"/>
      <c r="F2" s="130"/>
      <c r="G2" s="130"/>
      <c r="H2" s="130"/>
      <c r="I2" s="130"/>
      <c r="J2" s="130"/>
      <c r="K2" s="130"/>
      <c r="L2" s="130"/>
      <c r="M2" s="130"/>
      <c r="N2" s="130"/>
      <c r="O2" s="130"/>
      <c r="P2" s="130"/>
    </row>
    <row r="3" spans="2:16" x14ac:dyDescent="0.25">
      <c r="B3" s="1099" t="s">
        <v>305</v>
      </c>
      <c r="C3" s="1098"/>
      <c r="F3" s="130"/>
      <c r="G3" s="130"/>
      <c r="H3" s="130"/>
      <c r="I3" s="130"/>
      <c r="J3" s="130"/>
      <c r="K3" s="130"/>
      <c r="L3" s="130"/>
      <c r="M3" s="130"/>
      <c r="N3" s="130"/>
      <c r="O3" s="130"/>
      <c r="P3" s="130"/>
    </row>
    <row r="4" spans="2:16" ht="30.75" customHeight="1" thickBot="1" x14ac:dyDescent="0.55000000000000004">
      <c r="C4" s="313"/>
      <c r="F4" s="130"/>
      <c r="G4" s="130"/>
      <c r="H4" s="130"/>
      <c r="I4" s="130"/>
      <c r="J4" s="130"/>
      <c r="K4" s="130"/>
      <c r="L4" s="130"/>
      <c r="M4" s="130"/>
      <c r="N4" s="130"/>
      <c r="O4" s="130"/>
      <c r="P4" s="130"/>
    </row>
    <row r="5" spans="2:16" ht="27" customHeight="1" x14ac:dyDescent="0.25">
      <c r="B5" s="1245" t="s">
        <v>516</v>
      </c>
      <c r="C5" s="1246"/>
      <c r="F5" s="130"/>
      <c r="G5" s="130"/>
      <c r="H5" s="130"/>
      <c r="I5" s="130"/>
      <c r="J5" s="130"/>
      <c r="K5" s="130"/>
      <c r="L5" s="130"/>
      <c r="M5" s="130"/>
      <c r="N5" s="130"/>
      <c r="O5" s="130"/>
      <c r="P5" s="130"/>
    </row>
    <row r="6" spans="2:16" ht="27" customHeight="1" thickBot="1" x14ac:dyDescent="0.3">
      <c r="B6" s="1249"/>
      <c r="C6" s="1250"/>
      <c r="F6" s="130"/>
      <c r="G6" s="130"/>
      <c r="H6" s="130"/>
      <c r="I6" s="130"/>
      <c r="J6" s="130"/>
      <c r="K6" s="130"/>
      <c r="L6" s="130"/>
      <c r="M6" s="130"/>
      <c r="N6" s="130"/>
      <c r="O6" s="130"/>
      <c r="P6" s="130"/>
    </row>
    <row r="7" spans="2:16" ht="24.75" customHeight="1" thickBot="1" x14ac:dyDescent="0.3">
      <c r="F7" s="130"/>
      <c r="G7" s="130"/>
      <c r="H7" s="130"/>
      <c r="I7" s="130"/>
      <c r="J7" s="130"/>
      <c r="K7" s="130"/>
      <c r="L7" s="130"/>
      <c r="M7" s="130"/>
      <c r="N7" s="130"/>
      <c r="O7" s="130"/>
      <c r="P7" s="130"/>
    </row>
    <row r="8" spans="2:16" ht="25.5" customHeight="1" thickBot="1" x14ac:dyDescent="0.3">
      <c r="B8" s="1247" t="s">
        <v>168</v>
      </c>
      <c r="C8" s="1248"/>
      <c r="F8" s="130"/>
      <c r="G8" s="130"/>
      <c r="H8" s="130"/>
      <c r="I8" s="130"/>
      <c r="J8" s="130"/>
      <c r="K8" s="130"/>
      <c r="L8" s="130"/>
      <c r="M8" s="130"/>
      <c r="N8" s="130"/>
      <c r="O8" s="130"/>
      <c r="P8" s="130"/>
    </row>
    <row r="9" spans="2:16" ht="16.5" thickBot="1" x14ac:dyDescent="0.3">
      <c r="F9" s="130"/>
      <c r="G9" s="130"/>
      <c r="H9" s="130"/>
      <c r="I9" s="130"/>
      <c r="J9" s="130"/>
      <c r="K9" s="130"/>
      <c r="L9" s="130"/>
      <c r="M9" s="130"/>
      <c r="N9" s="130"/>
      <c r="O9" s="130"/>
      <c r="P9" s="130"/>
    </row>
    <row r="10" spans="2:16" ht="24" customHeight="1" thickBot="1" x14ac:dyDescent="0.3">
      <c r="B10" s="315" t="s">
        <v>169</v>
      </c>
      <c r="C10" s="316" t="s">
        <v>170</v>
      </c>
      <c r="F10" s="130"/>
      <c r="G10" s="130"/>
      <c r="H10" s="130"/>
      <c r="I10" s="130"/>
      <c r="J10" s="130"/>
      <c r="K10" s="130"/>
      <c r="L10" s="130"/>
      <c r="M10" s="130"/>
      <c r="N10" s="130"/>
      <c r="O10" s="130"/>
      <c r="P10" s="130"/>
    </row>
    <row r="11" spans="2:16" ht="27" customHeight="1" x14ac:dyDescent="0.25">
      <c r="B11" s="1243" t="s">
        <v>882</v>
      </c>
      <c r="C11" s="1244"/>
      <c r="F11" s="130"/>
      <c r="G11" s="130"/>
      <c r="H11" s="130"/>
      <c r="I11" s="130"/>
      <c r="J11" s="130"/>
      <c r="K11" s="130"/>
      <c r="L11" s="130"/>
      <c r="M11" s="130"/>
      <c r="N11" s="130"/>
      <c r="O11" s="130"/>
      <c r="P11" s="130"/>
    </row>
    <row r="12" spans="2:16" x14ac:dyDescent="0.25">
      <c r="B12" s="1100" t="s">
        <v>171</v>
      </c>
      <c r="C12" s="317" t="s">
        <v>749</v>
      </c>
      <c r="F12" s="130"/>
      <c r="G12" s="130"/>
      <c r="H12" s="130"/>
      <c r="I12" s="130"/>
      <c r="J12" s="130"/>
      <c r="K12" s="130"/>
      <c r="L12" s="130"/>
      <c r="M12" s="130"/>
      <c r="N12" s="130"/>
      <c r="O12" s="130"/>
      <c r="P12" s="130"/>
    </row>
    <row r="13" spans="2:16" x14ac:dyDescent="0.25">
      <c r="B13" s="1100" t="s">
        <v>225</v>
      </c>
      <c r="C13" s="317" t="s">
        <v>791</v>
      </c>
      <c r="F13" s="130"/>
      <c r="G13" s="130"/>
      <c r="H13" s="130"/>
      <c r="I13" s="130"/>
      <c r="J13" s="130"/>
      <c r="K13" s="130"/>
      <c r="L13" s="130"/>
      <c r="M13" s="130"/>
      <c r="N13" s="130"/>
      <c r="O13" s="130"/>
      <c r="P13" s="130"/>
    </row>
    <row r="14" spans="2:16" x14ac:dyDescent="0.25">
      <c r="B14" s="1100" t="s">
        <v>261</v>
      </c>
      <c r="C14" s="317" t="s">
        <v>792</v>
      </c>
      <c r="F14" s="130"/>
      <c r="G14" s="130"/>
      <c r="H14" s="130"/>
      <c r="I14" s="130"/>
      <c r="J14" s="130"/>
      <c r="K14" s="130"/>
      <c r="L14" s="130"/>
      <c r="M14" s="130"/>
      <c r="N14" s="130"/>
      <c r="O14" s="130"/>
      <c r="P14" s="130"/>
    </row>
    <row r="15" spans="2:16" x14ac:dyDescent="0.25">
      <c r="B15" s="1100" t="s">
        <v>115</v>
      </c>
      <c r="C15" s="317" t="s">
        <v>793</v>
      </c>
      <c r="E15" s="318"/>
      <c r="F15" s="130"/>
      <c r="G15" s="130"/>
      <c r="H15" s="130"/>
      <c r="I15" s="130"/>
      <c r="J15" s="130"/>
      <c r="K15" s="130"/>
      <c r="L15" s="130"/>
      <c r="M15" s="130"/>
      <c r="N15" s="130"/>
      <c r="O15" s="130"/>
      <c r="P15" s="130"/>
    </row>
    <row r="16" spans="2:16" x14ac:dyDescent="0.25">
      <c r="B16" s="1100" t="s">
        <v>116</v>
      </c>
      <c r="C16" s="317" t="s">
        <v>794</v>
      </c>
      <c r="E16" s="318"/>
      <c r="F16" s="130"/>
      <c r="G16" s="130"/>
      <c r="H16" s="130"/>
      <c r="I16" s="130"/>
      <c r="J16" s="130"/>
      <c r="K16" s="130"/>
      <c r="L16" s="130"/>
      <c r="M16" s="130"/>
      <c r="N16" s="130"/>
      <c r="O16" s="130"/>
      <c r="P16" s="130"/>
    </row>
    <row r="17" spans="1:16" x14ac:dyDescent="0.25">
      <c r="B17" s="1100" t="s">
        <v>117</v>
      </c>
      <c r="C17" s="317" t="s">
        <v>795</v>
      </c>
      <c r="E17" s="318"/>
      <c r="F17" s="130"/>
      <c r="G17" s="130"/>
      <c r="H17" s="130"/>
      <c r="I17" s="130"/>
      <c r="J17" s="130"/>
      <c r="K17" s="130"/>
      <c r="L17" s="130"/>
      <c r="M17" s="130"/>
      <c r="N17" s="130"/>
      <c r="O17" s="130"/>
      <c r="P17" s="130"/>
    </row>
    <row r="18" spans="1:16" x14ac:dyDescent="0.25">
      <c r="B18" s="1100" t="s">
        <v>118</v>
      </c>
      <c r="C18" s="317" t="s">
        <v>750</v>
      </c>
      <c r="E18" s="318"/>
      <c r="F18" s="130"/>
      <c r="G18" s="130"/>
      <c r="H18" s="130"/>
      <c r="I18" s="130"/>
      <c r="J18" s="130"/>
      <c r="K18" s="130"/>
      <c r="L18" s="130"/>
      <c r="M18" s="130"/>
      <c r="N18" s="130"/>
      <c r="O18" s="130"/>
      <c r="P18" s="130"/>
    </row>
    <row r="19" spans="1:16" x14ac:dyDescent="0.25">
      <c r="B19" s="1100" t="s">
        <v>119</v>
      </c>
      <c r="C19" s="317" t="s">
        <v>751</v>
      </c>
      <c r="E19" s="318"/>
      <c r="F19" s="130"/>
      <c r="G19" s="130"/>
      <c r="H19" s="130"/>
      <c r="I19" s="130"/>
      <c r="J19" s="130"/>
      <c r="K19" s="130"/>
      <c r="L19" s="130"/>
      <c r="M19" s="130"/>
      <c r="N19" s="130"/>
      <c r="O19" s="130"/>
      <c r="P19" s="130"/>
    </row>
    <row r="20" spans="1:16" x14ac:dyDescent="0.25">
      <c r="B20" s="1100" t="s">
        <v>120</v>
      </c>
      <c r="C20" s="317" t="s">
        <v>752</v>
      </c>
      <c r="E20" s="318"/>
      <c r="F20" s="130"/>
      <c r="G20" s="130"/>
      <c r="H20" s="130"/>
      <c r="I20" s="130"/>
      <c r="J20" s="130"/>
      <c r="K20" s="130"/>
      <c r="L20" s="130"/>
      <c r="M20" s="130"/>
      <c r="N20" s="130"/>
      <c r="O20" s="130"/>
      <c r="P20" s="130"/>
    </row>
    <row r="21" spans="1:16" ht="16.5" thickBot="1" x14ac:dyDescent="0.3">
      <c r="B21" s="1101" t="s">
        <v>121</v>
      </c>
      <c r="C21" s="319" t="s">
        <v>797</v>
      </c>
      <c r="E21" s="318"/>
      <c r="F21" s="130"/>
      <c r="G21" s="130"/>
      <c r="H21" s="130"/>
      <c r="I21" s="130"/>
      <c r="J21" s="130"/>
      <c r="K21" s="130"/>
      <c r="L21" s="130"/>
      <c r="M21" s="130"/>
      <c r="N21" s="130"/>
      <c r="O21" s="130"/>
      <c r="P21" s="130"/>
    </row>
    <row r="22" spans="1:16" ht="16.5" thickBot="1" x14ac:dyDescent="0.3">
      <c r="A22" s="314"/>
      <c r="B22" s="314"/>
      <c r="C22" s="314"/>
      <c r="D22" s="314"/>
      <c r="E22" s="314"/>
      <c r="F22" s="130"/>
      <c r="G22" s="130"/>
      <c r="H22" s="130"/>
      <c r="I22" s="130"/>
      <c r="J22" s="130"/>
      <c r="K22" s="130"/>
      <c r="L22" s="130"/>
      <c r="M22" s="130"/>
      <c r="N22" s="130"/>
      <c r="O22" s="130"/>
      <c r="P22" s="130"/>
    </row>
    <row r="23" spans="1:16" ht="27" customHeight="1" x14ac:dyDescent="0.25">
      <c r="B23" s="1243" t="s">
        <v>88</v>
      </c>
      <c r="C23" s="1244"/>
      <c r="F23" s="130"/>
      <c r="G23" s="130"/>
      <c r="H23" s="130"/>
      <c r="I23" s="130"/>
      <c r="J23" s="130"/>
      <c r="K23" s="130"/>
      <c r="L23" s="130"/>
      <c r="M23" s="130"/>
      <c r="N23" s="130"/>
      <c r="O23" s="130"/>
      <c r="P23" s="130"/>
    </row>
    <row r="24" spans="1:16" ht="15.75" customHeight="1" x14ac:dyDescent="0.25">
      <c r="B24" s="1102" t="s">
        <v>160</v>
      </c>
      <c r="C24" s="317" t="s">
        <v>883</v>
      </c>
      <c r="F24" s="130"/>
      <c r="G24" s="130"/>
      <c r="H24" s="130"/>
      <c r="I24" s="130"/>
      <c r="J24" s="130"/>
      <c r="K24" s="130"/>
      <c r="L24" s="130"/>
      <c r="M24" s="130"/>
      <c r="N24" s="130"/>
      <c r="O24" s="130"/>
      <c r="P24" s="130"/>
    </row>
    <row r="25" spans="1:16" x14ac:dyDescent="0.25">
      <c r="B25" s="1102" t="s">
        <v>161</v>
      </c>
      <c r="C25" s="317" t="s">
        <v>884</v>
      </c>
      <c r="F25" s="130"/>
      <c r="G25" s="130"/>
      <c r="H25" s="130"/>
      <c r="I25" s="130"/>
      <c r="J25" s="130"/>
      <c r="K25" s="130"/>
      <c r="L25" s="130"/>
      <c r="M25" s="130"/>
      <c r="N25" s="130"/>
      <c r="O25" s="130"/>
      <c r="P25" s="130"/>
    </row>
    <row r="26" spans="1:16" x14ac:dyDescent="0.25">
      <c r="B26" s="1102" t="s">
        <v>77</v>
      </c>
      <c r="C26" s="317" t="s">
        <v>840</v>
      </c>
      <c r="F26" s="130"/>
      <c r="G26" s="130"/>
      <c r="H26" s="130"/>
      <c r="I26" s="130"/>
      <c r="J26" s="130"/>
      <c r="K26" s="130"/>
      <c r="L26" s="130"/>
      <c r="M26" s="130"/>
      <c r="N26" s="130"/>
      <c r="O26" s="130"/>
      <c r="P26" s="130"/>
    </row>
    <row r="27" spans="1:16" ht="16.5" thickBot="1" x14ac:dyDescent="0.3">
      <c r="B27" s="1103" t="s">
        <v>839</v>
      </c>
      <c r="C27" s="322" t="s">
        <v>753</v>
      </c>
      <c r="F27" s="130"/>
      <c r="G27" s="130"/>
      <c r="H27" s="130"/>
      <c r="I27" s="130"/>
      <c r="J27" s="130"/>
      <c r="K27" s="130"/>
      <c r="L27" s="130"/>
      <c r="M27" s="130"/>
      <c r="N27" s="130"/>
      <c r="O27" s="130"/>
      <c r="P27" s="130"/>
    </row>
    <row r="28" spans="1:16" ht="16.5" thickBot="1" x14ac:dyDescent="0.3">
      <c r="A28" s="314"/>
      <c r="B28" s="314"/>
      <c r="C28" s="314"/>
      <c r="D28" s="314"/>
      <c r="E28" s="314"/>
      <c r="F28" s="130"/>
      <c r="G28" s="130"/>
      <c r="H28" s="130"/>
      <c r="I28" s="130"/>
      <c r="J28" s="130"/>
      <c r="K28" s="130"/>
      <c r="L28" s="130"/>
      <c r="M28" s="130"/>
      <c r="N28" s="130"/>
      <c r="O28" s="130"/>
      <c r="P28" s="130"/>
    </row>
    <row r="29" spans="1:16" ht="27.75" customHeight="1" x14ac:dyDescent="0.25">
      <c r="B29" s="1241" t="s">
        <v>885</v>
      </c>
      <c r="C29" s="1242"/>
      <c r="D29" s="320"/>
      <c r="F29" s="130"/>
      <c r="G29" s="130"/>
      <c r="H29" s="130"/>
      <c r="I29" s="130"/>
      <c r="J29" s="130"/>
      <c r="K29" s="130"/>
      <c r="L29" s="130"/>
      <c r="M29" s="130"/>
      <c r="N29" s="130"/>
      <c r="O29" s="130"/>
      <c r="P29" s="130"/>
    </row>
    <row r="30" spans="1:16" x14ac:dyDescent="0.25">
      <c r="B30" s="1100" t="s">
        <v>122</v>
      </c>
      <c r="C30" s="317" t="s">
        <v>886</v>
      </c>
      <c r="D30" s="321"/>
      <c r="F30" s="130"/>
      <c r="G30" s="130"/>
      <c r="H30" s="130"/>
      <c r="I30" s="130"/>
      <c r="J30" s="130"/>
      <c r="K30" s="130"/>
      <c r="L30" s="130"/>
      <c r="M30" s="130"/>
      <c r="N30" s="130"/>
      <c r="O30" s="130"/>
      <c r="P30" s="130"/>
    </row>
    <row r="31" spans="1:16" x14ac:dyDescent="0.25">
      <c r="B31" s="1100" t="s">
        <v>123</v>
      </c>
      <c r="C31" s="317" t="s">
        <v>799</v>
      </c>
      <c r="F31" s="130"/>
      <c r="G31" s="130"/>
      <c r="H31" s="130"/>
      <c r="I31" s="130"/>
      <c r="J31" s="130"/>
      <c r="K31" s="130"/>
      <c r="L31" s="130"/>
      <c r="M31" s="130"/>
      <c r="N31" s="130"/>
      <c r="O31" s="130"/>
      <c r="P31" s="130"/>
    </row>
    <row r="32" spans="1:16" x14ac:dyDescent="0.25">
      <c r="B32" s="1100" t="s">
        <v>124</v>
      </c>
      <c r="C32" s="317" t="s">
        <v>800</v>
      </c>
      <c r="F32" s="130"/>
      <c r="G32" s="130"/>
      <c r="H32" s="130"/>
      <c r="I32" s="130"/>
      <c r="J32" s="130"/>
      <c r="K32" s="130"/>
      <c r="L32" s="130"/>
      <c r="M32" s="130"/>
      <c r="N32" s="130"/>
      <c r="O32" s="130"/>
      <c r="P32" s="130"/>
    </row>
    <row r="33" spans="1:16" x14ac:dyDescent="0.25">
      <c r="B33" s="1100" t="s">
        <v>125</v>
      </c>
      <c r="C33" s="317" t="s">
        <v>801</v>
      </c>
      <c r="F33" s="130"/>
      <c r="G33" s="130"/>
      <c r="H33" s="130"/>
      <c r="I33" s="130"/>
      <c r="J33" s="130"/>
      <c r="K33" s="130"/>
      <c r="L33" s="130"/>
      <c r="M33" s="130"/>
      <c r="N33" s="130"/>
      <c r="O33" s="130"/>
      <c r="P33" s="130"/>
    </row>
    <row r="34" spans="1:16" x14ac:dyDescent="0.25">
      <c r="B34" s="1100" t="s">
        <v>126</v>
      </c>
      <c r="C34" s="317" t="s">
        <v>802</v>
      </c>
      <c r="F34" s="130"/>
      <c r="G34" s="130"/>
      <c r="H34" s="130"/>
      <c r="I34" s="130"/>
      <c r="J34" s="130"/>
      <c r="K34" s="130"/>
      <c r="L34" s="130"/>
      <c r="M34" s="130"/>
      <c r="N34" s="130"/>
      <c r="O34" s="130"/>
      <c r="P34" s="130"/>
    </row>
    <row r="35" spans="1:16" ht="17.25" customHeight="1" x14ac:dyDescent="0.25">
      <c r="B35" s="1100" t="s">
        <v>127</v>
      </c>
      <c r="C35" s="317" t="s">
        <v>803</v>
      </c>
      <c r="F35" s="130"/>
      <c r="G35" s="130"/>
      <c r="H35" s="130"/>
      <c r="I35" s="130"/>
      <c r="J35" s="130"/>
      <c r="K35" s="130"/>
      <c r="L35" s="130"/>
      <c r="M35" s="130"/>
      <c r="N35" s="130"/>
      <c r="O35" s="130"/>
      <c r="P35" s="130"/>
    </row>
    <row r="36" spans="1:16" x14ac:dyDescent="0.25">
      <c r="B36" s="1100" t="s">
        <v>128</v>
      </c>
      <c r="C36" s="317" t="s">
        <v>804</v>
      </c>
      <c r="F36" s="130"/>
      <c r="G36" s="130"/>
      <c r="H36" s="130"/>
      <c r="I36" s="130"/>
      <c r="J36" s="130"/>
      <c r="K36" s="130"/>
      <c r="L36" s="130"/>
      <c r="M36" s="130"/>
      <c r="N36" s="130"/>
      <c r="O36" s="130"/>
      <c r="P36" s="130"/>
    </row>
    <row r="37" spans="1:16" ht="16.5" thickBot="1" x14ac:dyDescent="0.3">
      <c r="B37" s="1101" t="s">
        <v>129</v>
      </c>
      <c r="C37" s="322" t="s">
        <v>805</v>
      </c>
      <c r="F37" s="130"/>
      <c r="G37" s="130"/>
      <c r="H37" s="130"/>
      <c r="I37" s="130"/>
      <c r="J37" s="130"/>
      <c r="K37" s="130"/>
      <c r="L37" s="130"/>
      <c r="M37" s="130"/>
      <c r="N37" s="130"/>
      <c r="O37" s="130"/>
      <c r="P37" s="130"/>
    </row>
    <row r="38" spans="1:16" ht="16.5" thickBot="1" x14ac:dyDescent="0.3">
      <c r="A38" s="314"/>
      <c r="B38" s="314"/>
      <c r="C38" s="314"/>
      <c r="D38" s="314"/>
      <c r="E38" s="314"/>
      <c r="F38" s="130"/>
      <c r="G38" s="130"/>
      <c r="H38" s="130"/>
      <c r="I38" s="130"/>
      <c r="J38" s="130"/>
      <c r="K38" s="130"/>
      <c r="L38" s="130"/>
      <c r="M38" s="130"/>
      <c r="N38" s="130"/>
      <c r="O38" s="130"/>
      <c r="P38" s="130"/>
    </row>
    <row r="39" spans="1:16" ht="27.75" customHeight="1" x14ac:dyDescent="0.25">
      <c r="B39" s="1243" t="s">
        <v>113</v>
      </c>
      <c r="C39" s="1244"/>
      <c r="F39" s="130"/>
      <c r="G39" s="130"/>
      <c r="H39" s="130"/>
      <c r="I39" s="130"/>
      <c r="J39" s="130"/>
      <c r="K39" s="130"/>
      <c r="L39" s="130"/>
      <c r="M39" s="130"/>
      <c r="N39" s="130"/>
      <c r="O39" s="130"/>
      <c r="P39" s="130"/>
    </row>
    <row r="40" spans="1:16" x14ac:dyDescent="0.25">
      <c r="B40" s="1100" t="s">
        <v>130</v>
      </c>
      <c r="C40" s="317" t="s">
        <v>114</v>
      </c>
      <c r="F40" s="130"/>
      <c r="G40" s="130"/>
      <c r="H40" s="130"/>
      <c r="I40" s="130"/>
      <c r="J40" s="130"/>
      <c r="K40" s="130"/>
      <c r="L40" s="130"/>
      <c r="M40" s="130"/>
      <c r="N40" s="130"/>
      <c r="O40" s="130"/>
      <c r="P40" s="130"/>
    </row>
    <row r="41" spans="1:16" x14ac:dyDescent="0.25">
      <c r="B41" s="1100" t="s">
        <v>131</v>
      </c>
      <c r="C41" s="317" t="s">
        <v>754</v>
      </c>
      <c r="F41" s="130"/>
      <c r="G41" s="130"/>
      <c r="H41" s="130"/>
      <c r="I41" s="130"/>
      <c r="J41" s="130"/>
      <c r="K41" s="130"/>
      <c r="L41" s="130"/>
      <c r="M41" s="130"/>
      <c r="N41" s="130"/>
      <c r="O41" s="130"/>
      <c r="P41" s="130"/>
    </row>
    <row r="42" spans="1:16" x14ac:dyDescent="0.25">
      <c r="B42" s="1100" t="s">
        <v>132</v>
      </c>
      <c r="C42" s="317" t="s">
        <v>257</v>
      </c>
      <c r="F42" s="130"/>
      <c r="G42" s="130"/>
      <c r="H42" s="130"/>
      <c r="I42" s="130"/>
      <c r="J42" s="130"/>
      <c r="K42" s="130"/>
      <c r="L42" s="130"/>
      <c r="M42" s="130"/>
      <c r="N42" s="130"/>
      <c r="O42" s="130"/>
      <c r="P42" s="130"/>
    </row>
    <row r="43" spans="1:16" x14ac:dyDescent="0.25">
      <c r="B43" s="1100" t="s">
        <v>133</v>
      </c>
      <c r="C43" s="317" t="s">
        <v>755</v>
      </c>
      <c r="F43" s="130"/>
      <c r="G43" s="130"/>
      <c r="H43" s="130"/>
      <c r="I43" s="130"/>
      <c r="J43" s="130"/>
      <c r="K43" s="130"/>
      <c r="L43" s="130"/>
      <c r="M43" s="130"/>
      <c r="N43" s="130"/>
      <c r="O43" s="130"/>
      <c r="P43" s="130"/>
    </row>
    <row r="44" spans="1:16" x14ac:dyDescent="0.25">
      <c r="B44" s="1100" t="s">
        <v>134</v>
      </c>
      <c r="C44" s="317" t="s">
        <v>806</v>
      </c>
      <c r="F44" s="130"/>
      <c r="G44" s="130"/>
      <c r="H44" s="130"/>
      <c r="I44" s="130"/>
      <c r="J44" s="130"/>
      <c r="K44" s="130"/>
      <c r="L44" s="130"/>
      <c r="M44" s="130"/>
      <c r="N44" s="130"/>
      <c r="O44" s="130"/>
      <c r="P44" s="130"/>
    </row>
    <row r="45" spans="1:16" x14ac:dyDescent="0.25">
      <c r="B45" s="1100" t="s">
        <v>78</v>
      </c>
      <c r="C45" s="317" t="s">
        <v>807</v>
      </c>
      <c r="F45" s="130"/>
      <c r="G45" s="130"/>
      <c r="H45" s="130"/>
      <c r="I45" s="130"/>
      <c r="J45" s="130"/>
      <c r="K45" s="130"/>
      <c r="L45" s="130"/>
      <c r="M45" s="130"/>
      <c r="N45" s="130"/>
      <c r="O45" s="130"/>
      <c r="P45" s="130"/>
    </row>
    <row r="46" spans="1:16" ht="16.5" thickBot="1" x14ac:dyDescent="0.3">
      <c r="B46" s="1101" t="s">
        <v>79</v>
      </c>
      <c r="C46" s="322" t="s">
        <v>808</v>
      </c>
      <c r="F46" s="130"/>
      <c r="G46" s="130"/>
      <c r="H46" s="130"/>
      <c r="I46" s="130"/>
      <c r="J46" s="130"/>
      <c r="K46" s="130"/>
      <c r="L46" s="130"/>
      <c r="M46" s="130"/>
      <c r="N46" s="130"/>
      <c r="O46" s="130"/>
      <c r="P46" s="130"/>
    </row>
    <row r="49" spans="6:16" ht="18" customHeight="1" x14ac:dyDescent="0.25">
      <c r="F49" s="130"/>
      <c r="G49" s="130"/>
      <c r="H49" s="130"/>
      <c r="I49" s="130"/>
      <c r="J49" s="130"/>
      <c r="K49" s="130"/>
      <c r="L49" s="130"/>
      <c r="M49" s="130"/>
      <c r="N49" s="130"/>
      <c r="O49" s="130"/>
      <c r="P49" s="130"/>
    </row>
    <row r="62" spans="6:16" ht="30" customHeight="1" x14ac:dyDescent="0.25">
      <c r="F62" s="130"/>
      <c r="G62" s="130"/>
      <c r="H62" s="130"/>
      <c r="I62" s="130"/>
      <c r="J62" s="130"/>
      <c r="K62" s="130"/>
      <c r="L62" s="130"/>
      <c r="M62" s="130"/>
      <c r="N62" s="130"/>
      <c r="O62" s="130"/>
      <c r="P62" s="130"/>
    </row>
  </sheetData>
  <mergeCells count="7">
    <mergeCell ref="B29:C29"/>
    <mergeCell ref="B39:C39"/>
    <mergeCell ref="B5:C5"/>
    <mergeCell ref="B8:C8"/>
    <mergeCell ref="B11:C11"/>
    <mergeCell ref="B23:C23"/>
    <mergeCell ref="B6:C6"/>
  </mergeCells>
  <phoneticPr fontId="20" type="noConversion"/>
  <hyperlinks>
    <hyperlink ref="B40" location="A.4.1!A1" display="A.4.1"/>
    <hyperlink ref="B30" location="A.3.1!A1" display="A.3.1"/>
    <hyperlink ref="B31:B37" location="A.16.1!A1" display="A.16.1!A1"/>
    <hyperlink ref="B41" location="A.4.2!A1" display="A.4.2"/>
    <hyperlink ref="B42" location="A.4.3!A1" display="A.4.3"/>
    <hyperlink ref="B24" location="A.2.1!A1" display="A.2.1"/>
    <hyperlink ref="B31" location="A.3.2!A1" display="A.3.2"/>
    <hyperlink ref="B32" location="A.3.3!A1" display="A.3.3"/>
    <hyperlink ref="B33" location="A.3.4!A1" display="A.3.4"/>
    <hyperlink ref="B34" location="A.3.5!A1" display="A.3.5"/>
    <hyperlink ref="B35" location="A.3.6!A1" display="A.3.6"/>
    <hyperlink ref="B36" location="A.3.7!A1" display="A.3.7"/>
    <hyperlink ref="B37" location="A.3.8!A1" display="A.3.8"/>
    <hyperlink ref="B43" location="A.4.4!A1" display="A.4.4"/>
    <hyperlink ref="B44" location="A.4.5!A1" display="A.4.5"/>
    <hyperlink ref="B45" location="A.4.6!A1" display="A.4.6"/>
    <hyperlink ref="B46"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7" location="A.2.4!A1" display="A.2.4"/>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2.7109375" style="1" customWidth="1"/>
    <col min="3" max="3" width="61.28515625" style="1" customWidth="1"/>
    <col min="4" max="4" width="17.5703125" style="1" customWidth="1"/>
    <col min="5" max="5" width="12.7109375" style="1" bestFit="1" customWidth="1"/>
    <col min="6" max="6" width="20.7109375" style="1" bestFit="1" customWidth="1"/>
    <col min="7" max="8" width="19.42578125" style="1" bestFit="1" customWidth="1"/>
    <col min="9" max="9" width="11.85546875" style="1" bestFit="1" customWidth="1"/>
    <col min="10" max="14" width="13.140625" style="1" bestFit="1" customWidth="1"/>
    <col min="15" max="16384" width="11.42578125" style="1"/>
  </cols>
  <sheetData>
    <row r="1" spans="1:14" ht="15" x14ac:dyDescent="0.25">
      <c r="A1" s="757" t="s">
        <v>220</v>
      </c>
      <c r="B1" s="191"/>
    </row>
    <row r="2" spans="1:14" s="191" customFormat="1" ht="15" customHeight="1" x14ac:dyDescent="0.25">
      <c r="B2" s="394" t="str">
        <f>+A.1.8!B2</f>
        <v>MINISTERIO DE ECONOMIA</v>
      </c>
      <c r="C2" s="5"/>
      <c r="D2" s="5"/>
      <c r="E2" s="5"/>
      <c r="F2" s="5"/>
      <c r="G2" s="5"/>
      <c r="H2" s="190"/>
      <c r="I2" s="1"/>
      <c r="J2" s="1"/>
      <c r="K2" s="1"/>
      <c r="L2" s="1"/>
      <c r="M2" s="1"/>
      <c r="N2" s="1"/>
    </row>
    <row r="3" spans="1:14" s="191" customFormat="1" ht="15" customHeight="1" x14ac:dyDescent="0.25">
      <c r="B3" s="276" t="s">
        <v>305</v>
      </c>
      <c r="C3" s="5"/>
      <c r="D3" s="5"/>
      <c r="E3" s="5"/>
      <c r="F3" s="5"/>
      <c r="G3" s="5"/>
      <c r="H3" s="192"/>
      <c r="I3" s="1"/>
      <c r="J3" s="1"/>
      <c r="K3" s="1"/>
      <c r="L3" s="1"/>
      <c r="M3" s="1"/>
      <c r="N3" s="1"/>
    </row>
    <row r="4" spans="1:14" s="199" customFormat="1" x14ac:dyDescent="0.2">
      <c r="B4" s="35"/>
      <c r="C4" s="35"/>
      <c r="D4" s="35"/>
      <c r="E4" s="35"/>
      <c r="F4" s="35"/>
      <c r="G4" s="35"/>
      <c r="H4" s="449"/>
      <c r="I4" s="1"/>
      <c r="J4" s="1"/>
      <c r="K4" s="1"/>
      <c r="L4" s="1"/>
      <c r="M4" s="1"/>
      <c r="N4" s="1"/>
    </row>
    <row r="5" spans="1:14" s="199" customFormat="1" x14ac:dyDescent="0.2">
      <c r="B5" s="35"/>
      <c r="C5" s="35"/>
      <c r="D5" s="35"/>
      <c r="E5" s="35"/>
      <c r="F5" s="35"/>
      <c r="G5" s="35"/>
      <c r="H5" s="449"/>
      <c r="I5" s="1"/>
      <c r="J5" s="1"/>
      <c r="K5" s="1"/>
      <c r="L5" s="1"/>
      <c r="M5" s="1"/>
      <c r="N5" s="1"/>
    </row>
    <row r="6" spans="1:14" ht="17.25" x14ac:dyDescent="0.2">
      <c r="B6" s="1306" t="s">
        <v>560</v>
      </c>
      <c r="C6" s="1306"/>
      <c r="D6" s="1306"/>
      <c r="E6" s="1306"/>
      <c r="F6" s="1306"/>
      <c r="G6" s="1306"/>
      <c r="H6" s="1306"/>
    </row>
    <row r="7" spans="1:14" ht="17.25" x14ac:dyDescent="0.2">
      <c r="B7" s="1306" t="s">
        <v>561</v>
      </c>
      <c r="C7" s="1306"/>
      <c r="D7" s="1306"/>
      <c r="E7" s="1306"/>
      <c r="F7" s="1306"/>
      <c r="G7" s="1306"/>
      <c r="H7" s="1306"/>
    </row>
    <row r="8" spans="1:14" ht="15" x14ac:dyDescent="0.2">
      <c r="B8" s="1281" t="s">
        <v>893</v>
      </c>
      <c r="C8" s="1281"/>
      <c r="D8" s="1281"/>
      <c r="E8" s="1281"/>
      <c r="F8" s="1281"/>
      <c r="G8" s="1281"/>
      <c r="H8" s="1281"/>
    </row>
    <row r="9" spans="1:14" s="199" customFormat="1" x14ac:dyDescent="0.2">
      <c r="B9" s="450"/>
      <c r="C9" s="450"/>
      <c r="D9" s="450"/>
      <c r="E9" s="450"/>
      <c r="F9" s="450"/>
      <c r="G9" s="450"/>
      <c r="H9" s="450"/>
      <c r="I9" s="1"/>
      <c r="J9" s="1"/>
      <c r="K9" s="1"/>
      <c r="L9" s="1"/>
      <c r="M9" s="1"/>
      <c r="N9" s="1"/>
    </row>
    <row r="10" spans="1:14" s="199" customFormat="1" x14ac:dyDescent="0.2">
      <c r="B10" s="193"/>
      <c r="C10" s="35"/>
      <c r="D10" s="35"/>
      <c r="E10" s="35"/>
      <c r="F10" s="35"/>
      <c r="G10" s="35"/>
      <c r="H10" s="449"/>
      <c r="I10" s="1"/>
      <c r="J10" s="1"/>
      <c r="K10" s="1"/>
      <c r="L10" s="1"/>
      <c r="M10" s="1"/>
      <c r="N10" s="1"/>
    </row>
    <row r="11" spans="1:14" ht="13.5" thickBot="1" x14ac:dyDescent="0.25">
      <c r="B11" s="5"/>
      <c r="C11" s="5"/>
      <c r="D11" s="194"/>
      <c r="E11" s="5"/>
      <c r="F11" s="5"/>
      <c r="G11" s="5"/>
      <c r="H11" s="654" t="s">
        <v>295</v>
      </c>
    </row>
    <row r="12" spans="1:14" s="124" customFormat="1" ht="13.5" thickTop="1" x14ac:dyDescent="0.2">
      <c r="B12" s="1282" t="s">
        <v>296</v>
      </c>
      <c r="C12" s="1285" t="s">
        <v>291</v>
      </c>
      <c r="D12" s="1300" t="s">
        <v>233</v>
      </c>
      <c r="E12" s="1288" t="s">
        <v>292</v>
      </c>
      <c r="F12" s="1291" t="s">
        <v>297</v>
      </c>
      <c r="G12" s="1291" t="s">
        <v>332</v>
      </c>
      <c r="H12" s="1291" t="s">
        <v>333</v>
      </c>
      <c r="I12" s="1"/>
      <c r="J12" s="1"/>
      <c r="K12" s="1"/>
      <c r="L12" s="1"/>
      <c r="M12" s="1"/>
      <c r="N12" s="1"/>
    </row>
    <row r="13" spans="1:14" s="124" customFormat="1" x14ac:dyDescent="0.2">
      <c r="B13" s="1283"/>
      <c r="C13" s="1286"/>
      <c r="D13" s="1301"/>
      <c r="E13" s="1289"/>
      <c r="F13" s="1292"/>
      <c r="G13" s="1292"/>
      <c r="H13" s="1292"/>
      <c r="I13" s="1"/>
      <c r="J13" s="1"/>
      <c r="K13" s="1"/>
      <c r="L13" s="1"/>
      <c r="M13" s="1"/>
      <c r="N13" s="1"/>
    </row>
    <row r="14" spans="1:14" s="124" customFormat="1" x14ac:dyDescent="0.2">
      <c r="B14" s="1283"/>
      <c r="C14" s="1286"/>
      <c r="D14" s="1301"/>
      <c r="E14" s="1289"/>
      <c r="F14" s="1292"/>
      <c r="G14" s="1292"/>
      <c r="H14" s="1292"/>
      <c r="I14" s="1"/>
      <c r="J14" s="1"/>
      <c r="K14" s="1"/>
      <c r="L14" s="1"/>
      <c r="M14" s="1"/>
      <c r="N14" s="1"/>
    </row>
    <row r="15" spans="1:14" s="124" customFormat="1" ht="13.5" customHeight="1" x14ac:dyDescent="0.2">
      <c r="B15" s="1283"/>
      <c r="C15" s="1286"/>
      <c r="D15" s="1301"/>
      <c r="E15" s="1289"/>
      <c r="F15" s="1292"/>
      <c r="G15" s="1292"/>
      <c r="H15" s="1292"/>
      <c r="I15" s="1"/>
      <c r="J15" s="1"/>
      <c r="K15" s="1"/>
      <c r="L15" s="1"/>
      <c r="M15" s="1"/>
      <c r="N15" s="1"/>
    </row>
    <row r="16" spans="1:14" s="124" customFormat="1" x14ac:dyDescent="0.2">
      <c r="B16" s="1284"/>
      <c r="C16" s="1287"/>
      <c r="D16" s="1302"/>
      <c r="E16" s="1290"/>
      <c r="F16" s="1293"/>
      <c r="G16" s="1293"/>
      <c r="H16" s="1293"/>
      <c r="I16" s="1"/>
      <c r="J16" s="1"/>
      <c r="K16" s="1"/>
      <c r="L16" s="1"/>
      <c r="M16" s="1"/>
      <c r="N16" s="1"/>
    </row>
    <row r="17" spans="2:14" s="124" customFormat="1" ht="15" x14ac:dyDescent="0.25">
      <c r="B17" s="907"/>
      <c r="C17" s="908"/>
      <c r="D17" s="909"/>
      <c r="E17" s="910"/>
      <c r="F17" s="911"/>
      <c r="G17" s="911"/>
      <c r="H17" s="911"/>
      <c r="I17" s="1"/>
      <c r="J17" s="1"/>
      <c r="K17" s="1"/>
      <c r="L17" s="1"/>
      <c r="M17" s="1"/>
      <c r="N17" s="1"/>
    </row>
    <row r="18" spans="2:14" s="535" customFormat="1" ht="15.75" x14ac:dyDescent="0.25">
      <c r="B18" s="907"/>
      <c r="C18" s="891" t="s">
        <v>306</v>
      </c>
      <c r="D18" s="909"/>
      <c r="E18" s="910"/>
      <c r="F18" s="893">
        <f>+F20+F48+F66</f>
        <v>100761140.43635146</v>
      </c>
      <c r="G18" s="893">
        <f>+G20+G48+G66</f>
        <v>99434934.712918654</v>
      </c>
      <c r="H18" s="893">
        <f>+H20+H48+H66</f>
        <v>104859959.08735088</v>
      </c>
      <c r="I18" s="802"/>
      <c r="J18" s="802"/>
      <c r="K18" s="1"/>
      <c r="L18" s="1"/>
      <c r="M18" s="1"/>
      <c r="N18" s="1"/>
    </row>
    <row r="19" spans="2:14" s="124" customFormat="1" ht="15" x14ac:dyDescent="0.25">
      <c r="B19" s="907"/>
      <c r="C19" s="908"/>
      <c r="D19" s="909"/>
      <c r="E19" s="910"/>
      <c r="F19" s="911"/>
      <c r="G19" s="911"/>
      <c r="H19" s="911"/>
      <c r="I19" s="802"/>
      <c r="J19" s="1"/>
      <c r="K19" s="1"/>
      <c r="L19" s="1"/>
      <c r="M19" s="1"/>
      <c r="N19" s="1"/>
    </row>
    <row r="20" spans="2:14" s="448" customFormat="1" ht="15" x14ac:dyDescent="0.25">
      <c r="B20" s="912"/>
      <c r="C20" s="913" t="s">
        <v>865</v>
      </c>
      <c r="D20" s="914"/>
      <c r="E20" s="915"/>
      <c r="F20" s="916">
        <f>SUM(F21:F46)</f>
        <v>73050591.469973922</v>
      </c>
      <c r="G20" s="916">
        <f>SUM(G21:G46)</f>
        <v>71724385.746541113</v>
      </c>
      <c r="H20" s="916">
        <f>SUM(H21:H46)</f>
        <v>71724385.746543914</v>
      </c>
      <c r="I20" s="802"/>
      <c r="J20" s="802"/>
      <c r="K20" s="1"/>
      <c r="L20" s="1"/>
      <c r="M20" s="1"/>
      <c r="N20" s="1"/>
    </row>
    <row r="21" spans="2:14" s="124" customFormat="1" ht="15" x14ac:dyDescent="0.25">
      <c r="B21" s="917">
        <v>41766</v>
      </c>
      <c r="C21" s="758" t="s">
        <v>635</v>
      </c>
      <c r="D21" s="918">
        <v>8.7499999999999994E-2</v>
      </c>
      <c r="E21" s="910">
        <v>2024</v>
      </c>
      <c r="F21" s="897">
        <v>7960418.5080000004</v>
      </c>
      <c r="G21" s="897">
        <v>6634212.7845672006</v>
      </c>
      <c r="H21" s="919">
        <v>6634212.7845700001</v>
      </c>
      <c r="I21" s="802"/>
      <c r="J21" s="802"/>
      <c r="K21" s="1"/>
      <c r="L21" s="1"/>
      <c r="M21" s="1"/>
      <c r="N21" s="1"/>
    </row>
    <row r="22" spans="2:14" s="124" customFormat="1" ht="15" x14ac:dyDescent="0.25">
      <c r="B22" s="917">
        <v>42285</v>
      </c>
      <c r="C22" s="758" t="s">
        <v>731</v>
      </c>
      <c r="D22" s="918">
        <v>0.08</v>
      </c>
      <c r="E22" s="910">
        <v>2020</v>
      </c>
      <c r="F22" s="897">
        <v>2947560.6669999999</v>
      </c>
      <c r="G22" s="897">
        <v>2947560.6669999999</v>
      </c>
      <c r="H22" s="919">
        <v>2947560.6669999999</v>
      </c>
      <c r="I22" s="802"/>
      <c r="J22" s="802"/>
      <c r="K22" s="1"/>
      <c r="L22" s="1"/>
      <c r="M22" s="1"/>
      <c r="N22" s="1"/>
    </row>
    <row r="23" spans="2:14" s="124" customFormat="1" ht="15" x14ac:dyDescent="0.25">
      <c r="B23" s="917">
        <v>42368</v>
      </c>
      <c r="C23" s="758" t="s">
        <v>495</v>
      </c>
      <c r="D23" s="918">
        <v>7.7499999999999999E-2</v>
      </c>
      <c r="E23" s="910">
        <v>2022</v>
      </c>
      <c r="F23" s="897">
        <v>4497753.4110000003</v>
      </c>
      <c r="G23" s="897">
        <v>4497753.4110000003</v>
      </c>
      <c r="H23" s="919">
        <v>4497753.4110000003</v>
      </c>
      <c r="I23" s="802"/>
      <c r="J23" s="802"/>
      <c r="K23" s="1"/>
      <c r="L23" s="1"/>
      <c r="M23" s="1"/>
      <c r="N23" s="1"/>
    </row>
    <row r="24" spans="2:14" s="124" customFormat="1" ht="15" x14ac:dyDescent="0.25">
      <c r="B24" s="917">
        <v>42368</v>
      </c>
      <c r="C24" s="758" t="s">
        <v>496</v>
      </c>
      <c r="D24" s="918">
        <v>7.8750000000000001E-2</v>
      </c>
      <c r="E24" s="910">
        <v>2025</v>
      </c>
      <c r="F24" s="897">
        <v>4510462.5750000002</v>
      </c>
      <c r="G24" s="897">
        <v>4510462.5750000002</v>
      </c>
      <c r="H24" s="919">
        <v>4510462.5750000002</v>
      </c>
      <c r="I24" s="802"/>
      <c r="J24" s="802"/>
      <c r="K24" s="1"/>
      <c r="L24" s="1"/>
      <c r="M24" s="1"/>
      <c r="N24" s="1"/>
    </row>
    <row r="25" spans="2:14" s="124" customFormat="1" ht="15" x14ac:dyDescent="0.25">
      <c r="B25" s="917">
        <v>42368</v>
      </c>
      <c r="C25" s="758" t="s">
        <v>497</v>
      </c>
      <c r="D25" s="918">
        <v>7.8750000000000001E-2</v>
      </c>
      <c r="E25" s="910">
        <v>2027</v>
      </c>
      <c r="F25" s="897">
        <v>4690499.5630000001</v>
      </c>
      <c r="G25" s="897">
        <v>4690499.5630000001</v>
      </c>
      <c r="H25" s="919">
        <v>4690499.5630000001</v>
      </c>
      <c r="I25" s="802"/>
      <c r="J25" s="802"/>
      <c r="K25" s="1"/>
      <c r="L25" s="1"/>
      <c r="M25" s="1"/>
      <c r="N25" s="1"/>
    </row>
    <row r="26" spans="2:14" s="124" customFormat="1" ht="15" x14ac:dyDescent="0.25">
      <c r="B26" s="917">
        <v>42482</v>
      </c>
      <c r="C26" s="758" t="s">
        <v>420</v>
      </c>
      <c r="D26" s="918">
        <v>6.8750000000000006E-2</v>
      </c>
      <c r="E26" s="910">
        <v>2021</v>
      </c>
      <c r="F26" s="897">
        <v>4500000</v>
      </c>
      <c r="G26" s="897">
        <v>4500000</v>
      </c>
      <c r="H26" s="919">
        <v>4500000</v>
      </c>
      <c r="I26" s="802"/>
      <c r="J26" s="802"/>
      <c r="K26" s="1"/>
      <c r="L26" s="1"/>
      <c r="M26" s="1"/>
      <c r="N26" s="1"/>
    </row>
    <row r="27" spans="2:14" s="124" customFormat="1" ht="15" x14ac:dyDescent="0.25">
      <c r="B27" s="917">
        <v>42482</v>
      </c>
      <c r="C27" s="920" t="s">
        <v>732</v>
      </c>
      <c r="D27" s="918">
        <v>7.4999999999999997E-2</v>
      </c>
      <c r="E27" s="910">
        <v>2026</v>
      </c>
      <c r="F27" s="897">
        <v>6500000</v>
      </c>
      <c r="G27" s="897">
        <v>6500000</v>
      </c>
      <c r="H27" s="919">
        <v>6500000</v>
      </c>
      <c r="I27" s="802"/>
      <c r="J27" s="802"/>
      <c r="K27" s="1"/>
      <c r="L27" s="1"/>
      <c r="M27" s="1"/>
      <c r="N27" s="1"/>
    </row>
    <row r="28" spans="2:14" s="124" customFormat="1" ht="15" x14ac:dyDescent="0.25">
      <c r="B28" s="917">
        <v>42482</v>
      </c>
      <c r="C28" s="758" t="s">
        <v>422</v>
      </c>
      <c r="D28" s="918">
        <v>7.6249999999999998E-2</v>
      </c>
      <c r="E28" s="910">
        <v>2046</v>
      </c>
      <c r="F28" s="897">
        <v>2750000</v>
      </c>
      <c r="G28" s="897">
        <v>2750000</v>
      </c>
      <c r="H28" s="919">
        <v>2750000</v>
      </c>
      <c r="I28" s="802"/>
      <c r="J28" s="802"/>
      <c r="K28" s="1"/>
      <c r="L28" s="1"/>
      <c r="M28" s="1"/>
      <c r="N28" s="1"/>
    </row>
    <row r="29" spans="2:14" s="124" customFormat="1" ht="15" x14ac:dyDescent="0.25">
      <c r="B29" s="917">
        <v>42557</v>
      </c>
      <c r="C29" s="758" t="s">
        <v>427</v>
      </c>
      <c r="D29" s="918">
        <v>6.6250000000000003E-2</v>
      </c>
      <c r="E29" s="910">
        <v>2028</v>
      </c>
      <c r="F29" s="897">
        <v>1000000</v>
      </c>
      <c r="G29" s="897">
        <v>1000000</v>
      </c>
      <c r="H29" s="919">
        <v>1000000</v>
      </c>
      <c r="I29" s="802"/>
      <c r="J29" s="802"/>
      <c r="K29" s="1"/>
      <c r="L29" s="1"/>
      <c r="M29" s="1"/>
      <c r="N29" s="1"/>
    </row>
    <row r="30" spans="2:14" s="124" customFormat="1" ht="15" x14ac:dyDescent="0.25">
      <c r="B30" s="917">
        <v>42557</v>
      </c>
      <c r="C30" s="758" t="s">
        <v>428</v>
      </c>
      <c r="D30" s="918">
        <v>7.1249999999999994E-2</v>
      </c>
      <c r="E30" s="910">
        <v>2036</v>
      </c>
      <c r="F30" s="897">
        <v>1750000</v>
      </c>
      <c r="G30" s="897">
        <v>1750000</v>
      </c>
      <c r="H30" s="919">
        <v>1750000</v>
      </c>
      <c r="I30" s="802"/>
      <c r="J30" s="802"/>
      <c r="K30" s="1"/>
      <c r="L30" s="1"/>
      <c r="M30" s="1"/>
      <c r="N30" s="1"/>
    </row>
    <row r="31" spans="2:14" s="124" customFormat="1" ht="15" x14ac:dyDescent="0.25">
      <c r="B31" s="917">
        <v>42587</v>
      </c>
      <c r="C31" s="758" t="s">
        <v>733</v>
      </c>
      <c r="D31" s="918">
        <v>0.01</v>
      </c>
      <c r="E31" s="910">
        <v>2023</v>
      </c>
      <c r="F31" s="897">
        <v>694687.19400000002</v>
      </c>
      <c r="G31" s="897">
        <v>694687.19400000002</v>
      </c>
      <c r="H31" s="919">
        <v>694687.19400000002</v>
      </c>
      <c r="I31" s="802"/>
      <c r="J31" s="802"/>
      <c r="K31" s="1"/>
      <c r="L31" s="1"/>
      <c r="M31" s="1"/>
      <c r="N31" s="1"/>
    </row>
    <row r="32" spans="2:14" s="124" customFormat="1" ht="15" x14ac:dyDescent="0.25">
      <c r="B32" s="917">
        <v>42655</v>
      </c>
      <c r="C32" s="758" t="s">
        <v>512</v>
      </c>
      <c r="D32" s="921">
        <v>3.875E-2</v>
      </c>
      <c r="E32" s="910">
        <v>2022</v>
      </c>
      <c r="F32" s="897">
        <v>1362249.346120314</v>
      </c>
      <c r="G32" s="897">
        <v>1362249.346120314</v>
      </c>
      <c r="H32" s="919">
        <v>1362249.346120314</v>
      </c>
      <c r="I32" s="802"/>
      <c r="J32" s="802"/>
      <c r="K32" s="1"/>
      <c r="L32" s="1"/>
      <c r="M32" s="1"/>
      <c r="N32" s="1"/>
    </row>
    <row r="33" spans="2:14" s="124" customFormat="1" ht="15" x14ac:dyDescent="0.25">
      <c r="B33" s="917">
        <v>42655</v>
      </c>
      <c r="C33" s="758" t="s">
        <v>513</v>
      </c>
      <c r="D33" s="918">
        <v>0.05</v>
      </c>
      <c r="E33" s="910">
        <v>2027</v>
      </c>
      <c r="F33" s="897">
        <v>1362249.346120314</v>
      </c>
      <c r="G33" s="897">
        <v>1362249.346120314</v>
      </c>
      <c r="H33" s="919">
        <v>1362249.346120314</v>
      </c>
      <c r="I33" s="802"/>
      <c r="J33" s="802"/>
      <c r="K33" s="1"/>
      <c r="L33" s="1"/>
      <c r="M33" s="1"/>
      <c r="N33" s="1"/>
    </row>
    <row r="34" spans="2:14" s="124" customFormat="1" ht="15" x14ac:dyDescent="0.25">
      <c r="B34" s="917">
        <v>42761</v>
      </c>
      <c r="C34" s="758" t="s">
        <v>518</v>
      </c>
      <c r="D34" s="918">
        <v>5.6250000000000001E-2</v>
      </c>
      <c r="E34" s="910">
        <v>2022</v>
      </c>
      <c r="F34" s="897">
        <v>3250000</v>
      </c>
      <c r="G34" s="897">
        <v>3250000</v>
      </c>
      <c r="H34" s="919">
        <v>3250000</v>
      </c>
      <c r="I34" s="802"/>
      <c r="J34" s="802"/>
      <c r="K34" s="1"/>
      <c r="L34" s="1"/>
      <c r="M34" s="1"/>
      <c r="N34" s="1"/>
    </row>
    <row r="35" spans="2:14" s="124" customFormat="1" ht="15" x14ac:dyDescent="0.25">
      <c r="B35" s="917">
        <v>42761</v>
      </c>
      <c r="C35" s="758" t="s">
        <v>519</v>
      </c>
      <c r="D35" s="918">
        <v>6.8750000000000006E-2</v>
      </c>
      <c r="E35" s="910">
        <v>2027</v>
      </c>
      <c r="F35" s="897">
        <v>3750000</v>
      </c>
      <c r="G35" s="897">
        <v>3750000</v>
      </c>
      <c r="H35" s="919">
        <v>3750000</v>
      </c>
      <c r="I35" s="802"/>
      <c r="J35" s="802"/>
      <c r="K35" s="1"/>
      <c r="L35" s="1"/>
      <c r="M35" s="1"/>
      <c r="N35" s="1"/>
    </row>
    <row r="36" spans="2:14" s="124" customFormat="1" ht="15" x14ac:dyDescent="0.25">
      <c r="B36" s="917">
        <v>42837</v>
      </c>
      <c r="C36" s="920" t="s">
        <v>541</v>
      </c>
      <c r="D36" s="918">
        <v>3.3750000000000002E-2</v>
      </c>
      <c r="E36" s="910">
        <v>2020</v>
      </c>
      <c r="F36" s="897">
        <v>400881.94026859087</v>
      </c>
      <c r="G36" s="897">
        <v>400881.94026859087</v>
      </c>
      <c r="H36" s="919">
        <v>400881.94026859087</v>
      </c>
      <c r="I36" s="802"/>
      <c r="J36" s="802"/>
      <c r="K36" s="1"/>
      <c r="L36" s="1"/>
      <c r="M36" s="1"/>
      <c r="N36" s="1"/>
    </row>
    <row r="37" spans="2:14" s="124" customFormat="1" ht="15" x14ac:dyDescent="0.25">
      <c r="B37" s="917">
        <v>42843</v>
      </c>
      <c r="C37" s="758" t="s">
        <v>542</v>
      </c>
      <c r="D37" s="918">
        <v>5.7500000000000002E-2</v>
      </c>
      <c r="E37" s="910">
        <v>2025</v>
      </c>
      <c r="F37" s="897">
        <v>1535813.9939999999</v>
      </c>
      <c r="G37" s="897">
        <v>1535813.9939999999</v>
      </c>
      <c r="H37" s="919">
        <v>1535813.9939999999</v>
      </c>
      <c r="I37" s="802"/>
      <c r="J37" s="802"/>
      <c r="K37" s="1"/>
      <c r="L37" s="1"/>
      <c r="M37" s="1"/>
      <c r="N37" s="1"/>
    </row>
    <row r="38" spans="2:14" s="124" customFormat="1" ht="15" x14ac:dyDescent="0.25">
      <c r="B38" s="917">
        <v>42843</v>
      </c>
      <c r="C38" s="758" t="s">
        <v>543</v>
      </c>
      <c r="D38" s="918">
        <v>7.6249999999999998E-2</v>
      </c>
      <c r="E38" s="910">
        <v>2037</v>
      </c>
      <c r="F38" s="897">
        <v>2720781.5150000001</v>
      </c>
      <c r="G38" s="897">
        <v>2720781.5150000001</v>
      </c>
      <c r="H38" s="919">
        <v>2720781.5150000001</v>
      </c>
      <c r="I38" s="802"/>
      <c r="J38" s="802"/>
      <c r="K38" s="1"/>
      <c r="L38" s="1"/>
      <c r="M38" s="1"/>
      <c r="N38" s="1"/>
    </row>
    <row r="39" spans="2:14" s="124" customFormat="1" ht="15" x14ac:dyDescent="0.25">
      <c r="B39" s="917">
        <v>42914</v>
      </c>
      <c r="C39" s="758" t="s">
        <v>540</v>
      </c>
      <c r="D39" s="918">
        <v>7.1249999999999994E-2</v>
      </c>
      <c r="E39" s="910">
        <v>2117</v>
      </c>
      <c r="F39" s="897">
        <v>2750000</v>
      </c>
      <c r="G39" s="897">
        <v>2750000</v>
      </c>
      <c r="H39" s="919">
        <v>2750000</v>
      </c>
      <c r="I39" s="802"/>
      <c r="J39" s="802"/>
      <c r="K39" s="1"/>
      <c r="L39" s="1"/>
      <c r="M39" s="1"/>
      <c r="N39" s="1"/>
    </row>
    <row r="40" spans="2:14" s="124" customFormat="1" ht="15" x14ac:dyDescent="0.25">
      <c r="B40" s="917">
        <v>43048</v>
      </c>
      <c r="C40" s="758" t="s">
        <v>577</v>
      </c>
      <c r="D40" s="918">
        <v>3.3750000000000002E-2</v>
      </c>
      <c r="E40" s="910">
        <v>2023</v>
      </c>
      <c r="F40" s="897">
        <v>1089799.4768962511</v>
      </c>
      <c r="G40" s="897">
        <v>1089799.4768962511</v>
      </c>
      <c r="H40" s="919">
        <v>1089799.4768962511</v>
      </c>
      <c r="I40" s="802"/>
      <c r="J40" s="802"/>
      <c r="K40" s="1"/>
      <c r="L40" s="1"/>
      <c r="M40" s="1"/>
      <c r="N40" s="1"/>
    </row>
    <row r="41" spans="2:14" s="124" customFormat="1" ht="15" x14ac:dyDescent="0.25">
      <c r="B41" s="917">
        <v>43048</v>
      </c>
      <c r="C41" s="758" t="s">
        <v>578</v>
      </c>
      <c r="D41" s="918">
        <v>5.2499999999999998E-2</v>
      </c>
      <c r="E41" s="910">
        <v>2028</v>
      </c>
      <c r="F41" s="897">
        <v>1089799.4768962511</v>
      </c>
      <c r="G41" s="897">
        <v>1089799.4768962511</v>
      </c>
      <c r="H41" s="919">
        <v>1089799.4768962511</v>
      </c>
      <c r="I41" s="802"/>
      <c r="J41" s="802"/>
      <c r="K41" s="1"/>
      <c r="L41" s="1"/>
      <c r="M41" s="1"/>
      <c r="N41" s="1"/>
    </row>
    <row r="42" spans="2:14" s="124" customFormat="1" ht="15" x14ac:dyDescent="0.25">
      <c r="B42" s="917">
        <v>43048</v>
      </c>
      <c r="C42" s="758" t="s">
        <v>579</v>
      </c>
      <c r="D42" s="918">
        <v>6.25E-2</v>
      </c>
      <c r="E42" s="910">
        <v>2047</v>
      </c>
      <c r="F42" s="897">
        <v>817349.60767218843</v>
      </c>
      <c r="G42" s="897">
        <v>817349.60767218843</v>
      </c>
      <c r="H42" s="919">
        <v>817349.60767218843</v>
      </c>
      <c r="I42" s="802"/>
      <c r="J42" s="802"/>
      <c r="K42" s="1"/>
      <c r="L42" s="1"/>
      <c r="M42" s="1"/>
      <c r="N42" s="1"/>
    </row>
    <row r="43" spans="2:14" s="124" customFormat="1" ht="15" x14ac:dyDescent="0.25">
      <c r="B43" s="917">
        <v>43111</v>
      </c>
      <c r="C43" s="758" t="s">
        <v>625</v>
      </c>
      <c r="D43" s="918">
        <v>4.6249999999999999E-2</v>
      </c>
      <c r="E43" s="910">
        <v>2023</v>
      </c>
      <c r="F43" s="897">
        <v>1750000</v>
      </c>
      <c r="G43" s="897">
        <v>1750000</v>
      </c>
      <c r="H43" s="919">
        <v>1750000</v>
      </c>
      <c r="I43" s="802"/>
      <c r="J43" s="802"/>
      <c r="K43" s="1"/>
      <c r="L43" s="1"/>
      <c r="M43" s="1"/>
      <c r="N43" s="1"/>
    </row>
    <row r="44" spans="2:14" s="124" customFormat="1" ht="15" x14ac:dyDescent="0.25">
      <c r="B44" s="917">
        <v>43111</v>
      </c>
      <c r="C44" s="448" t="s">
        <v>626</v>
      </c>
      <c r="D44" s="918">
        <v>5.8749999999999997E-2</v>
      </c>
      <c r="E44" s="910">
        <v>2028</v>
      </c>
      <c r="F44" s="897">
        <v>4250000</v>
      </c>
      <c r="G44" s="897">
        <v>4250000</v>
      </c>
      <c r="H44" s="919">
        <v>4250000</v>
      </c>
      <c r="I44" s="802"/>
      <c r="J44" s="802"/>
      <c r="K44" s="1"/>
      <c r="L44" s="1"/>
      <c r="M44" s="1"/>
      <c r="N44" s="1"/>
    </row>
    <row r="45" spans="2:14" s="124" customFormat="1" ht="15" x14ac:dyDescent="0.25">
      <c r="B45" s="917">
        <v>43111</v>
      </c>
      <c r="C45" s="448" t="s">
        <v>627</v>
      </c>
      <c r="D45" s="918">
        <v>6.8750000000000006E-2</v>
      </c>
      <c r="E45" s="910">
        <v>2048</v>
      </c>
      <c r="F45" s="897">
        <v>3000000</v>
      </c>
      <c r="G45" s="897">
        <v>3000000</v>
      </c>
      <c r="H45" s="919">
        <v>3000000</v>
      </c>
      <c r="I45" s="802"/>
      <c r="J45" s="802"/>
      <c r="K45" s="1"/>
      <c r="L45" s="1"/>
      <c r="M45" s="1"/>
      <c r="N45" s="1"/>
    </row>
    <row r="46" spans="2:14" s="124" customFormat="1" ht="15" x14ac:dyDescent="0.25">
      <c r="B46" s="917">
        <v>43433</v>
      </c>
      <c r="C46" s="448" t="s">
        <v>720</v>
      </c>
      <c r="D46" s="918">
        <v>0.08</v>
      </c>
      <c r="E46" s="910">
        <v>2020</v>
      </c>
      <c r="F46" s="897">
        <v>2120284.8489999999</v>
      </c>
      <c r="G46" s="897">
        <v>2120284.8489999999</v>
      </c>
      <c r="H46" s="919">
        <v>2120284.8489999999</v>
      </c>
      <c r="I46" s="802"/>
      <c r="J46" s="802"/>
      <c r="K46" s="1"/>
      <c r="L46" s="1"/>
      <c r="M46" s="1"/>
      <c r="N46" s="1"/>
    </row>
    <row r="47" spans="2:14" s="124" customFormat="1" ht="15" x14ac:dyDescent="0.25">
      <c r="B47" s="887"/>
      <c r="C47" s="758"/>
      <c r="D47" s="921"/>
      <c r="E47" s="910"/>
      <c r="F47" s="897"/>
      <c r="G47" s="897"/>
      <c r="H47" s="919"/>
      <c r="I47" s="802"/>
      <c r="J47" s="1"/>
      <c r="K47" s="1"/>
      <c r="L47" s="1"/>
      <c r="M47" s="1"/>
      <c r="N47" s="1"/>
    </row>
    <row r="48" spans="2:14" s="393" customFormat="1" ht="15" x14ac:dyDescent="0.25">
      <c r="B48" s="912"/>
      <c r="C48" s="922" t="s">
        <v>386</v>
      </c>
      <c r="D48" s="914"/>
      <c r="E48" s="915"/>
      <c r="F48" s="916">
        <f>SUM(F49:F64)</f>
        <v>27710548.966377545</v>
      </c>
      <c r="G48" s="916">
        <f>SUM(G49:G64)</f>
        <v>27710548.966377545</v>
      </c>
      <c r="H48" s="916">
        <f>SUM(H49:H64)</f>
        <v>33121763.599646956</v>
      </c>
      <c r="I48" s="802"/>
      <c r="J48" s="802"/>
      <c r="K48" s="1"/>
      <c r="L48" s="1"/>
      <c r="M48" s="1"/>
      <c r="N48" s="1"/>
    </row>
    <row r="49" spans="2:14" s="124" customFormat="1" ht="15" x14ac:dyDescent="0.25">
      <c r="B49" s="887">
        <v>37986</v>
      </c>
      <c r="C49" s="899" t="s">
        <v>644</v>
      </c>
      <c r="D49" s="923">
        <v>2.5000000000000001E-2</v>
      </c>
      <c r="E49" s="910">
        <v>2038</v>
      </c>
      <c r="F49" s="897">
        <v>5296689.1950000003</v>
      </c>
      <c r="G49" s="897">
        <v>5296689.1950000003</v>
      </c>
      <c r="H49" s="919">
        <v>5296689.1950000003</v>
      </c>
      <c r="I49" s="802"/>
      <c r="J49" s="802"/>
      <c r="K49" s="1"/>
      <c r="L49" s="1"/>
      <c r="M49" s="1"/>
      <c r="N49" s="1"/>
    </row>
    <row r="50" spans="2:14" s="124" customFormat="1" ht="15" x14ac:dyDescent="0.25">
      <c r="B50" s="887">
        <v>37986</v>
      </c>
      <c r="C50" s="899" t="s">
        <v>645</v>
      </c>
      <c r="D50" s="923">
        <v>2.5000000000000001E-2</v>
      </c>
      <c r="E50" s="910">
        <v>2038</v>
      </c>
      <c r="F50" s="897">
        <v>1229562.8419999999</v>
      </c>
      <c r="G50" s="897">
        <v>1229562.8419999999</v>
      </c>
      <c r="H50" s="919">
        <v>1229562.8419999999</v>
      </c>
      <c r="I50" s="802"/>
      <c r="J50" s="802"/>
      <c r="K50" s="1"/>
      <c r="L50" s="1"/>
      <c r="M50" s="1"/>
      <c r="N50" s="1"/>
    </row>
    <row r="51" spans="2:14" s="124" customFormat="1" ht="15" x14ac:dyDescent="0.25">
      <c r="B51" s="887">
        <v>37986</v>
      </c>
      <c r="C51" s="899" t="s">
        <v>646</v>
      </c>
      <c r="D51" s="923">
        <v>2.5000000000000001E-2</v>
      </c>
      <c r="E51" s="910">
        <v>2038</v>
      </c>
      <c r="F51" s="897">
        <v>96939.179000000004</v>
      </c>
      <c r="G51" s="897">
        <v>96939.179000000004</v>
      </c>
      <c r="H51" s="919">
        <v>96939.179000000004</v>
      </c>
      <c r="I51" s="802"/>
      <c r="J51" s="802"/>
      <c r="K51" s="1"/>
      <c r="L51" s="1"/>
      <c r="M51" s="1"/>
      <c r="N51" s="1"/>
    </row>
    <row r="52" spans="2:14" s="124" customFormat="1" ht="15" x14ac:dyDescent="0.25">
      <c r="B52" s="887">
        <v>37986</v>
      </c>
      <c r="C52" s="899" t="s">
        <v>647</v>
      </c>
      <c r="D52" s="923">
        <v>2.5000000000000001E-2</v>
      </c>
      <c r="E52" s="910">
        <v>2038</v>
      </c>
      <c r="F52" s="897">
        <v>71439.702000000005</v>
      </c>
      <c r="G52" s="897">
        <v>71439.702000000005</v>
      </c>
      <c r="H52" s="919">
        <v>71439.702000000005</v>
      </c>
      <c r="I52" s="802"/>
      <c r="J52" s="802"/>
      <c r="K52" s="1"/>
      <c r="L52" s="1"/>
      <c r="M52" s="1"/>
      <c r="N52" s="1"/>
    </row>
    <row r="53" spans="2:14" s="124" customFormat="1" ht="15" x14ac:dyDescent="0.25">
      <c r="B53" s="887">
        <v>37986</v>
      </c>
      <c r="C53" s="899" t="s">
        <v>648</v>
      </c>
      <c r="D53" s="923">
        <v>2.2599999999999999E-2</v>
      </c>
      <c r="E53" s="910">
        <v>2038</v>
      </c>
      <c r="F53" s="897">
        <v>5487044.6469049696</v>
      </c>
      <c r="G53" s="897">
        <v>5487044.6469049696</v>
      </c>
      <c r="H53" s="919">
        <v>5487044.6469049696</v>
      </c>
      <c r="I53" s="802"/>
      <c r="J53" s="802"/>
      <c r="K53" s="1"/>
      <c r="L53" s="1"/>
      <c r="M53" s="1"/>
      <c r="N53" s="1"/>
    </row>
    <row r="54" spans="2:14" s="124" customFormat="1" ht="15" x14ac:dyDescent="0.25">
      <c r="B54" s="887">
        <v>37986</v>
      </c>
      <c r="C54" s="899" t="s">
        <v>649</v>
      </c>
      <c r="D54" s="923">
        <v>2.2599999999999999E-2</v>
      </c>
      <c r="E54" s="910">
        <v>2038</v>
      </c>
      <c r="F54" s="897">
        <v>1567470.4991281603</v>
      </c>
      <c r="G54" s="897">
        <v>1567470.4991281603</v>
      </c>
      <c r="H54" s="919">
        <v>1567470.4991281605</v>
      </c>
      <c r="I54" s="802"/>
      <c r="J54" s="802"/>
      <c r="K54" s="1"/>
      <c r="L54" s="1"/>
      <c r="M54" s="1"/>
      <c r="N54" s="1"/>
    </row>
    <row r="55" spans="2:14" s="124" customFormat="1" ht="15" x14ac:dyDescent="0.25">
      <c r="B55" s="887">
        <v>37986</v>
      </c>
      <c r="C55" s="899" t="s">
        <v>650</v>
      </c>
      <c r="D55" s="923">
        <v>4.4999999999999997E-3</v>
      </c>
      <c r="E55" s="910">
        <v>2038</v>
      </c>
      <c r="F55" s="897">
        <v>159769.04497501388</v>
      </c>
      <c r="G55" s="897">
        <v>159769.04497501388</v>
      </c>
      <c r="H55" s="919">
        <v>159769.04497501388</v>
      </c>
      <c r="I55" s="802"/>
      <c r="J55" s="802"/>
      <c r="K55" s="1"/>
      <c r="L55" s="1"/>
      <c r="M55" s="1"/>
      <c r="N55" s="1"/>
    </row>
    <row r="56" spans="2:14" s="124" customFormat="1" ht="15" x14ac:dyDescent="0.25">
      <c r="B56" s="887">
        <v>37986</v>
      </c>
      <c r="C56" s="899" t="s">
        <v>651</v>
      </c>
      <c r="D56" s="923">
        <v>4.4999999999999997E-3</v>
      </c>
      <c r="E56" s="910">
        <v>2038</v>
      </c>
      <c r="F56" s="897">
        <v>7901.9341106792517</v>
      </c>
      <c r="G56" s="897">
        <v>7901.9341106792517</v>
      </c>
      <c r="H56" s="919">
        <v>7901.9341106792517</v>
      </c>
      <c r="I56" s="802"/>
      <c r="J56" s="802"/>
      <c r="K56" s="1"/>
      <c r="L56" s="1"/>
      <c r="M56" s="1"/>
      <c r="N56" s="1"/>
    </row>
    <row r="57" spans="2:14" s="124" customFormat="1" ht="15" x14ac:dyDescent="0.25">
      <c r="B57" s="887">
        <v>37986</v>
      </c>
      <c r="C57" s="899" t="s">
        <v>829</v>
      </c>
      <c r="D57" s="924">
        <v>8.2799999999999999E-2</v>
      </c>
      <c r="E57" s="910">
        <v>2033</v>
      </c>
      <c r="F57" s="897">
        <v>3039534.1379999998</v>
      </c>
      <c r="G57" s="897">
        <v>3039534.1379999998</v>
      </c>
      <c r="H57" s="919">
        <v>4261542.3640299998</v>
      </c>
      <c r="I57" s="802"/>
      <c r="J57" s="802"/>
      <c r="K57" s="1"/>
      <c r="L57" s="1"/>
      <c r="M57" s="1"/>
      <c r="N57" s="1"/>
    </row>
    <row r="58" spans="2:14" s="124" customFormat="1" ht="15" x14ac:dyDescent="0.25">
      <c r="B58" s="887">
        <v>37986</v>
      </c>
      <c r="C58" s="899" t="s">
        <v>830</v>
      </c>
      <c r="D58" s="924">
        <v>8.2799999999999999E-2</v>
      </c>
      <c r="E58" s="910">
        <v>2033</v>
      </c>
      <c r="F58" s="897">
        <v>5042239.2609999999</v>
      </c>
      <c r="G58" s="897">
        <v>5042239.2609999999</v>
      </c>
      <c r="H58" s="919">
        <v>7069411.0490100002</v>
      </c>
      <c r="I58" s="802"/>
      <c r="J58" s="802"/>
      <c r="K58" s="1"/>
      <c r="L58" s="1"/>
      <c r="M58" s="1"/>
      <c r="N58" s="1"/>
    </row>
    <row r="59" spans="2:14" s="124" customFormat="1" ht="15" x14ac:dyDescent="0.25">
      <c r="B59" s="887">
        <v>37986</v>
      </c>
      <c r="C59" s="899" t="s">
        <v>831</v>
      </c>
      <c r="D59" s="924">
        <v>8.2799999999999999E-2</v>
      </c>
      <c r="E59" s="910">
        <v>2033</v>
      </c>
      <c r="F59" s="897">
        <v>929895.88899999997</v>
      </c>
      <c r="G59" s="897">
        <v>929895.88899999997</v>
      </c>
      <c r="H59" s="919">
        <v>1303749.3724199999</v>
      </c>
      <c r="I59" s="802"/>
      <c r="J59" s="802"/>
      <c r="K59" s="1"/>
      <c r="L59" s="1"/>
      <c r="M59" s="1"/>
      <c r="N59" s="1"/>
    </row>
    <row r="60" spans="2:14" s="124" customFormat="1" ht="15" x14ac:dyDescent="0.25">
      <c r="B60" s="887">
        <v>37986</v>
      </c>
      <c r="C60" s="899" t="s">
        <v>832</v>
      </c>
      <c r="D60" s="924">
        <v>8.2799999999999999E-2</v>
      </c>
      <c r="E60" s="910">
        <v>2033</v>
      </c>
      <c r="F60" s="897">
        <v>131475.87</v>
      </c>
      <c r="G60" s="897">
        <v>131475.87</v>
      </c>
      <c r="H60" s="919">
        <v>184334.16581999999</v>
      </c>
      <c r="I60" s="802"/>
      <c r="J60" s="802"/>
      <c r="K60" s="1"/>
      <c r="L60" s="1"/>
      <c r="M60" s="1"/>
      <c r="N60" s="1"/>
    </row>
    <row r="61" spans="2:14" s="124" customFormat="1" ht="15" x14ac:dyDescent="0.25">
      <c r="B61" s="887">
        <v>37986</v>
      </c>
      <c r="C61" s="899" t="s">
        <v>652</v>
      </c>
      <c r="D61" s="924">
        <v>7.8200000000000006E-2</v>
      </c>
      <c r="E61" s="910">
        <v>2033</v>
      </c>
      <c r="F61" s="897">
        <v>2466761.7938099387</v>
      </c>
      <c r="G61" s="897">
        <v>2466761.7938099387</v>
      </c>
      <c r="H61" s="919">
        <v>3394520.0314516132</v>
      </c>
      <c r="I61" s="802"/>
      <c r="J61" s="802"/>
      <c r="K61" s="1"/>
      <c r="L61" s="1"/>
      <c r="M61" s="1"/>
      <c r="N61" s="1"/>
    </row>
    <row r="62" spans="2:14" s="124" customFormat="1" ht="15" x14ac:dyDescent="0.25">
      <c r="B62" s="887">
        <v>37986</v>
      </c>
      <c r="C62" s="899" t="s">
        <v>653</v>
      </c>
      <c r="D62" s="924">
        <v>7.8200000000000006E-2</v>
      </c>
      <c r="E62" s="910">
        <v>2033</v>
      </c>
      <c r="F62" s="897">
        <v>2107741.7861813423</v>
      </c>
      <c r="G62" s="897">
        <v>2107741.7861813423</v>
      </c>
      <c r="H62" s="919">
        <v>2900471.270608108</v>
      </c>
      <c r="I62" s="802"/>
      <c r="J62" s="802"/>
      <c r="K62" s="1"/>
      <c r="L62" s="1"/>
      <c r="M62" s="1"/>
      <c r="N62" s="1"/>
    </row>
    <row r="63" spans="2:14" s="124" customFormat="1" ht="15" x14ac:dyDescent="0.25">
      <c r="B63" s="887">
        <v>37986</v>
      </c>
      <c r="C63" s="899" t="s">
        <v>654</v>
      </c>
      <c r="D63" s="924">
        <v>4.3299999999999998E-2</v>
      </c>
      <c r="E63" s="910">
        <v>2033</v>
      </c>
      <c r="F63" s="897">
        <v>52494.808439755696</v>
      </c>
      <c r="G63" s="897">
        <v>52494.808439755696</v>
      </c>
      <c r="H63" s="919">
        <v>62730.534910790302</v>
      </c>
      <c r="I63" s="802"/>
      <c r="J63" s="802"/>
      <c r="K63" s="1"/>
      <c r="L63" s="1"/>
      <c r="M63" s="1"/>
      <c r="N63" s="1"/>
    </row>
    <row r="64" spans="2:14" s="124" customFormat="1" ht="15" x14ac:dyDescent="0.25">
      <c r="B64" s="887">
        <v>37986</v>
      </c>
      <c r="C64" s="899" t="s">
        <v>655</v>
      </c>
      <c r="D64" s="924">
        <v>4.3299999999999998E-2</v>
      </c>
      <c r="E64" s="910">
        <v>2033</v>
      </c>
      <c r="F64" s="897">
        <v>23588.37682768832</v>
      </c>
      <c r="G64" s="897">
        <v>23588.37682768832</v>
      </c>
      <c r="H64" s="919">
        <v>28187.768277623542</v>
      </c>
      <c r="I64" s="802"/>
      <c r="J64" s="802"/>
      <c r="K64" s="1"/>
      <c r="L64" s="1"/>
      <c r="M64" s="1"/>
      <c r="N64" s="1"/>
    </row>
    <row r="65" spans="2:14" s="124" customFormat="1" ht="15" x14ac:dyDescent="0.25">
      <c r="B65" s="887"/>
      <c r="C65" s="925"/>
      <c r="D65" s="909"/>
      <c r="E65" s="910"/>
      <c r="F65" s="894"/>
      <c r="G65" s="894"/>
      <c r="H65" s="926"/>
      <c r="I65" s="802"/>
      <c r="J65" s="1"/>
      <c r="K65" s="1"/>
      <c r="L65" s="1"/>
      <c r="M65" s="1"/>
      <c r="N65" s="1"/>
    </row>
    <row r="66" spans="2:14" s="448" customFormat="1" ht="15" x14ac:dyDescent="0.25">
      <c r="B66" s="912"/>
      <c r="C66" s="922" t="s">
        <v>224</v>
      </c>
      <c r="D66" s="914"/>
      <c r="E66" s="915"/>
      <c r="F66" s="916"/>
      <c r="G66" s="916"/>
      <c r="H66" s="916">
        <v>13809.741159999998</v>
      </c>
      <c r="I66" s="802"/>
      <c r="J66" s="802"/>
      <c r="K66" s="1"/>
      <c r="L66" s="1"/>
      <c r="M66" s="1"/>
      <c r="N66" s="1"/>
    </row>
    <row r="67" spans="2:14" s="124" customFormat="1" ht="15" x14ac:dyDescent="0.2">
      <c r="B67" s="912"/>
      <c r="C67" s="922"/>
      <c r="D67" s="914"/>
      <c r="E67" s="915"/>
      <c r="F67" s="916"/>
      <c r="G67" s="916"/>
      <c r="H67" s="916"/>
      <c r="I67" s="802"/>
      <c r="J67" s="1"/>
      <c r="K67" s="1"/>
      <c r="L67" s="1"/>
      <c r="M67" s="1"/>
      <c r="N67" s="1"/>
    </row>
    <row r="68" spans="2:14" s="536" customFormat="1" ht="15.75" x14ac:dyDescent="0.25">
      <c r="B68" s="912"/>
      <c r="C68" s="891" t="s">
        <v>221</v>
      </c>
      <c r="D68" s="909"/>
      <c r="E68" s="910"/>
      <c r="F68" s="893">
        <f>SUM(F70:F85)</f>
        <v>20809716.752999999</v>
      </c>
      <c r="G68" s="893">
        <f>SUM(G70:G85)</f>
        <v>20283994.599300001</v>
      </c>
      <c r="H68" s="893">
        <f>SUM(H70:H85)</f>
        <v>20283994.599150002</v>
      </c>
      <c r="I68" s="802"/>
      <c r="J68" s="802"/>
      <c r="K68" s="1"/>
      <c r="L68" s="1"/>
      <c r="M68" s="1"/>
      <c r="N68" s="1"/>
    </row>
    <row r="69" spans="2:14" s="124" customFormat="1" ht="15" x14ac:dyDescent="0.2">
      <c r="B69" s="917"/>
      <c r="C69" s="927"/>
      <c r="D69" s="928"/>
      <c r="E69" s="929"/>
      <c r="F69" s="930"/>
      <c r="G69" s="930"/>
      <c r="H69" s="930"/>
      <c r="I69" s="802"/>
      <c r="J69" s="802"/>
      <c r="K69" s="1"/>
      <c r="L69" s="1"/>
      <c r="M69" s="1"/>
      <c r="N69" s="1"/>
    </row>
    <row r="70" spans="2:14" s="124" customFormat="1" ht="15" x14ac:dyDescent="0.25">
      <c r="B70" s="917">
        <v>43609</v>
      </c>
      <c r="C70" s="1110" t="s">
        <v>833</v>
      </c>
      <c r="D70" s="921" t="s">
        <v>50</v>
      </c>
      <c r="E70" s="910">
        <v>2019</v>
      </c>
      <c r="F70" s="897">
        <v>300000</v>
      </c>
      <c r="G70" s="897">
        <v>300000</v>
      </c>
      <c r="H70" s="919">
        <v>300000</v>
      </c>
      <c r="I70" s="802"/>
      <c r="J70" s="802"/>
      <c r="K70" s="1"/>
      <c r="L70" s="1"/>
      <c r="M70" s="1"/>
      <c r="N70" s="1"/>
    </row>
    <row r="71" spans="2:14" s="124" customFormat="1" ht="15" x14ac:dyDescent="0.25">
      <c r="B71" s="917">
        <v>43644</v>
      </c>
      <c r="C71" s="899" t="s">
        <v>834</v>
      </c>
      <c r="D71" s="921" t="s">
        <v>50</v>
      </c>
      <c r="E71" s="910">
        <v>2020</v>
      </c>
      <c r="F71" s="897">
        <v>667124.299</v>
      </c>
      <c r="G71" s="897">
        <v>667124.299</v>
      </c>
      <c r="H71" s="919">
        <v>667124.299</v>
      </c>
      <c r="I71" s="802"/>
      <c r="J71" s="802"/>
      <c r="K71" s="1"/>
      <c r="L71" s="1"/>
      <c r="M71" s="1"/>
      <c r="N71" s="1"/>
    </row>
    <row r="72" spans="2:14" s="124" customFormat="1" ht="15" x14ac:dyDescent="0.25">
      <c r="B72" s="917">
        <v>43567</v>
      </c>
      <c r="C72" s="899" t="s">
        <v>835</v>
      </c>
      <c r="D72" s="921" t="s">
        <v>50</v>
      </c>
      <c r="E72" s="910">
        <v>2019</v>
      </c>
      <c r="F72" s="897">
        <v>1289479.0759999999</v>
      </c>
      <c r="G72" s="897">
        <v>1289479.0759999999</v>
      </c>
      <c r="H72" s="919">
        <v>1289479.0759999999</v>
      </c>
      <c r="I72" s="802"/>
      <c r="J72" s="802"/>
      <c r="K72" s="1"/>
      <c r="L72" s="1"/>
      <c r="M72" s="1"/>
      <c r="N72" s="1"/>
    </row>
    <row r="73" spans="2:14" s="124" customFormat="1" ht="15" x14ac:dyDescent="0.25">
      <c r="B73" s="917">
        <v>43581</v>
      </c>
      <c r="C73" s="899" t="s">
        <v>836</v>
      </c>
      <c r="D73" s="921" t="s">
        <v>50</v>
      </c>
      <c r="E73" s="910">
        <v>2019</v>
      </c>
      <c r="F73" s="897">
        <v>1159192.203</v>
      </c>
      <c r="G73" s="897">
        <v>1159192.203</v>
      </c>
      <c r="H73" s="919">
        <v>1159192.203</v>
      </c>
      <c r="I73" s="802"/>
      <c r="J73" s="802"/>
      <c r="K73" s="1"/>
      <c r="L73" s="1"/>
      <c r="M73" s="1"/>
      <c r="N73" s="1"/>
    </row>
    <row r="74" spans="2:14" s="124" customFormat="1" ht="15" x14ac:dyDescent="0.25">
      <c r="B74" s="917">
        <v>43630</v>
      </c>
      <c r="C74" s="448" t="s">
        <v>837</v>
      </c>
      <c r="D74" s="921" t="s">
        <v>50</v>
      </c>
      <c r="E74" s="910">
        <v>2020</v>
      </c>
      <c r="F74" s="897">
        <v>766169</v>
      </c>
      <c r="G74" s="897">
        <v>766169</v>
      </c>
      <c r="H74" s="919">
        <v>766169</v>
      </c>
      <c r="I74" s="802"/>
      <c r="J74" s="802"/>
      <c r="K74" s="1"/>
      <c r="L74" s="1"/>
      <c r="M74" s="1"/>
      <c r="N74" s="1"/>
    </row>
    <row r="75" spans="2:14" s="124" customFormat="1" ht="15" x14ac:dyDescent="0.25">
      <c r="B75" s="917">
        <v>43553</v>
      </c>
      <c r="C75" s="448" t="s">
        <v>734</v>
      </c>
      <c r="D75" s="921" t="s">
        <v>50</v>
      </c>
      <c r="E75" s="910">
        <v>2019</v>
      </c>
      <c r="F75" s="897">
        <v>1629412.588</v>
      </c>
      <c r="G75" s="897">
        <v>1629412.588</v>
      </c>
      <c r="H75" s="919">
        <v>1629412.588</v>
      </c>
      <c r="I75" s="802"/>
      <c r="J75" s="802"/>
      <c r="K75" s="1"/>
      <c r="L75" s="1"/>
      <c r="M75" s="1"/>
      <c r="N75" s="1"/>
    </row>
    <row r="76" spans="2:14" s="124" customFormat="1" ht="15" x14ac:dyDescent="0.25">
      <c r="B76" s="917">
        <v>43490</v>
      </c>
      <c r="C76" s="448" t="s">
        <v>736</v>
      </c>
      <c r="D76" s="921" t="s">
        <v>50</v>
      </c>
      <c r="E76" s="910">
        <v>2020</v>
      </c>
      <c r="F76" s="897">
        <v>1314889.629</v>
      </c>
      <c r="G76" s="897">
        <v>1117656.18465</v>
      </c>
      <c r="H76" s="919">
        <v>1117656.1845</v>
      </c>
      <c r="I76" s="802"/>
      <c r="J76" s="802"/>
      <c r="K76" s="1"/>
      <c r="L76" s="1"/>
      <c r="M76" s="1"/>
      <c r="N76" s="1"/>
    </row>
    <row r="77" spans="2:14" s="124" customFormat="1" ht="15" x14ac:dyDescent="0.25">
      <c r="B77" s="917">
        <v>43504</v>
      </c>
      <c r="C77" s="448" t="s">
        <v>738</v>
      </c>
      <c r="D77" s="921" t="s">
        <v>50</v>
      </c>
      <c r="E77" s="910">
        <v>2020</v>
      </c>
      <c r="F77" s="897">
        <v>818473.46799999999</v>
      </c>
      <c r="G77" s="897">
        <v>695702.44779999997</v>
      </c>
      <c r="H77" s="919">
        <v>695702.44779999997</v>
      </c>
      <c r="I77" s="802"/>
      <c r="J77" s="802"/>
      <c r="K77" s="1"/>
      <c r="L77" s="1"/>
      <c r="M77" s="1"/>
      <c r="N77" s="1"/>
    </row>
    <row r="78" spans="2:14" s="124" customFormat="1" ht="15" x14ac:dyDescent="0.25">
      <c r="B78" s="917">
        <v>43539</v>
      </c>
      <c r="C78" s="448" t="s">
        <v>735</v>
      </c>
      <c r="D78" s="921" t="s">
        <v>50</v>
      </c>
      <c r="E78" s="910">
        <v>2019</v>
      </c>
      <c r="F78" s="897">
        <v>1502356.2830000001</v>
      </c>
      <c r="G78" s="897">
        <v>1502356.2830000001</v>
      </c>
      <c r="H78" s="919">
        <v>1502356.2830000001</v>
      </c>
      <c r="I78" s="802"/>
      <c r="J78" s="802"/>
      <c r="K78" s="1"/>
      <c r="L78" s="1"/>
      <c r="M78" s="1"/>
      <c r="N78" s="1"/>
    </row>
    <row r="79" spans="2:14" s="124" customFormat="1" ht="15" x14ac:dyDescent="0.25">
      <c r="B79" s="917">
        <v>43518</v>
      </c>
      <c r="C79" s="448" t="s">
        <v>737</v>
      </c>
      <c r="D79" s="921" t="s">
        <v>50</v>
      </c>
      <c r="E79" s="910">
        <v>2020</v>
      </c>
      <c r="F79" s="897">
        <v>1371451.2609999999</v>
      </c>
      <c r="G79" s="897">
        <v>1165733.5718499999</v>
      </c>
      <c r="H79" s="919">
        <v>1165733.5718499999</v>
      </c>
      <c r="I79" s="802"/>
      <c r="J79" s="802"/>
      <c r="K79" s="1"/>
      <c r="L79" s="1"/>
      <c r="M79" s="1"/>
      <c r="N79" s="1"/>
    </row>
    <row r="80" spans="2:14" s="124" customFormat="1" ht="15" x14ac:dyDescent="0.25">
      <c r="B80" s="917">
        <v>43665</v>
      </c>
      <c r="C80" s="448" t="s">
        <v>903</v>
      </c>
      <c r="D80" s="921" t="s">
        <v>50</v>
      </c>
      <c r="E80" s="910">
        <v>2020</v>
      </c>
      <c r="F80" s="897">
        <v>277268.15999999997</v>
      </c>
      <c r="G80" s="897">
        <v>277268.15999999997</v>
      </c>
      <c r="H80" s="919">
        <v>277268.15999999997</v>
      </c>
      <c r="I80" s="802"/>
      <c r="J80" s="802"/>
      <c r="K80" s="1"/>
      <c r="L80" s="1"/>
      <c r="M80" s="1"/>
      <c r="N80" s="1"/>
    </row>
    <row r="81" spans="2:14" s="124" customFormat="1" ht="15" x14ac:dyDescent="0.25">
      <c r="B81" s="917">
        <v>43672</v>
      </c>
      <c r="C81" s="448" t="s">
        <v>904</v>
      </c>
      <c r="D81" s="921" t="s">
        <v>50</v>
      </c>
      <c r="E81" s="910">
        <v>2020</v>
      </c>
      <c r="F81" s="897">
        <v>998412.36399999994</v>
      </c>
      <c r="G81" s="897">
        <v>998412.36399999994</v>
      </c>
      <c r="H81" s="919">
        <v>998412.36399999994</v>
      </c>
      <c r="I81" s="802"/>
      <c r="J81" s="802"/>
      <c r="K81" s="1"/>
      <c r="L81" s="1"/>
      <c r="M81" s="1"/>
      <c r="N81" s="1"/>
    </row>
    <row r="82" spans="2:14" s="124" customFormat="1" ht="15" x14ac:dyDescent="0.25">
      <c r="B82" s="917">
        <v>43693</v>
      </c>
      <c r="C82" s="899" t="s">
        <v>905</v>
      </c>
      <c r="D82" s="921" t="s">
        <v>50</v>
      </c>
      <c r="E82" s="910">
        <v>2024</v>
      </c>
      <c r="F82" s="897">
        <v>1023362.922</v>
      </c>
      <c r="G82" s="897">
        <v>1023362.922</v>
      </c>
      <c r="H82" s="919">
        <v>1023362.922</v>
      </c>
      <c r="I82" s="802"/>
      <c r="J82" s="802"/>
      <c r="K82" s="1"/>
      <c r="L82" s="1"/>
      <c r="M82" s="1"/>
      <c r="N82" s="1"/>
    </row>
    <row r="83" spans="2:14" s="124" customFormat="1" ht="15" x14ac:dyDescent="0.25">
      <c r="B83" s="917">
        <v>43721</v>
      </c>
      <c r="C83" s="899" t="s">
        <v>906</v>
      </c>
      <c r="D83" s="921" t="s">
        <v>50</v>
      </c>
      <c r="E83" s="910">
        <v>2020</v>
      </c>
      <c r="F83" s="897">
        <v>275000</v>
      </c>
      <c r="G83" s="897">
        <v>275000</v>
      </c>
      <c r="H83" s="919">
        <v>275000</v>
      </c>
      <c r="I83" s="802"/>
      <c r="J83" s="802"/>
      <c r="K83" s="1"/>
      <c r="L83" s="1"/>
      <c r="M83" s="1"/>
      <c r="N83" s="1"/>
    </row>
    <row r="84" spans="2:14" s="124" customFormat="1" ht="15" x14ac:dyDescent="0.25">
      <c r="B84" s="917">
        <v>42978</v>
      </c>
      <c r="C84" s="899" t="s">
        <v>656</v>
      </c>
      <c r="D84" s="921" t="s">
        <v>50</v>
      </c>
      <c r="E84" s="910">
        <v>2042</v>
      </c>
      <c r="F84" s="897">
        <v>4498549</v>
      </c>
      <c r="G84" s="897">
        <v>4498549</v>
      </c>
      <c r="H84" s="897">
        <v>4498549</v>
      </c>
      <c r="I84" s="802"/>
      <c r="J84" s="802"/>
      <c r="K84" s="1"/>
      <c r="L84" s="1"/>
      <c r="M84" s="1"/>
      <c r="N84" s="1"/>
    </row>
    <row r="85" spans="2:14" s="124" customFormat="1" ht="15" x14ac:dyDescent="0.25">
      <c r="B85" s="917">
        <v>43455</v>
      </c>
      <c r="C85" s="899" t="s">
        <v>656</v>
      </c>
      <c r="D85" s="921" t="s">
        <v>50</v>
      </c>
      <c r="E85" s="910">
        <v>2041</v>
      </c>
      <c r="F85" s="897">
        <v>2918576.5</v>
      </c>
      <c r="G85" s="897">
        <v>2918576.5</v>
      </c>
      <c r="H85" s="897">
        <v>2918576.5</v>
      </c>
      <c r="I85" s="802"/>
      <c r="J85" s="802"/>
      <c r="K85" s="1"/>
      <c r="L85" s="1"/>
      <c r="M85" s="1"/>
      <c r="N85" s="1"/>
    </row>
    <row r="86" spans="2:14" s="124" customFormat="1" ht="15" x14ac:dyDescent="0.25">
      <c r="B86" s="917"/>
      <c r="C86" s="899"/>
      <c r="D86" s="921"/>
      <c r="E86" s="910"/>
      <c r="F86" s="897"/>
      <c r="G86" s="897"/>
      <c r="H86" s="919"/>
      <c r="I86" s="802"/>
      <c r="J86" s="802"/>
      <c r="K86" s="1"/>
      <c r="L86" s="1"/>
      <c r="M86" s="1"/>
      <c r="N86" s="1"/>
    </row>
    <row r="87" spans="2:14" s="124" customFormat="1" ht="15" x14ac:dyDescent="0.25">
      <c r="B87" s="912"/>
      <c r="C87" s="891" t="s">
        <v>112</v>
      </c>
      <c r="D87" s="909"/>
      <c r="E87" s="910"/>
      <c r="F87" s="893">
        <f>SUM(F89:F98)</f>
        <v>48686590.825839996</v>
      </c>
      <c r="G87" s="893">
        <f>SUM(G89:G98)</f>
        <v>48686590.825839996</v>
      </c>
      <c r="H87" s="893">
        <f>SUM(H89:H98)</f>
        <v>48686590.825839996</v>
      </c>
      <c r="I87" s="802"/>
      <c r="J87" s="1"/>
      <c r="K87" s="1"/>
      <c r="L87" s="1"/>
      <c r="M87" s="1"/>
      <c r="N87" s="1"/>
    </row>
    <row r="88" spans="2:14" s="536" customFormat="1" ht="15.75" x14ac:dyDescent="0.25">
      <c r="B88" s="917"/>
      <c r="C88" s="927"/>
      <c r="D88" s="928"/>
      <c r="E88" s="929"/>
      <c r="F88" s="930"/>
      <c r="G88" s="930"/>
      <c r="H88" s="930"/>
      <c r="I88" s="802"/>
      <c r="J88" s="802"/>
      <c r="K88" s="1"/>
      <c r="L88" s="1"/>
      <c r="M88" s="1"/>
      <c r="N88" s="1"/>
    </row>
    <row r="89" spans="2:14" s="195" customFormat="1" ht="15" x14ac:dyDescent="0.25">
      <c r="B89" s="887">
        <v>40550</v>
      </c>
      <c r="C89" s="899" t="s">
        <v>661</v>
      </c>
      <c r="D89" s="909" t="s">
        <v>658</v>
      </c>
      <c r="E89" s="910">
        <v>2021</v>
      </c>
      <c r="F89" s="897">
        <v>7504000</v>
      </c>
      <c r="G89" s="897">
        <v>7504000</v>
      </c>
      <c r="H89" s="919">
        <v>7504000</v>
      </c>
      <c r="I89" s="802"/>
      <c r="J89" s="802"/>
      <c r="K89" s="1"/>
      <c r="L89" s="1"/>
      <c r="M89" s="1"/>
      <c r="N89" s="1"/>
    </row>
    <row r="90" spans="2:14" s="124" customFormat="1" ht="15" x14ac:dyDescent="0.25">
      <c r="B90" s="887">
        <v>41019</v>
      </c>
      <c r="C90" s="899" t="s">
        <v>662</v>
      </c>
      <c r="D90" s="909" t="s">
        <v>658</v>
      </c>
      <c r="E90" s="910">
        <v>2022</v>
      </c>
      <c r="F90" s="897">
        <v>5674000</v>
      </c>
      <c r="G90" s="897">
        <v>5674000</v>
      </c>
      <c r="H90" s="919">
        <v>5674000</v>
      </c>
      <c r="I90" s="802"/>
      <c r="J90" s="802"/>
      <c r="K90" s="1"/>
      <c r="L90" s="1"/>
      <c r="M90" s="1"/>
      <c r="N90" s="1"/>
    </row>
    <row r="91" spans="2:14" s="195" customFormat="1" ht="15" x14ac:dyDescent="0.25">
      <c r="B91" s="887">
        <v>41290</v>
      </c>
      <c r="C91" s="899" t="s">
        <v>663</v>
      </c>
      <c r="D91" s="909" t="s">
        <v>658</v>
      </c>
      <c r="E91" s="910">
        <v>2023</v>
      </c>
      <c r="F91" s="897">
        <v>7132655.0123900007</v>
      </c>
      <c r="G91" s="897">
        <v>7132655.0123900007</v>
      </c>
      <c r="H91" s="919">
        <v>7132655.0123900007</v>
      </c>
      <c r="I91" s="802"/>
      <c r="J91" s="802"/>
      <c r="K91" s="1"/>
      <c r="L91" s="1"/>
      <c r="M91" s="1"/>
      <c r="N91" s="1"/>
    </row>
    <row r="92" spans="2:14" s="124" customFormat="1" ht="15" x14ac:dyDescent="0.25">
      <c r="B92" s="887">
        <v>41669</v>
      </c>
      <c r="C92" s="899" t="s">
        <v>664</v>
      </c>
      <c r="D92" s="909" t="s">
        <v>658</v>
      </c>
      <c r="E92" s="910">
        <v>2024</v>
      </c>
      <c r="F92" s="897">
        <v>7896764.892</v>
      </c>
      <c r="G92" s="897">
        <v>7896764.892</v>
      </c>
      <c r="H92" s="919">
        <v>7896764.892</v>
      </c>
      <c r="I92" s="802"/>
      <c r="J92" s="802"/>
      <c r="K92" s="1"/>
      <c r="L92" s="1"/>
      <c r="M92" s="1"/>
      <c r="N92" s="1"/>
    </row>
    <row r="93" spans="2:14" s="124" customFormat="1" ht="15" x14ac:dyDescent="0.25">
      <c r="B93" s="887">
        <v>42156</v>
      </c>
      <c r="C93" s="899" t="s">
        <v>665</v>
      </c>
      <c r="D93" s="909" t="s">
        <v>658</v>
      </c>
      <c r="E93" s="910">
        <v>2025</v>
      </c>
      <c r="F93" s="897">
        <v>10562539.717</v>
      </c>
      <c r="G93" s="897">
        <v>10562539.717</v>
      </c>
      <c r="H93" s="919">
        <v>10562539.717</v>
      </c>
      <c r="I93" s="802"/>
      <c r="J93" s="802"/>
      <c r="K93" s="1"/>
      <c r="L93" s="1"/>
      <c r="M93" s="1"/>
      <c r="N93" s="1"/>
    </row>
    <row r="94" spans="2:14" s="124" customFormat="1" ht="15" x14ac:dyDescent="0.25">
      <c r="B94" s="887">
        <v>40616</v>
      </c>
      <c r="C94" s="899" t="s">
        <v>666</v>
      </c>
      <c r="D94" s="909" t="s">
        <v>658</v>
      </c>
      <c r="E94" s="910">
        <v>2021</v>
      </c>
      <c r="F94" s="897">
        <v>2121386.4849999999</v>
      </c>
      <c r="G94" s="897">
        <v>2121386.4849999999</v>
      </c>
      <c r="H94" s="919">
        <v>2121386.4849999999</v>
      </c>
      <c r="I94" s="802"/>
      <c r="J94" s="802"/>
      <c r="K94" s="1"/>
      <c r="L94" s="1"/>
      <c r="M94" s="1"/>
      <c r="N94" s="1"/>
    </row>
    <row r="95" spans="2:14" s="124" customFormat="1" ht="15" x14ac:dyDescent="0.25">
      <c r="B95" s="887">
        <v>41088</v>
      </c>
      <c r="C95" s="899" t="s">
        <v>667</v>
      </c>
      <c r="D95" s="909" t="s">
        <v>658</v>
      </c>
      <c r="E95" s="910">
        <v>2022</v>
      </c>
      <c r="F95" s="897">
        <v>2083648.0260000001</v>
      </c>
      <c r="G95" s="897">
        <v>2083648.0260000001</v>
      </c>
      <c r="H95" s="919">
        <v>2083648.0260000001</v>
      </c>
      <c r="I95" s="802"/>
      <c r="J95" s="802"/>
      <c r="K95" s="1"/>
      <c r="L95" s="1"/>
      <c r="M95" s="1"/>
      <c r="N95" s="1"/>
    </row>
    <row r="96" spans="2:14" s="124" customFormat="1" ht="15" x14ac:dyDescent="0.25">
      <c r="B96" s="887">
        <v>41502</v>
      </c>
      <c r="C96" s="899" t="s">
        <v>668</v>
      </c>
      <c r="D96" s="909" t="s">
        <v>658</v>
      </c>
      <c r="E96" s="910">
        <v>2023</v>
      </c>
      <c r="F96" s="897">
        <v>2292296.7674499997</v>
      </c>
      <c r="G96" s="897">
        <v>2292296.7674499997</v>
      </c>
      <c r="H96" s="919">
        <v>2292296.7674499997</v>
      </c>
      <c r="I96" s="802"/>
      <c r="J96" s="802"/>
      <c r="K96" s="1"/>
      <c r="L96" s="1"/>
      <c r="M96" s="1"/>
      <c r="N96" s="1"/>
    </row>
    <row r="97" spans="2:14" s="124" customFormat="1" ht="15" x14ac:dyDescent="0.25">
      <c r="B97" s="887">
        <v>41876</v>
      </c>
      <c r="C97" s="899" t="s">
        <v>669</v>
      </c>
      <c r="D97" s="909" t="s">
        <v>658</v>
      </c>
      <c r="E97" s="910">
        <v>2024</v>
      </c>
      <c r="F97" s="897">
        <v>3043000</v>
      </c>
      <c r="G97" s="897">
        <v>3043000</v>
      </c>
      <c r="H97" s="919">
        <v>3043000</v>
      </c>
      <c r="I97" s="802"/>
      <c r="J97" s="802"/>
      <c r="K97" s="1"/>
      <c r="L97" s="1"/>
      <c r="M97" s="1"/>
      <c r="N97" s="1"/>
    </row>
    <row r="98" spans="2:14" s="124" customFormat="1" ht="15" x14ac:dyDescent="0.25">
      <c r="B98" s="887">
        <v>42489</v>
      </c>
      <c r="C98" s="899" t="s">
        <v>670</v>
      </c>
      <c r="D98" s="909" t="s">
        <v>658</v>
      </c>
      <c r="E98" s="910">
        <v>2026</v>
      </c>
      <c r="F98" s="897">
        <v>376299.92599999998</v>
      </c>
      <c r="G98" s="897">
        <v>376299.92599999998</v>
      </c>
      <c r="H98" s="919">
        <v>376299.92599999998</v>
      </c>
      <c r="I98" s="802"/>
      <c r="J98" s="802"/>
      <c r="K98" s="1"/>
      <c r="L98" s="1"/>
      <c r="M98" s="1"/>
      <c r="N98" s="1"/>
    </row>
    <row r="99" spans="2:14" s="124" customFormat="1" ht="15" x14ac:dyDescent="0.25">
      <c r="B99" s="887"/>
      <c r="C99" s="899"/>
      <c r="D99" s="909"/>
      <c r="E99" s="910"/>
      <c r="F99" s="897"/>
      <c r="G99" s="897"/>
      <c r="H99" s="919"/>
      <c r="I99" s="802"/>
      <c r="J99" s="1"/>
      <c r="K99" s="1"/>
      <c r="L99" s="1"/>
      <c r="M99" s="1"/>
      <c r="N99" s="1"/>
    </row>
    <row r="100" spans="2:14" s="536" customFormat="1" ht="15.75" x14ac:dyDescent="0.25">
      <c r="B100" s="912"/>
      <c r="C100" s="891" t="s">
        <v>349</v>
      </c>
      <c r="D100" s="909"/>
      <c r="E100" s="910"/>
      <c r="F100" s="893">
        <f>+F102</f>
        <v>17870.65006</v>
      </c>
      <c r="G100" s="893">
        <f>+G102</f>
        <v>17870.65006</v>
      </c>
      <c r="H100" s="893">
        <f>+H102</f>
        <v>17870.65006</v>
      </c>
      <c r="I100" s="802"/>
      <c r="J100" s="802"/>
      <c r="K100" s="1"/>
      <c r="L100" s="1"/>
      <c r="M100" s="1"/>
      <c r="N100" s="1"/>
    </row>
    <row r="101" spans="2:14" s="124" customFormat="1" ht="15" x14ac:dyDescent="0.2">
      <c r="B101" s="917"/>
      <c r="C101" s="931"/>
      <c r="D101" s="928"/>
      <c r="E101" s="929"/>
      <c r="F101" s="932"/>
      <c r="G101" s="932"/>
      <c r="H101" s="932"/>
      <c r="I101" s="802"/>
      <c r="J101" s="802"/>
      <c r="K101" s="1"/>
      <c r="L101" s="1"/>
      <c r="M101" s="1"/>
      <c r="N101" s="1"/>
    </row>
    <row r="102" spans="2:14" s="195" customFormat="1" ht="15" x14ac:dyDescent="0.25">
      <c r="B102" s="917">
        <v>40947</v>
      </c>
      <c r="C102" s="933" t="s">
        <v>657</v>
      </c>
      <c r="D102" s="934" t="s">
        <v>50</v>
      </c>
      <c r="E102" s="910">
        <v>2021</v>
      </c>
      <c r="F102" s="894">
        <v>17870.65006</v>
      </c>
      <c r="G102" s="894">
        <v>17870.65006</v>
      </c>
      <c r="H102" s="919">
        <v>17870.65006</v>
      </c>
      <c r="I102" s="802"/>
      <c r="J102" s="1"/>
      <c r="K102" s="1"/>
      <c r="L102" s="1"/>
      <c r="M102" s="1"/>
      <c r="N102" s="1"/>
    </row>
    <row r="103" spans="2:14" s="536" customFormat="1" ht="15.75" x14ac:dyDescent="0.25">
      <c r="B103" s="917"/>
      <c r="C103" s="931"/>
      <c r="D103" s="928"/>
      <c r="E103" s="929"/>
      <c r="F103" s="932"/>
      <c r="G103" s="932"/>
      <c r="H103" s="932"/>
      <c r="I103" s="802"/>
      <c r="J103" s="802"/>
      <c r="K103" s="1"/>
      <c r="L103" s="1"/>
      <c r="M103" s="1"/>
      <c r="N103" s="1"/>
    </row>
    <row r="104" spans="2:14" s="195" customFormat="1" ht="15.75" x14ac:dyDescent="0.2">
      <c r="B104" s="1303" t="s">
        <v>281</v>
      </c>
      <c r="C104" s="1304"/>
      <c r="D104" s="1304"/>
      <c r="E104" s="1305"/>
      <c r="F104" s="942">
        <f>+F100+F87+F68+F18</f>
        <v>170275318.66525143</v>
      </c>
      <c r="G104" s="942">
        <f>+G100+G87+G68+G18</f>
        <v>168423390.78811866</v>
      </c>
      <c r="H104" s="942">
        <f>+H100+H87+H68+H18</f>
        <v>173848415.16240087</v>
      </c>
      <c r="I104" s="802"/>
      <c r="J104" s="1"/>
      <c r="K104" s="1"/>
      <c r="L104" s="1"/>
      <c r="M104" s="1"/>
      <c r="N104" s="1"/>
    </row>
    <row r="105" spans="2:14" s="124" customFormat="1" ht="15" x14ac:dyDescent="0.25">
      <c r="B105" s="758"/>
      <c r="C105" s="191"/>
      <c r="D105" s="935"/>
      <c r="E105" s="936"/>
      <c r="F105" s="900"/>
      <c r="G105" s="900"/>
      <c r="H105" s="900"/>
      <c r="I105" s="1"/>
      <c r="J105" s="1"/>
      <c r="K105" s="1"/>
      <c r="L105" s="1"/>
      <c r="M105" s="1"/>
      <c r="N105" s="1"/>
    </row>
    <row r="106" spans="2:14" s="195" customFormat="1" x14ac:dyDescent="0.2">
      <c r="B106" s="901" t="s">
        <v>926</v>
      </c>
      <c r="C106" s="1"/>
      <c r="D106" s="937"/>
      <c r="E106" s="938"/>
      <c r="F106" s="902"/>
      <c r="G106" s="902"/>
      <c r="H106" s="902"/>
      <c r="I106" s="1"/>
      <c r="J106" s="1"/>
      <c r="K106" s="1"/>
      <c r="L106" s="1"/>
      <c r="M106" s="1"/>
      <c r="N106" s="1"/>
    </row>
    <row r="107" spans="2:14" s="124" customFormat="1" x14ac:dyDescent="0.2">
      <c r="B107" s="901" t="s">
        <v>923</v>
      </c>
      <c r="C107" s="1"/>
      <c r="D107" s="937"/>
      <c r="E107" s="939"/>
      <c r="F107" s="1"/>
      <c r="G107" s="1"/>
      <c r="H107" s="802"/>
      <c r="I107" s="1"/>
      <c r="J107" s="1"/>
      <c r="K107" s="1"/>
      <c r="L107" s="1"/>
      <c r="M107" s="1"/>
      <c r="N107" s="1"/>
    </row>
    <row r="108" spans="2:14" s="124" customFormat="1" ht="15" x14ac:dyDescent="0.25">
      <c r="B108" s="191"/>
      <c r="C108" s="191"/>
      <c r="D108" s="191"/>
      <c r="E108" s="940"/>
      <c r="F108" s="900"/>
      <c r="G108" s="900"/>
      <c r="H108" s="900"/>
      <c r="I108" s="1"/>
      <c r="J108" s="1"/>
      <c r="K108" s="1"/>
      <c r="L108" s="1"/>
      <c r="M108" s="1"/>
      <c r="N108" s="1"/>
    </row>
    <row r="109" spans="2:14" s="124" customFormat="1" ht="15" x14ac:dyDescent="0.25">
      <c r="B109" s="941"/>
      <c r="C109" s="191"/>
      <c r="D109" s="935"/>
      <c r="E109" s="936"/>
      <c r="F109" s="1174"/>
      <c r="G109" s="1174"/>
      <c r="H109" s="1174"/>
      <c r="I109" s="1"/>
      <c r="J109" s="1"/>
      <c r="K109" s="1"/>
      <c r="L109" s="1"/>
      <c r="M109" s="1"/>
      <c r="N109" s="1"/>
    </row>
    <row r="110" spans="2:14" s="124" customFormat="1" ht="15" x14ac:dyDescent="0.25">
      <c r="B110" s="941"/>
      <c r="C110" s="191"/>
      <c r="D110" s="935"/>
      <c r="E110" s="940"/>
      <c r="F110" s="1174"/>
      <c r="G110" s="1174"/>
      <c r="H110" s="1174"/>
      <c r="I110" s="1"/>
      <c r="J110" s="1"/>
      <c r="K110" s="1"/>
      <c r="L110" s="1"/>
      <c r="M110" s="1"/>
      <c r="N110" s="1"/>
    </row>
    <row r="111" spans="2:14" s="124" customFormat="1" ht="15" x14ac:dyDescent="0.25">
      <c r="B111" s="191"/>
      <c r="C111" s="191"/>
      <c r="D111" s="191"/>
      <c r="E111" s="940"/>
      <c r="F111" s="1174"/>
      <c r="G111" s="1174"/>
      <c r="H111" s="1174"/>
      <c r="I111" s="1"/>
      <c r="J111" s="1"/>
      <c r="K111" s="1"/>
      <c r="L111" s="1"/>
      <c r="M111" s="1"/>
      <c r="N111" s="1"/>
    </row>
    <row r="112" spans="2:14" s="124" customFormat="1" ht="15" x14ac:dyDescent="0.25">
      <c r="B112" s="758"/>
      <c r="C112" s="191"/>
      <c r="D112" s="191"/>
      <c r="E112" s="936"/>
      <c r="F112" s="905"/>
      <c r="G112" s="905"/>
      <c r="H112" s="905"/>
    </row>
    <row r="113" spans="2:8" s="124" customFormat="1" ht="15" x14ac:dyDescent="0.25">
      <c r="B113" s="982"/>
      <c r="C113" s="982"/>
      <c r="D113" s="982"/>
      <c r="E113" s="982"/>
      <c r="F113" s="905"/>
      <c r="G113" s="905"/>
      <c r="H113" s="905"/>
    </row>
    <row r="114" spans="2:8" s="124" customFormat="1" ht="15" x14ac:dyDescent="0.25">
      <c r="B114" s="982"/>
      <c r="C114" s="982"/>
      <c r="D114" s="982"/>
      <c r="E114" s="982"/>
      <c r="F114" s="905"/>
      <c r="G114" s="905"/>
      <c r="H114" s="905"/>
    </row>
    <row r="115" spans="2:8" s="124" customFormat="1" x14ac:dyDescent="0.2">
      <c r="F115" s="1172"/>
      <c r="G115" s="1172"/>
      <c r="H115" s="1172"/>
    </row>
    <row r="116" spans="2:8" s="124" customFormat="1" x14ac:dyDescent="0.2">
      <c r="F116" s="1173"/>
      <c r="G116" s="1173"/>
      <c r="H116" s="1173"/>
    </row>
    <row r="117" spans="2:8" s="124" customFormat="1" x14ac:dyDescent="0.2">
      <c r="C117" s="5"/>
      <c r="D117" s="5"/>
      <c r="E117" s="196"/>
    </row>
    <row r="118" spans="2:8" s="124" customFormat="1" x14ac:dyDescent="0.2">
      <c r="C118" s="5"/>
      <c r="D118" s="5"/>
      <c r="E118" s="196"/>
    </row>
    <row r="119" spans="2:8" s="124" customFormat="1" x14ac:dyDescent="0.2"/>
    <row r="120" spans="2:8" s="124" customFormat="1" x14ac:dyDescent="0.2"/>
    <row r="121" spans="2:8" s="124" customFormat="1" x14ac:dyDescent="0.2"/>
    <row r="122" spans="2:8" s="124" customFormat="1" x14ac:dyDescent="0.2"/>
    <row r="123" spans="2:8" s="124" customFormat="1" x14ac:dyDescent="0.2"/>
    <row r="124" spans="2:8" s="124" customFormat="1" x14ac:dyDescent="0.2"/>
    <row r="125" spans="2:8" s="124" customFormat="1" x14ac:dyDescent="0.2"/>
    <row r="126" spans="2:8" s="124" customFormat="1" x14ac:dyDescent="0.2"/>
    <row r="127" spans="2:8" s="124" customFormat="1" x14ac:dyDescent="0.2"/>
    <row r="128" spans="2:8" s="124" customFormat="1" x14ac:dyDescent="0.2"/>
    <row r="129" s="124" customFormat="1" x14ac:dyDescent="0.2"/>
    <row r="130" s="124" customFormat="1" x14ac:dyDescent="0.2"/>
    <row r="131" s="124" customFormat="1" x14ac:dyDescent="0.2"/>
    <row r="132" s="124" customFormat="1" x14ac:dyDescent="0.2"/>
    <row r="133" s="124" customFormat="1" x14ac:dyDescent="0.2"/>
    <row r="134" s="124" customFormat="1" x14ac:dyDescent="0.2"/>
    <row r="135" s="124" customFormat="1" x14ac:dyDescent="0.2"/>
    <row r="136" s="124" customFormat="1" x14ac:dyDescent="0.2"/>
    <row r="137" s="124" customFormat="1" x14ac:dyDescent="0.2"/>
    <row r="138" s="124" customFormat="1" x14ac:dyDescent="0.2"/>
    <row r="139" s="124" customFormat="1" x14ac:dyDescent="0.2"/>
    <row r="140" s="124" customFormat="1" x14ac:dyDescent="0.2"/>
    <row r="141" s="124" customFormat="1" x14ac:dyDescent="0.2"/>
    <row r="142" s="124" customFormat="1" x14ac:dyDescent="0.2"/>
    <row r="143" s="124" customFormat="1" x14ac:dyDescent="0.2"/>
    <row r="144" s="124" customFormat="1" x14ac:dyDescent="0.2"/>
    <row r="145" s="124" customFormat="1" x14ac:dyDescent="0.2"/>
    <row r="146" s="124" customFormat="1" x14ac:dyDescent="0.2"/>
    <row r="147" s="124" customFormat="1" x14ac:dyDescent="0.2"/>
    <row r="148" s="124" customFormat="1" x14ac:dyDescent="0.2"/>
    <row r="149" s="124" customFormat="1" x14ac:dyDescent="0.2"/>
    <row r="150" s="124" customFormat="1" x14ac:dyDescent="0.2"/>
    <row r="151" s="124" customFormat="1" x14ac:dyDescent="0.2"/>
    <row r="152" s="124" customFormat="1" x14ac:dyDescent="0.2"/>
    <row r="153" s="124" customFormat="1" x14ac:dyDescent="0.2"/>
    <row r="154" s="124" customFormat="1" x14ac:dyDescent="0.2"/>
    <row r="155" s="124" customFormat="1" x14ac:dyDescent="0.2"/>
    <row r="156" s="124" customFormat="1" x14ac:dyDescent="0.2"/>
    <row r="157" s="124" customFormat="1" x14ac:dyDescent="0.2"/>
    <row r="158" s="124" customFormat="1" x14ac:dyDescent="0.2"/>
    <row r="159" s="124" customFormat="1" x14ac:dyDescent="0.2"/>
    <row r="160" s="124" customFormat="1" x14ac:dyDescent="0.2"/>
    <row r="161" s="124" customFormat="1" x14ac:dyDescent="0.2"/>
    <row r="162" s="124" customFormat="1" x14ac:dyDescent="0.2"/>
    <row r="163" s="124" customFormat="1" x14ac:dyDescent="0.2"/>
    <row r="164" s="124" customFormat="1" x14ac:dyDescent="0.2"/>
    <row r="165" s="124" customFormat="1" x14ac:dyDescent="0.2"/>
    <row r="166" s="124" customFormat="1" x14ac:dyDescent="0.2"/>
    <row r="167" s="124" customFormat="1" x14ac:dyDescent="0.2"/>
    <row r="168" s="124" customFormat="1" x14ac:dyDescent="0.2"/>
    <row r="169" s="124" customFormat="1" x14ac:dyDescent="0.2"/>
    <row r="170" s="124" customFormat="1" x14ac:dyDescent="0.2"/>
    <row r="171" s="124" customFormat="1" x14ac:dyDescent="0.2"/>
    <row r="172" s="124" customFormat="1" x14ac:dyDescent="0.2"/>
    <row r="173" s="124" customFormat="1" x14ac:dyDescent="0.2"/>
    <row r="174" s="124" customFormat="1" x14ac:dyDescent="0.2"/>
    <row r="175" s="124" customFormat="1" x14ac:dyDescent="0.2"/>
    <row r="176" s="124" customFormat="1" x14ac:dyDescent="0.2"/>
    <row r="177" s="124" customFormat="1" x14ac:dyDescent="0.2"/>
    <row r="178" s="124" customFormat="1" x14ac:dyDescent="0.2"/>
    <row r="179" s="124" customFormat="1" x14ac:dyDescent="0.2"/>
    <row r="180" s="124" customFormat="1" x14ac:dyDescent="0.2"/>
    <row r="181" s="124" customFormat="1" x14ac:dyDescent="0.2"/>
    <row r="182" s="124" customFormat="1" x14ac:dyDescent="0.2"/>
    <row r="183" s="124" customFormat="1" x14ac:dyDescent="0.2"/>
    <row r="184" s="124" customFormat="1" x14ac:dyDescent="0.2"/>
    <row r="185" s="124" customFormat="1" x14ac:dyDescent="0.2"/>
    <row r="186" s="124" customFormat="1" x14ac:dyDescent="0.2"/>
    <row r="187" s="124" customFormat="1" x14ac:dyDescent="0.2"/>
    <row r="188" s="124" customFormat="1" x14ac:dyDescent="0.2"/>
    <row r="189" s="124" customFormat="1" x14ac:dyDescent="0.2"/>
    <row r="190" s="124" customFormat="1" x14ac:dyDescent="0.2"/>
    <row r="191" s="124" customFormat="1" x14ac:dyDescent="0.2"/>
    <row r="192" s="124" customFormat="1" x14ac:dyDescent="0.2"/>
    <row r="193" s="124" customFormat="1" x14ac:dyDescent="0.2"/>
    <row r="194" s="124" customFormat="1" x14ac:dyDescent="0.2"/>
    <row r="195" s="124" customFormat="1" x14ac:dyDescent="0.2"/>
    <row r="196" s="124" customFormat="1" x14ac:dyDescent="0.2"/>
    <row r="197" s="124" customFormat="1" x14ac:dyDescent="0.2"/>
    <row r="198" s="124" customFormat="1" x14ac:dyDescent="0.2"/>
    <row r="199" s="124" customFormat="1" x14ac:dyDescent="0.2"/>
    <row r="200" s="124" customFormat="1" x14ac:dyDescent="0.2"/>
    <row r="201" s="124" customFormat="1" x14ac:dyDescent="0.2"/>
    <row r="202" s="124" customFormat="1" x14ac:dyDescent="0.2"/>
    <row r="203" s="124" customFormat="1" x14ac:dyDescent="0.2"/>
    <row r="204" s="124" customFormat="1" x14ac:dyDescent="0.2"/>
    <row r="205" s="124" customFormat="1" x14ac:dyDescent="0.2"/>
    <row r="206" s="124" customFormat="1" x14ac:dyDescent="0.2"/>
    <row r="207" s="124" customFormat="1" x14ac:dyDescent="0.2"/>
    <row r="208" s="124" customFormat="1" x14ac:dyDescent="0.2"/>
    <row r="209" s="124" customFormat="1" x14ac:dyDescent="0.2"/>
    <row r="210" s="124" customFormat="1" x14ac:dyDescent="0.2"/>
    <row r="211" s="124" customFormat="1" x14ac:dyDescent="0.2"/>
    <row r="212" s="124" customFormat="1" x14ac:dyDescent="0.2"/>
    <row r="213" s="124" customFormat="1" x14ac:dyDescent="0.2"/>
    <row r="214" s="124" customFormat="1" x14ac:dyDescent="0.2"/>
    <row r="215" s="124" customFormat="1" x14ac:dyDescent="0.2"/>
    <row r="216" s="124" customFormat="1" x14ac:dyDescent="0.2"/>
    <row r="217" s="124" customFormat="1" x14ac:dyDescent="0.2"/>
    <row r="218" s="124" customFormat="1" x14ac:dyDescent="0.2"/>
    <row r="219" s="124" customFormat="1" x14ac:dyDescent="0.2"/>
    <row r="220" s="124" customFormat="1" x14ac:dyDescent="0.2"/>
    <row r="221" s="124" customFormat="1" x14ac:dyDescent="0.2"/>
    <row r="222" s="124" customFormat="1" x14ac:dyDescent="0.2"/>
    <row r="223" s="124" customFormat="1" x14ac:dyDescent="0.2"/>
    <row r="224" s="124" customFormat="1" x14ac:dyDescent="0.2"/>
    <row r="225" s="124" customFormat="1" x14ac:dyDescent="0.2"/>
    <row r="226" s="124" customFormat="1" x14ac:dyDescent="0.2"/>
    <row r="227" s="124" customFormat="1" x14ac:dyDescent="0.2"/>
    <row r="228" s="124" customFormat="1" x14ac:dyDescent="0.2"/>
    <row r="229" s="124" customFormat="1" x14ac:dyDescent="0.2"/>
    <row r="230" s="124" customFormat="1" x14ac:dyDescent="0.2"/>
    <row r="231" s="124" customFormat="1" x14ac:dyDescent="0.2"/>
    <row r="232" s="124" customFormat="1" x14ac:dyDescent="0.2"/>
    <row r="233" s="124" customFormat="1" x14ac:dyDescent="0.2"/>
    <row r="234" s="124" customFormat="1" x14ac:dyDescent="0.2"/>
    <row r="235" s="124" customFormat="1" x14ac:dyDescent="0.2"/>
    <row r="236" s="124" customFormat="1" x14ac:dyDescent="0.2"/>
    <row r="237" s="124" customFormat="1" x14ac:dyDescent="0.2"/>
    <row r="238" s="124" customFormat="1" x14ac:dyDescent="0.2"/>
    <row r="239" s="124" customFormat="1" x14ac:dyDescent="0.2"/>
    <row r="240" s="124" customFormat="1" x14ac:dyDescent="0.2"/>
    <row r="241" s="124" customFormat="1" x14ac:dyDescent="0.2"/>
    <row r="242" s="124" customFormat="1" x14ac:dyDescent="0.2"/>
    <row r="243" s="124" customFormat="1" x14ac:dyDescent="0.2"/>
    <row r="244" s="124" customFormat="1" x14ac:dyDescent="0.2"/>
    <row r="245" s="124" customFormat="1" x14ac:dyDescent="0.2"/>
    <row r="246" s="124" customFormat="1" x14ac:dyDescent="0.2"/>
    <row r="247" s="124" customFormat="1" x14ac:dyDescent="0.2"/>
    <row r="248" s="124" customFormat="1" x14ac:dyDescent="0.2"/>
    <row r="249" s="124" customFormat="1" x14ac:dyDescent="0.2"/>
    <row r="250" s="124" customFormat="1" x14ac:dyDescent="0.2"/>
    <row r="251" s="124" customFormat="1" x14ac:dyDescent="0.2"/>
    <row r="252" s="124" customFormat="1" x14ac:dyDescent="0.2"/>
    <row r="253" s="124" customFormat="1" x14ac:dyDescent="0.2"/>
    <row r="254" s="124" customFormat="1" x14ac:dyDescent="0.2"/>
    <row r="255" s="124" customFormat="1" x14ac:dyDescent="0.2"/>
    <row r="256" s="124" customFormat="1" x14ac:dyDescent="0.2"/>
    <row r="257" s="124" customFormat="1" x14ac:dyDescent="0.2"/>
    <row r="258" s="124" customFormat="1" x14ac:dyDescent="0.2"/>
    <row r="259" s="124" customFormat="1" x14ac:dyDescent="0.2"/>
    <row r="260" s="124" customFormat="1" x14ac:dyDescent="0.2"/>
    <row r="261" s="124" customFormat="1" x14ac:dyDescent="0.2"/>
    <row r="262" s="124" customFormat="1" x14ac:dyDescent="0.2"/>
    <row r="263" s="124" customFormat="1" x14ac:dyDescent="0.2"/>
    <row r="264" s="124" customFormat="1" x14ac:dyDescent="0.2"/>
    <row r="265" s="124" customFormat="1" x14ac:dyDescent="0.2"/>
    <row r="266" s="124" customFormat="1" x14ac:dyDescent="0.2"/>
    <row r="267" s="124" customFormat="1" x14ac:dyDescent="0.2"/>
    <row r="268" s="124" customFormat="1" x14ac:dyDescent="0.2"/>
    <row r="269" s="124" customFormat="1" x14ac:dyDescent="0.2"/>
    <row r="270" s="124" customFormat="1" x14ac:dyDescent="0.2"/>
    <row r="271" s="124" customFormat="1" x14ac:dyDescent="0.2"/>
    <row r="272" s="124" customFormat="1" x14ac:dyDescent="0.2"/>
    <row r="273" spans="2:8" s="124" customFormat="1" x14ac:dyDescent="0.2"/>
    <row r="274" spans="2:8" s="124" customFormat="1" x14ac:dyDescent="0.2"/>
    <row r="275" spans="2:8" s="124" customFormat="1" x14ac:dyDescent="0.2"/>
    <row r="276" spans="2:8" s="124" customFormat="1" x14ac:dyDescent="0.2"/>
    <row r="277" spans="2:8" s="124" customFormat="1" x14ac:dyDescent="0.2"/>
    <row r="278" spans="2:8" s="124" customFormat="1" x14ac:dyDescent="0.2"/>
    <row r="279" spans="2:8" s="124" customFormat="1" x14ac:dyDescent="0.2"/>
    <row r="280" spans="2:8" s="124" customFormat="1" x14ac:dyDescent="0.2"/>
    <row r="281" spans="2:8" s="124" customFormat="1" x14ac:dyDescent="0.2"/>
    <row r="282" spans="2:8" s="124" customFormat="1" x14ac:dyDescent="0.2"/>
    <row r="283" spans="2:8" s="124" customFormat="1" x14ac:dyDescent="0.2"/>
    <row r="284" spans="2:8" s="124" customFormat="1" x14ac:dyDescent="0.2"/>
    <row r="285" spans="2:8" s="124" customFormat="1" x14ac:dyDescent="0.2"/>
    <row r="286" spans="2:8" s="124" customFormat="1" x14ac:dyDescent="0.2"/>
    <row r="287" spans="2:8" s="124" customFormat="1" x14ac:dyDescent="0.2"/>
    <row r="288" spans="2:8" s="124" customFormat="1" x14ac:dyDescent="0.2">
      <c r="B288" s="1"/>
      <c r="C288" s="1"/>
      <c r="D288" s="1"/>
      <c r="E288" s="1"/>
      <c r="F288" s="1"/>
      <c r="G288" s="1"/>
      <c r="H288" s="1"/>
    </row>
    <row r="289" spans="1:8" s="124" customFormat="1" x14ac:dyDescent="0.2">
      <c r="B289" s="1"/>
      <c r="C289" s="1"/>
      <c r="D289" s="1"/>
      <c r="E289" s="1"/>
      <c r="F289" s="1"/>
      <c r="G289" s="1"/>
      <c r="H289" s="1"/>
    </row>
    <row r="290" spans="1:8" s="124" customFormat="1" x14ac:dyDescent="0.2">
      <c r="B290" s="1"/>
      <c r="C290" s="1"/>
      <c r="D290" s="1"/>
      <c r="E290" s="1"/>
      <c r="F290" s="1"/>
      <c r="G290" s="1"/>
      <c r="H290" s="1"/>
    </row>
    <row r="291" spans="1:8" s="124" customFormat="1" x14ac:dyDescent="0.2">
      <c r="B291" s="1"/>
      <c r="C291" s="1"/>
      <c r="D291" s="1"/>
      <c r="E291" s="1"/>
      <c r="F291" s="1"/>
      <c r="G291" s="1"/>
      <c r="H291" s="1"/>
    </row>
    <row r="292" spans="1:8" s="124" customFormat="1" x14ac:dyDescent="0.2">
      <c r="B292" s="1"/>
      <c r="C292" s="1"/>
      <c r="D292" s="1"/>
      <c r="E292" s="1"/>
      <c r="F292" s="1"/>
      <c r="G292" s="1"/>
      <c r="H292" s="1"/>
    </row>
    <row r="293" spans="1:8" s="124" customFormat="1" x14ac:dyDescent="0.2">
      <c r="B293" s="1"/>
      <c r="C293" s="1"/>
      <c r="D293" s="1"/>
      <c r="E293" s="1"/>
      <c r="F293" s="1"/>
      <c r="G293" s="1"/>
      <c r="H293" s="1"/>
    </row>
    <row r="294" spans="1:8" s="124" customFormat="1" x14ac:dyDescent="0.2">
      <c r="B294" s="1"/>
      <c r="C294" s="1"/>
      <c r="D294" s="1"/>
      <c r="E294" s="1"/>
      <c r="F294" s="1"/>
      <c r="G294" s="1"/>
      <c r="H294" s="1"/>
    </row>
    <row r="295" spans="1:8" s="124" customFormat="1" x14ac:dyDescent="0.2">
      <c r="B295" s="1"/>
      <c r="C295" s="1"/>
      <c r="D295" s="1"/>
      <c r="E295" s="1"/>
      <c r="F295" s="1"/>
      <c r="G295" s="1"/>
      <c r="H295" s="1"/>
    </row>
    <row r="296" spans="1:8" s="124" customFormat="1" x14ac:dyDescent="0.2">
      <c r="A296" s="1"/>
      <c r="B296" s="1"/>
      <c r="C296" s="1"/>
      <c r="D296" s="1"/>
      <c r="E296" s="1"/>
      <c r="F296" s="1"/>
      <c r="G296" s="1"/>
      <c r="H296" s="1"/>
    </row>
  </sheetData>
  <sortState ref="B67:H99">
    <sortCondition ref="B67:B99"/>
  </sortState>
  <mergeCells count="11">
    <mergeCell ref="B104:E104"/>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89"/>
  <sheetViews>
    <sheetView showGridLines="0" showRuler="0" zoomScaleNormal="100" zoomScaleSheetLayoutView="85" zoomScalePageLayoutView="70" workbookViewId="0"/>
  </sheetViews>
  <sheetFormatPr baseColWidth="10" defaultColWidth="11.42578125" defaultRowHeight="12.75" x14ac:dyDescent="0.2"/>
  <cols>
    <col min="1" max="1" width="7.140625" style="29" bestFit="1" customWidth="1"/>
    <col min="2" max="2" width="46" style="54" customWidth="1"/>
    <col min="3" max="3" width="23.5703125" style="54" bestFit="1" customWidth="1"/>
    <col min="4" max="6" width="17.7109375" style="29" customWidth="1"/>
    <col min="7" max="7" width="17.7109375" style="29" bestFit="1" customWidth="1"/>
    <col min="8" max="16384" width="11.42578125" style="29"/>
  </cols>
  <sheetData>
    <row r="1" spans="1:7" ht="15" x14ac:dyDescent="0.25">
      <c r="A1" s="757" t="s">
        <v>220</v>
      </c>
      <c r="B1" s="134"/>
      <c r="C1" s="122"/>
      <c r="D1" s="138"/>
      <c r="E1" s="138"/>
      <c r="F1" s="138"/>
      <c r="G1" s="138"/>
    </row>
    <row r="2" spans="1:7" ht="15" customHeight="1" x14ac:dyDescent="0.25">
      <c r="A2" s="421"/>
      <c r="B2" s="394" t="str">
        <f>+A.1.9!B2</f>
        <v>MINISTERIO DE ECONOMIA</v>
      </c>
      <c r="C2" s="175"/>
      <c r="D2" s="5"/>
      <c r="E2" s="176"/>
      <c r="F2" s="176"/>
      <c r="G2" s="5"/>
    </row>
    <row r="3" spans="1:7" ht="15" customHeight="1" x14ac:dyDescent="0.25">
      <c r="A3" s="421"/>
      <c r="B3" s="276" t="s">
        <v>305</v>
      </c>
      <c r="C3" s="175"/>
      <c r="D3" s="5"/>
      <c r="E3" s="5"/>
      <c r="F3" s="5"/>
      <c r="G3" s="5"/>
    </row>
    <row r="4" spans="1:7" s="434" customFormat="1" ht="12" x14ac:dyDescent="0.2">
      <c r="B4" s="35"/>
      <c r="C4" s="35"/>
      <c r="D4" s="35"/>
      <c r="E4" s="35"/>
      <c r="F4" s="35"/>
      <c r="G4" s="35"/>
    </row>
    <row r="5" spans="1:7" s="434" customFormat="1" ht="12" x14ac:dyDescent="0.2">
      <c r="B5" s="35"/>
      <c r="C5" s="35"/>
      <c r="D5" s="35"/>
      <c r="E5" s="35"/>
      <c r="F5" s="35"/>
      <c r="G5" s="35"/>
    </row>
    <row r="6" spans="1:7" ht="17.25" x14ac:dyDescent="0.2">
      <c r="B6" s="1325" t="s">
        <v>796</v>
      </c>
      <c r="C6" s="1325"/>
      <c r="D6" s="1325"/>
      <c r="E6" s="1325"/>
      <c r="F6" s="1325"/>
      <c r="G6" s="1325"/>
    </row>
    <row r="7" spans="1:7" ht="15" x14ac:dyDescent="0.2">
      <c r="B7" s="1281" t="s">
        <v>893</v>
      </c>
      <c r="C7" s="1281"/>
      <c r="D7" s="1281"/>
      <c r="E7" s="1281"/>
      <c r="F7" s="1281"/>
      <c r="G7" s="1281"/>
    </row>
    <row r="8" spans="1:7" s="434" customFormat="1" ht="12" x14ac:dyDescent="0.2">
      <c r="B8" s="450"/>
      <c r="C8" s="450"/>
      <c r="D8" s="450"/>
      <c r="E8" s="450"/>
      <c r="F8" s="450"/>
      <c r="G8" s="450"/>
    </row>
    <row r="9" spans="1:7" s="434" customFormat="1" ht="12" x14ac:dyDescent="0.2">
      <c r="B9" s="35"/>
      <c r="C9" s="35"/>
      <c r="D9" s="35"/>
      <c r="E9" s="35"/>
      <c r="F9" s="35"/>
      <c r="G9" s="35"/>
    </row>
    <row r="10" spans="1:7" ht="13.5" thickBot="1" x14ac:dyDescent="0.25">
      <c r="B10" s="5"/>
      <c r="C10" s="5"/>
      <c r="D10" s="5"/>
      <c r="E10" s="5"/>
      <c r="F10" s="5"/>
      <c r="G10" s="657" t="s">
        <v>295</v>
      </c>
    </row>
    <row r="11" spans="1:7" ht="13.5" customHeight="1" thickTop="1" x14ac:dyDescent="0.2">
      <c r="B11" s="1326" t="s">
        <v>291</v>
      </c>
      <c r="C11" s="1329" t="s">
        <v>172</v>
      </c>
      <c r="D11" s="1332" t="s">
        <v>286</v>
      </c>
      <c r="E11" s="1335" t="s">
        <v>338</v>
      </c>
      <c r="F11" s="1338" t="s">
        <v>566</v>
      </c>
      <c r="G11" s="1341" t="s">
        <v>293</v>
      </c>
    </row>
    <row r="12" spans="1:7" ht="12.75" customHeight="1" x14ac:dyDescent="0.2">
      <c r="B12" s="1327"/>
      <c r="C12" s="1330"/>
      <c r="D12" s="1333"/>
      <c r="E12" s="1336"/>
      <c r="F12" s="1339"/>
      <c r="G12" s="1342"/>
    </row>
    <row r="13" spans="1:7" ht="12.75" customHeight="1" x14ac:dyDescent="0.2">
      <c r="B13" s="1327"/>
      <c r="C13" s="1330"/>
      <c r="D13" s="1333"/>
      <c r="E13" s="1336"/>
      <c r="F13" s="1339"/>
      <c r="G13" s="1342"/>
    </row>
    <row r="14" spans="1:7" ht="12.75" customHeight="1" x14ac:dyDescent="0.2">
      <c r="B14" s="1327"/>
      <c r="C14" s="1330"/>
      <c r="D14" s="1333"/>
      <c r="E14" s="1336"/>
      <c r="F14" s="1339"/>
      <c r="G14" s="1342"/>
    </row>
    <row r="15" spans="1:7" ht="13.5" customHeight="1" thickBot="1" x14ac:dyDescent="0.25">
      <c r="B15" s="1328"/>
      <c r="C15" s="1331"/>
      <c r="D15" s="1334"/>
      <c r="E15" s="1337"/>
      <c r="F15" s="1340"/>
      <c r="G15" s="1343"/>
    </row>
    <row r="16" spans="1:7" ht="16.5" thickTop="1" x14ac:dyDescent="0.25">
      <c r="B16" s="178"/>
      <c r="C16" s="179"/>
      <c r="D16" s="180"/>
      <c r="E16" s="181"/>
      <c r="F16" s="182"/>
      <c r="G16" s="183"/>
    </row>
    <row r="17" spans="1:7" s="420" customFormat="1" ht="15.75" x14ac:dyDescent="0.25">
      <c r="B17" s="658" t="s">
        <v>173</v>
      </c>
      <c r="C17" s="659"/>
      <c r="D17" s="660">
        <f>SUM(D19:D32)</f>
        <v>484.20190919467728</v>
      </c>
      <c r="E17" s="660">
        <f>SUM(E19:E32)</f>
        <v>46.164620632569694</v>
      </c>
      <c r="F17" s="661">
        <f>SUM(F19:F32)</f>
        <v>19.26119701666595</v>
      </c>
      <c r="G17" s="662">
        <f>SUM(G19:G32)</f>
        <v>549.62772684391302</v>
      </c>
    </row>
    <row r="18" spans="1:7" x14ac:dyDescent="0.2">
      <c r="B18" s="663"/>
      <c r="C18" s="664"/>
      <c r="D18" s="665"/>
      <c r="E18" s="665"/>
      <c r="F18" s="666"/>
      <c r="G18" s="667"/>
    </row>
    <row r="19" spans="1:7" x14ac:dyDescent="0.2">
      <c r="A19" s="184"/>
      <c r="B19" s="668" t="s">
        <v>912</v>
      </c>
      <c r="C19" s="669" t="s">
        <v>236</v>
      </c>
      <c r="D19" s="670">
        <v>8.6803359376493052</v>
      </c>
      <c r="E19" s="670">
        <v>7.6052223245806141E-2</v>
      </c>
      <c r="F19" s="671">
        <v>0.86708508275523966</v>
      </c>
      <c r="G19" s="672">
        <f>SUM(D19:F19)</f>
        <v>9.6234732436503521</v>
      </c>
    </row>
    <row r="20" spans="1:7" x14ac:dyDescent="0.2">
      <c r="A20" s="184"/>
      <c r="B20" s="668" t="s">
        <v>913</v>
      </c>
      <c r="C20" s="669" t="s">
        <v>236</v>
      </c>
      <c r="D20" s="670">
        <v>155.10865418193379</v>
      </c>
      <c r="E20" s="670">
        <v>10.281825353960638</v>
      </c>
      <c r="F20" s="671">
        <v>5.0356734255377127</v>
      </c>
      <c r="G20" s="672">
        <f t="shared" ref="G20:G32" si="0">SUM(D20:F20)</f>
        <v>170.42615296143214</v>
      </c>
    </row>
    <row r="21" spans="1:7" x14ac:dyDescent="0.2">
      <c r="A21" s="184"/>
      <c r="B21" s="668" t="s">
        <v>914</v>
      </c>
      <c r="C21" s="669" t="s">
        <v>236</v>
      </c>
      <c r="D21" s="670">
        <v>2.4848920138364061</v>
      </c>
      <c r="E21" s="670">
        <v>0.25144651238707127</v>
      </c>
      <c r="F21" s="671">
        <v>3.5214664193890931E-2</v>
      </c>
      <c r="G21" s="672">
        <f t="shared" si="0"/>
        <v>2.771553190417368</v>
      </c>
    </row>
    <row r="22" spans="1:7" x14ac:dyDescent="0.2">
      <c r="A22" s="184"/>
      <c r="B22" s="668" t="s">
        <v>915</v>
      </c>
      <c r="C22" s="669" t="s">
        <v>236</v>
      </c>
      <c r="D22" s="670">
        <v>104.61463854908848</v>
      </c>
      <c r="E22" s="670">
        <v>7.9624557371005302</v>
      </c>
      <c r="F22" s="671">
        <v>3.503719080432302</v>
      </c>
      <c r="G22" s="672">
        <f t="shared" si="0"/>
        <v>116.08081336662131</v>
      </c>
    </row>
    <row r="23" spans="1:7" x14ac:dyDescent="0.2">
      <c r="A23" s="184"/>
      <c r="B23" s="668" t="s">
        <v>916</v>
      </c>
      <c r="C23" s="669" t="s">
        <v>236</v>
      </c>
      <c r="D23" s="670">
        <v>107.23552710903553</v>
      </c>
      <c r="E23" s="670">
        <v>11.283973345019051</v>
      </c>
      <c r="F23" s="671">
        <v>3.5391989863388922</v>
      </c>
      <c r="G23" s="672">
        <f t="shared" si="0"/>
        <v>122.05869944039347</v>
      </c>
    </row>
    <row r="24" spans="1:7" x14ac:dyDescent="0.2">
      <c r="A24" s="184"/>
      <c r="B24" s="668" t="s">
        <v>175</v>
      </c>
      <c r="C24" s="669" t="s">
        <v>236</v>
      </c>
      <c r="D24" s="670">
        <v>5.5595804601595242</v>
      </c>
      <c r="E24" s="670">
        <v>3.5928788530739939</v>
      </c>
      <c r="F24" s="671">
        <v>6.0062773068542876</v>
      </c>
      <c r="G24" s="672">
        <f t="shared" si="0"/>
        <v>15.158736620087804</v>
      </c>
    </row>
    <row r="25" spans="1:7" x14ac:dyDescent="0.2">
      <c r="A25" s="184"/>
      <c r="B25" s="668" t="s">
        <v>176</v>
      </c>
      <c r="C25" s="669" t="s">
        <v>236</v>
      </c>
      <c r="D25" s="670">
        <v>0.22721310393114458</v>
      </c>
      <c r="E25" s="670">
        <v>1.758142758443763E-2</v>
      </c>
      <c r="F25" s="671">
        <v>0.27402847055362411</v>
      </c>
      <c r="G25" s="672">
        <f t="shared" si="0"/>
        <v>0.51882300206920628</v>
      </c>
    </row>
    <row r="26" spans="1:7" x14ac:dyDescent="0.2">
      <c r="A26" s="184"/>
      <c r="B26" s="668" t="s">
        <v>177</v>
      </c>
      <c r="C26" s="669" t="s">
        <v>236</v>
      </c>
      <c r="D26" s="670">
        <v>4.3479915146903227E-2</v>
      </c>
      <c r="E26" s="670">
        <v>8.0002362821695559E-3</v>
      </c>
      <c r="F26" s="671">
        <v>0</v>
      </c>
      <c r="G26" s="672">
        <f t="shared" si="0"/>
        <v>5.1480151429072779E-2</v>
      </c>
    </row>
    <row r="27" spans="1:7" x14ac:dyDescent="0.2">
      <c r="A27" s="184"/>
      <c r="B27" s="668" t="s">
        <v>178</v>
      </c>
      <c r="C27" s="669" t="s">
        <v>236</v>
      </c>
      <c r="D27" s="670">
        <v>1.8888386210155617</v>
      </c>
      <c r="E27" s="670">
        <v>0.15082585830366776</v>
      </c>
      <c r="F27" s="671">
        <v>0</v>
      </c>
      <c r="G27" s="672">
        <f t="shared" si="0"/>
        <v>2.0396644793192293</v>
      </c>
    </row>
    <row r="28" spans="1:7" x14ac:dyDescent="0.2">
      <c r="A28" s="184"/>
      <c r="B28" s="668" t="s">
        <v>178</v>
      </c>
      <c r="C28" s="669" t="s">
        <v>236</v>
      </c>
      <c r="D28" s="670">
        <v>16.906709544930962</v>
      </c>
      <c r="E28" s="670">
        <v>0.72115333496646006</v>
      </c>
      <c r="F28" s="671">
        <v>0</v>
      </c>
      <c r="G28" s="672">
        <f t="shared" si="0"/>
        <v>17.627862879897421</v>
      </c>
    </row>
    <row r="29" spans="1:7" x14ac:dyDescent="0.2">
      <c r="A29" s="184"/>
      <c r="B29" s="668" t="s">
        <v>54</v>
      </c>
      <c r="C29" s="669" t="s">
        <v>236</v>
      </c>
      <c r="D29" s="670">
        <v>2.6796467234091348</v>
      </c>
      <c r="E29" s="670">
        <v>0.21429767731152588</v>
      </c>
      <c r="F29" s="671">
        <v>0</v>
      </c>
      <c r="G29" s="672">
        <f t="shared" si="0"/>
        <v>2.8939444007206605</v>
      </c>
    </row>
    <row r="30" spans="1:7" x14ac:dyDescent="0.2">
      <c r="A30" s="184"/>
      <c r="B30" s="668" t="s">
        <v>179</v>
      </c>
      <c r="C30" s="669" t="s">
        <v>236</v>
      </c>
      <c r="D30" s="670">
        <v>3.3994690600660546</v>
      </c>
      <c r="E30" s="670">
        <v>0.27186313702802201</v>
      </c>
      <c r="F30" s="671">
        <v>0</v>
      </c>
      <c r="G30" s="672">
        <f t="shared" si="0"/>
        <v>3.6713321970940767</v>
      </c>
    </row>
    <row r="31" spans="1:7" x14ac:dyDescent="0.2">
      <c r="A31" s="184"/>
      <c r="B31" s="668" t="s">
        <v>180</v>
      </c>
      <c r="C31" s="669" t="s">
        <v>236</v>
      </c>
      <c r="D31" s="670">
        <v>0.31692336292072559</v>
      </c>
      <c r="E31" s="670">
        <v>2.5345953580977892E-2</v>
      </c>
      <c r="F31" s="671">
        <v>0</v>
      </c>
      <c r="G31" s="672">
        <f t="shared" si="0"/>
        <v>0.3422693165017035</v>
      </c>
    </row>
    <row r="32" spans="1:7" x14ac:dyDescent="0.2">
      <c r="A32" s="184"/>
      <c r="B32" s="668" t="s">
        <v>304</v>
      </c>
      <c r="C32" s="669" t="s">
        <v>236</v>
      </c>
      <c r="D32" s="670">
        <v>75.056000611553841</v>
      </c>
      <c r="E32" s="670">
        <v>11.306920982725341</v>
      </c>
      <c r="F32" s="671">
        <v>0</v>
      </c>
      <c r="G32" s="672">
        <f t="shared" si="0"/>
        <v>86.362921594279186</v>
      </c>
    </row>
    <row r="33" spans="1:7" x14ac:dyDescent="0.2">
      <c r="A33" s="184"/>
      <c r="B33" s="663"/>
      <c r="C33" s="669"/>
      <c r="D33" s="670"/>
      <c r="E33" s="670"/>
      <c r="F33" s="673"/>
      <c r="G33" s="672"/>
    </row>
    <row r="34" spans="1:7" s="420" customFormat="1" ht="15.75" x14ac:dyDescent="0.25">
      <c r="A34" s="537"/>
      <c r="B34" s="658" t="s">
        <v>181</v>
      </c>
      <c r="C34" s="659"/>
      <c r="D34" s="660">
        <f>+SUM(D36:D59)</f>
        <v>46621.083942987032</v>
      </c>
      <c r="E34" s="660">
        <f>+SUM(E36:E59)</f>
        <v>1706.3382780800755</v>
      </c>
      <c r="F34" s="661">
        <f>+SUM(F36:F59)</f>
        <v>8951.7630086140853</v>
      </c>
      <c r="G34" s="662">
        <f>+F34+E34+D34</f>
        <v>57279.185229681192</v>
      </c>
    </row>
    <row r="35" spans="1:7" x14ac:dyDescent="0.2">
      <c r="A35" s="122"/>
      <c r="B35" s="663"/>
      <c r="C35" s="664"/>
      <c r="D35" s="670"/>
      <c r="E35" s="670"/>
      <c r="F35" s="673"/>
      <c r="G35" s="672"/>
    </row>
    <row r="36" spans="1:7" x14ac:dyDescent="0.2">
      <c r="A36" s="184"/>
      <c r="B36" s="668" t="s">
        <v>430</v>
      </c>
      <c r="C36" s="669" t="s">
        <v>237</v>
      </c>
      <c r="D36" s="670">
        <v>4154.0798798322985</v>
      </c>
      <c r="E36" s="670">
        <v>0</v>
      </c>
      <c r="F36" s="671">
        <v>0</v>
      </c>
      <c r="G36" s="672">
        <f t="shared" ref="G36:G59" si="1">SUM(D36:F36)</f>
        <v>4154.0798798322985</v>
      </c>
    </row>
    <row r="37" spans="1:7" x14ac:dyDescent="0.2">
      <c r="A37" s="184"/>
      <c r="B37" s="668" t="s">
        <v>431</v>
      </c>
      <c r="C37" s="669" t="s">
        <v>237</v>
      </c>
      <c r="D37" s="670">
        <v>1448.8602363685691</v>
      </c>
      <c r="E37" s="670">
        <v>0</v>
      </c>
      <c r="F37" s="671">
        <v>0</v>
      </c>
      <c r="G37" s="672">
        <f t="shared" si="1"/>
        <v>1448.8602363685691</v>
      </c>
    </row>
    <row r="38" spans="1:7" x14ac:dyDescent="0.2">
      <c r="A38" s="184"/>
      <c r="B38" s="668" t="s">
        <v>432</v>
      </c>
      <c r="C38" s="669" t="s">
        <v>237</v>
      </c>
      <c r="D38" s="670">
        <v>1470.5010606720361</v>
      </c>
      <c r="E38" s="670">
        <v>0</v>
      </c>
      <c r="F38" s="671">
        <v>0</v>
      </c>
      <c r="G38" s="672">
        <f t="shared" si="1"/>
        <v>1470.5010606720361</v>
      </c>
    </row>
    <row r="39" spans="1:7" x14ac:dyDescent="0.2">
      <c r="A39" s="184"/>
      <c r="B39" s="668" t="s">
        <v>433</v>
      </c>
      <c r="C39" s="669" t="s">
        <v>237</v>
      </c>
      <c r="D39" s="670">
        <v>324.30144686836718</v>
      </c>
      <c r="E39" s="670">
        <v>0</v>
      </c>
      <c r="F39" s="671">
        <v>0</v>
      </c>
      <c r="G39" s="672">
        <f t="shared" si="1"/>
        <v>324.30144686836718</v>
      </c>
    </row>
    <row r="40" spans="1:7" x14ac:dyDescent="0.2">
      <c r="A40" s="184"/>
      <c r="B40" s="668" t="s">
        <v>434</v>
      </c>
      <c r="C40" s="669" t="s">
        <v>237</v>
      </c>
      <c r="D40" s="670">
        <v>353.80335277233792</v>
      </c>
      <c r="E40" s="670">
        <v>0</v>
      </c>
      <c r="F40" s="671">
        <v>0</v>
      </c>
      <c r="G40" s="672">
        <f t="shared" si="1"/>
        <v>353.80335277233792</v>
      </c>
    </row>
    <row r="41" spans="1:7" x14ac:dyDescent="0.2">
      <c r="A41" s="184"/>
      <c r="B41" s="668" t="s">
        <v>435</v>
      </c>
      <c r="C41" s="669" t="s">
        <v>237</v>
      </c>
      <c r="D41" s="670">
        <v>2966.8830234339553</v>
      </c>
      <c r="E41" s="670">
        <v>23.291280037334253</v>
      </c>
      <c r="F41" s="671">
        <v>807.15700920867096</v>
      </c>
      <c r="G41" s="672">
        <f t="shared" si="1"/>
        <v>3797.3313126799603</v>
      </c>
    </row>
    <row r="42" spans="1:7" x14ac:dyDescent="0.2">
      <c r="A42" s="184"/>
      <c r="B42" s="668" t="s">
        <v>436</v>
      </c>
      <c r="C42" s="669" t="s">
        <v>237</v>
      </c>
      <c r="D42" s="670">
        <v>2.5641361763827488</v>
      </c>
      <c r="E42" s="670">
        <v>0.74819554665931043</v>
      </c>
      <c r="F42" s="671">
        <v>0</v>
      </c>
      <c r="G42" s="672">
        <f t="shared" si="1"/>
        <v>3.3123317230420595</v>
      </c>
    </row>
    <row r="43" spans="1:7" x14ac:dyDescent="0.2">
      <c r="A43" s="184"/>
      <c r="B43" s="668" t="s">
        <v>437</v>
      </c>
      <c r="C43" s="669" t="s">
        <v>237</v>
      </c>
      <c r="D43" s="670">
        <v>1113.7855333681382</v>
      </c>
      <c r="E43" s="670">
        <v>22.990862593164209</v>
      </c>
      <c r="F43" s="671">
        <v>304.00157363542576</v>
      </c>
      <c r="G43" s="672">
        <f t="shared" si="1"/>
        <v>1440.7779695967281</v>
      </c>
    </row>
    <row r="44" spans="1:7" x14ac:dyDescent="0.2">
      <c r="A44" s="184"/>
      <c r="B44" s="668" t="s">
        <v>438</v>
      </c>
      <c r="C44" s="669" t="s">
        <v>237</v>
      </c>
      <c r="D44" s="670">
        <v>5170.0695506762995</v>
      </c>
      <c r="E44" s="670">
        <v>276.42140644485079</v>
      </c>
      <c r="F44" s="671">
        <v>937.2187191031536</v>
      </c>
      <c r="G44" s="672">
        <f t="shared" si="1"/>
        <v>6383.7096762243036</v>
      </c>
    </row>
    <row r="45" spans="1:7" x14ac:dyDescent="0.2">
      <c r="A45" s="184"/>
      <c r="B45" s="668" t="s">
        <v>439</v>
      </c>
      <c r="C45" s="669" t="s">
        <v>237</v>
      </c>
      <c r="D45" s="670">
        <v>1894.5917809031159</v>
      </c>
      <c r="E45" s="670">
        <v>191.91289662066802</v>
      </c>
      <c r="F45" s="671">
        <v>201.4582593693647</v>
      </c>
      <c r="G45" s="672">
        <f t="shared" si="1"/>
        <v>2287.9629368931487</v>
      </c>
    </row>
    <row r="46" spans="1:7" x14ac:dyDescent="0.2">
      <c r="A46" s="184"/>
      <c r="B46" s="668" t="s">
        <v>440</v>
      </c>
      <c r="C46" s="669" t="s">
        <v>237</v>
      </c>
      <c r="D46" s="670">
        <v>4839.1671530217473</v>
      </c>
      <c r="E46" s="670">
        <v>296.70227904059152</v>
      </c>
      <c r="F46" s="671">
        <v>848.73615011609161</v>
      </c>
      <c r="G46" s="672">
        <f t="shared" si="1"/>
        <v>5984.6055821784303</v>
      </c>
    </row>
    <row r="47" spans="1:7" x14ac:dyDescent="0.2">
      <c r="A47" s="184"/>
      <c r="B47" s="668" t="s">
        <v>441</v>
      </c>
      <c r="C47" s="669" t="s">
        <v>237</v>
      </c>
      <c r="D47" s="670">
        <v>92.645134245401081</v>
      </c>
      <c r="E47" s="670">
        <v>9.1966795398776959</v>
      </c>
      <c r="F47" s="671">
        <v>0.57645861308249569</v>
      </c>
      <c r="G47" s="672">
        <f t="shared" si="1"/>
        <v>102.41827239836127</v>
      </c>
    </row>
    <row r="48" spans="1:7" x14ac:dyDescent="0.2">
      <c r="A48" s="184"/>
      <c r="B48" s="668" t="s">
        <v>442</v>
      </c>
      <c r="C48" s="669" t="s">
        <v>237</v>
      </c>
      <c r="D48" s="670">
        <v>1486.0726466303572</v>
      </c>
      <c r="E48" s="670">
        <v>100.36825976674457</v>
      </c>
      <c r="F48" s="671">
        <v>268.07099353382063</v>
      </c>
      <c r="G48" s="672">
        <f t="shared" si="1"/>
        <v>1854.5118999309225</v>
      </c>
    </row>
    <row r="49" spans="1:7" x14ac:dyDescent="0.2">
      <c r="A49" s="184"/>
      <c r="B49" s="668" t="s">
        <v>443</v>
      </c>
      <c r="C49" s="669" t="s">
        <v>237</v>
      </c>
      <c r="D49" s="670">
        <v>196.78794196568003</v>
      </c>
      <c r="E49" s="670">
        <v>8.0478774755030233</v>
      </c>
      <c r="F49" s="671">
        <v>24.839011341445843</v>
      </c>
      <c r="G49" s="672">
        <f t="shared" si="1"/>
        <v>229.6748307826289</v>
      </c>
    </row>
    <row r="50" spans="1:7" x14ac:dyDescent="0.2">
      <c r="A50" s="184"/>
      <c r="B50" s="668" t="s">
        <v>444</v>
      </c>
      <c r="C50" s="669" t="s">
        <v>237</v>
      </c>
      <c r="D50" s="670">
        <v>209.28633471412579</v>
      </c>
      <c r="E50" s="670">
        <v>23.20149372183986</v>
      </c>
      <c r="F50" s="671">
        <v>41.613099552325345</v>
      </c>
      <c r="G50" s="672">
        <f t="shared" si="1"/>
        <v>274.10092798829101</v>
      </c>
    </row>
    <row r="51" spans="1:7" x14ac:dyDescent="0.2">
      <c r="A51" s="184"/>
      <c r="B51" s="668" t="s">
        <v>445</v>
      </c>
      <c r="C51" s="669" t="s">
        <v>237</v>
      </c>
      <c r="D51" s="670">
        <v>2546.7456661202768</v>
      </c>
      <c r="E51" s="670">
        <v>231.81249634093814</v>
      </c>
      <c r="F51" s="671">
        <v>556.35941175163043</v>
      </c>
      <c r="G51" s="672">
        <f t="shared" si="1"/>
        <v>3334.9175742128455</v>
      </c>
    </row>
    <row r="52" spans="1:7" x14ac:dyDescent="0.2">
      <c r="A52" s="184"/>
      <c r="B52" s="668" t="s">
        <v>446</v>
      </c>
      <c r="C52" s="669" t="s">
        <v>237</v>
      </c>
      <c r="D52" s="670">
        <v>4307.7138869953978</v>
      </c>
      <c r="E52" s="670">
        <v>150.56898699836083</v>
      </c>
      <c r="F52" s="671">
        <v>1113.3047200760539</v>
      </c>
      <c r="G52" s="672">
        <f t="shared" si="1"/>
        <v>5571.5875940698124</v>
      </c>
    </row>
    <row r="53" spans="1:7" x14ac:dyDescent="0.2">
      <c r="A53" s="184"/>
      <c r="B53" s="668" t="s">
        <v>447</v>
      </c>
      <c r="C53" s="669" t="s">
        <v>237</v>
      </c>
      <c r="D53" s="670">
        <v>9552.5719587038948</v>
      </c>
      <c r="E53" s="670">
        <v>257.39773149551905</v>
      </c>
      <c r="F53" s="671">
        <v>2666.2289746419019</v>
      </c>
      <c r="G53" s="672">
        <f t="shared" si="1"/>
        <v>12476.198664841315</v>
      </c>
    </row>
    <row r="54" spans="1:7" x14ac:dyDescent="0.2">
      <c r="A54" s="184"/>
      <c r="B54" s="668" t="s">
        <v>448</v>
      </c>
      <c r="C54" s="669" t="s">
        <v>237</v>
      </c>
      <c r="D54" s="670">
        <v>289.80757437243096</v>
      </c>
      <c r="E54" s="670">
        <v>7.6937080091282768</v>
      </c>
      <c r="F54" s="671">
        <v>74.073405230292934</v>
      </c>
      <c r="G54" s="672">
        <f t="shared" si="1"/>
        <v>371.57468761185214</v>
      </c>
    </row>
    <row r="55" spans="1:7" x14ac:dyDescent="0.2">
      <c r="A55" s="184"/>
      <c r="B55" s="668" t="s">
        <v>449</v>
      </c>
      <c r="C55" s="669" t="s">
        <v>237</v>
      </c>
      <c r="D55" s="670">
        <v>1359.4883269081267</v>
      </c>
      <c r="E55" s="670">
        <v>97.618249917104407</v>
      </c>
      <c r="F55" s="671">
        <v>323.86033032122481</v>
      </c>
      <c r="G55" s="672">
        <f t="shared" si="1"/>
        <v>1780.9669071464559</v>
      </c>
    </row>
    <row r="56" spans="1:7" x14ac:dyDescent="0.2">
      <c r="A56" s="184"/>
      <c r="B56" s="668" t="s">
        <v>450</v>
      </c>
      <c r="C56" s="669" t="s">
        <v>237</v>
      </c>
      <c r="D56" s="670">
        <v>133.55690468428335</v>
      </c>
      <c r="E56" s="670">
        <v>0.93489896519732141</v>
      </c>
      <c r="F56" s="671">
        <v>37.388615125041312</v>
      </c>
      <c r="G56" s="672">
        <f t="shared" si="1"/>
        <v>171.88041877452201</v>
      </c>
    </row>
    <row r="57" spans="1:7" x14ac:dyDescent="0.2">
      <c r="A57" s="184"/>
      <c r="B57" s="668" t="s">
        <v>451</v>
      </c>
      <c r="C57" s="669" t="s">
        <v>237</v>
      </c>
      <c r="D57" s="670">
        <v>398.96355072645486</v>
      </c>
      <c r="E57" s="670">
        <v>5.5911856110558773</v>
      </c>
      <c r="F57" s="671">
        <v>101.08534019502068</v>
      </c>
      <c r="G57" s="672">
        <f t="shared" si="1"/>
        <v>505.64007653253145</v>
      </c>
    </row>
    <row r="58" spans="1:7" x14ac:dyDescent="0.2">
      <c r="A58" s="184"/>
      <c r="B58" s="668" t="s">
        <v>452</v>
      </c>
      <c r="C58" s="669" t="s">
        <v>237</v>
      </c>
      <c r="D58" s="670">
        <v>2268.9405476510187</v>
      </c>
      <c r="E58" s="674">
        <v>0</v>
      </c>
      <c r="F58" s="671">
        <v>636.05966685816918</v>
      </c>
      <c r="G58" s="672">
        <f t="shared" si="1"/>
        <v>2905.000214509188</v>
      </c>
    </row>
    <row r="59" spans="1:7" x14ac:dyDescent="0.2">
      <c r="A59" s="184"/>
      <c r="B59" s="668" t="s">
        <v>453</v>
      </c>
      <c r="C59" s="669" t="s">
        <v>237</v>
      </c>
      <c r="D59" s="670">
        <v>39.896315176330319</v>
      </c>
      <c r="E59" s="670">
        <v>1.8397899555385189</v>
      </c>
      <c r="F59" s="671">
        <v>9.731269941369403</v>
      </c>
      <c r="G59" s="672">
        <f t="shared" si="1"/>
        <v>51.467375073238244</v>
      </c>
    </row>
    <row r="60" spans="1:7" ht="15.75" x14ac:dyDescent="0.2">
      <c r="A60" s="185"/>
      <c r="B60" s="668"/>
      <c r="C60" s="669"/>
      <c r="D60" s="675"/>
      <c r="E60" s="676"/>
      <c r="F60" s="677"/>
      <c r="G60" s="678"/>
    </row>
    <row r="61" spans="1:7" s="420" customFormat="1" ht="15.75" x14ac:dyDescent="0.25">
      <c r="A61" s="538"/>
      <c r="B61" s="679" t="s">
        <v>182</v>
      </c>
      <c r="C61" s="680"/>
      <c r="D61" s="675">
        <f>+SUM(D63:D82)+SUM(D103:D177)</f>
        <v>996452.56832591211</v>
      </c>
      <c r="E61" s="676">
        <f>+SUM(E63:E82)+SUM(E103:E177)</f>
        <v>857095.33357612952</v>
      </c>
      <c r="F61" s="677">
        <f>+SUM(F63:F82)+SUM(F103:F177)</f>
        <v>494127.58447400323</v>
      </c>
      <c r="G61" s="678">
        <f>+F61+E61+D61</f>
        <v>2347675.4863760448</v>
      </c>
    </row>
    <row r="62" spans="1:7" x14ac:dyDescent="0.2">
      <c r="A62" s="122"/>
      <c r="B62" s="663"/>
      <c r="C62" s="669"/>
      <c r="D62" s="670"/>
      <c r="E62" s="670"/>
      <c r="F62" s="673"/>
      <c r="G62" s="672"/>
    </row>
    <row r="63" spans="1:7" x14ac:dyDescent="0.2">
      <c r="A63" s="184"/>
      <c r="B63" s="668" t="s">
        <v>183</v>
      </c>
      <c r="C63" s="669" t="s">
        <v>29</v>
      </c>
      <c r="D63" s="670">
        <v>7511.5253557827218</v>
      </c>
      <c r="E63" s="670">
        <v>1051.6135498095812</v>
      </c>
      <c r="F63" s="671">
        <v>6515.6222890358795</v>
      </c>
      <c r="G63" s="672">
        <f t="shared" ref="G63:G82" si="2">SUM(D63:F63)</f>
        <v>15078.761194628183</v>
      </c>
    </row>
    <row r="64" spans="1:7" x14ac:dyDescent="0.2">
      <c r="A64" s="184"/>
      <c r="B64" s="668" t="s">
        <v>454</v>
      </c>
      <c r="C64" s="669" t="s">
        <v>184</v>
      </c>
      <c r="D64" s="670">
        <v>273.03075414123805</v>
      </c>
      <c r="E64" s="670">
        <v>88.268947878641924</v>
      </c>
      <c r="F64" s="671">
        <v>31.314808976315863</v>
      </c>
      <c r="G64" s="672">
        <f t="shared" si="2"/>
        <v>392.61451099619586</v>
      </c>
    </row>
    <row r="65" spans="1:7" x14ac:dyDescent="0.2">
      <c r="A65" s="184"/>
      <c r="B65" s="668" t="s">
        <v>185</v>
      </c>
      <c r="C65" s="669" t="s">
        <v>184</v>
      </c>
      <c r="D65" s="670">
        <v>3660.8409595173243</v>
      </c>
      <c r="E65" s="670">
        <v>2793.5877283175505</v>
      </c>
      <c r="F65" s="671">
        <v>1041.9628171319719</v>
      </c>
      <c r="G65" s="672">
        <f t="shared" si="2"/>
        <v>7496.3915049668467</v>
      </c>
    </row>
    <row r="66" spans="1:7" x14ac:dyDescent="0.2">
      <c r="A66" s="184"/>
      <c r="B66" s="668" t="s">
        <v>186</v>
      </c>
      <c r="C66" s="669" t="s">
        <v>184</v>
      </c>
      <c r="D66" s="670">
        <v>4086.0887096774195</v>
      </c>
      <c r="E66" s="670">
        <v>715.06552669100518</v>
      </c>
      <c r="F66" s="671">
        <v>4725.3913390456992</v>
      </c>
      <c r="G66" s="672">
        <f t="shared" si="2"/>
        <v>9526.545575414124</v>
      </c>
    </row>
    <row r="67" spans="1:7" x14ac:dyDescent="0.2">
      <c r="A67" s="184"/>
      <c r="B67" s="668" t="s">
        <v>140</v>
      </c>
      <c r="C67" s="669" t="s">
        <v>184</v>
      </c>
      <c r="D67" s="670">
        <v>26049.920148216326</v>
      </c>
      <c r="E67" s="670">
        <v>5470.4832148685173</v>
      </c>
      <c r="F67" s="671">
        <v>22054.151846460631</v>
      </c>
      <c r="G67" s="672">
        <f t="shared" si="2"/>
        <v>53574.555209545477</v>
      </c>
    </row>
    <row r="68" spans="1:7" x14ac:dyDescent="0.2">
      <c r="A68" s="184"/>
      <c r="B68" s="668" t="s">
        <v>141</v>
      </c>
      <c r="C68" s="669" t="s">
        <v>184</v>
      </c>
      <c r="D68" s="670">
        <v>884.47089328912296</v>
      </c>
      <c r="E68" s="670">
        <v>566.06137555547593</v>
      </c>
      <c r="F68" s="671">
        <v>458.54902064196693</v>
      </c>
      <c r="G68" s="672">
        <f t="shared" si="2"/>
        <v>1909.081289486566</v>
      </c>
    </row>
    <row r="69" spans="1:7" x14ac:dyDescent="0.2">
      <c r="A69" s="184"/>
      <c r="B69" s="668" t="s">
        <v>142</v>
      </c>
      <c r="C69" s="669" t="s">
        <v>184</v>
      </c>
      <c r="D69" s="670">
        <v>2523.4063099389714</v>
      </c>
      <c r="E69" s="670">
        <v>1413.1075379394813</v>
      </c>
      <c r="F69" s="671">
        <v>1646.3824292014313</v>
      </c>
      <c r="G69" s="672">
        <f t="shared" si="2"/>
        <v>5582.8962770798844</v>
      </c>
    </row>
    <row r="70" spans="1:7" x14ac:dyDescent="0.2">
      <c r="A70" s="184"/>
      <c r="B70" s="668" t="s">
        <v>455</v>
      </c>
      <c r="C70" s="669" t="s">
        <v>184</v>
      </c>
      <c r="D70" s="670">
        <v>1289.0082606800349</v>
      </c>
      <c r="E70" s="670">
        <v>992.53635748005956</v>
      </c>
      <c r="F70" s="671">
        <v>672.54005994068416</v>
      </c>
      <c r="G70" s="672">
        <f t="shared" si="2"/>
        <v>2954.0846781007785</v>
      </c>
    </row>
    <row r="71" spans="1:7" x14ac:dyDescent="0.2">
      <c r="A71" s="184"/>
      <c r="B71" s="668" t="s">
        <v>143</v>
      </c>
      <c r="C71" s="669" t="s">
        <v>184</v>
      </c>
      <c r="D71" s="670">
        <v>291.41853748910205</v>
      </c>
      <c r="E71" s="670">
        <v>91.796838844199428</v>
      </c>
      <c r="F71" s="671">
        <v>246.25777100758782</v>
      </c>
      <c r="G71" s="672">
        <f t="shared" si="2"/>
        <v>629.47314734088934</v>
      </c>
    </row>
    <row r="72" spans="1:7" x14ac:dyDescent="0.2">
      <c r="A72" s="184"/>
      <c r="B72" s="668" t="s">
        <v>144</v>
      </c>
      <c r="C72" s="669" t="s">
        <v>184</v>
      </c>
      <c r="D72" s="670">
        <v>166.0472646033127</v>
      </c>
      <c r="E72" s="670">
        <v>104.60977462810422</v>
      </c>
      <c r="F72" s="671">
        <v>110.96108656131285</v>
      </c>
      <c r="G72" s="672">
        <f t="shared" si="2"/>
        <v>381.61812579272976</v>
      </c>
    </row>
    <row r="73" spans="1:7" x14ac:dyDescent="0.2">
      <c r="A73" s="184"/>
      <c r="B73" s="668" t="s">
        <v>146</v>
      </c>
      <c r="C73" s="669" t="s">
        <v>184</v>
      </c>
      <c r="D73" s="670">
        <v>1897.8857890148215</v>
      </c>
      <c r="E73" s="670">
        <v>341.61943657367061</v>
      </c>
      <c r="F73" s="671">
        <v>2194.4304443926867</v>
      </c>
      <c r="G73" s="672">
        <f t="shared" si="2"/>
        <v>4433.9356699811788</v>
      </c>
    </row>
    <row r="74" spans="1:7" x14ac:dyDescent="0.2">
      <c r="A74" s="184"/>
      <c r="B74" s="668" t="s">
        <v>187</v>
      </c>
      <c r="C74" s="669" t="s">
        <v>184</v>
      </c>
      <c r="D74" s="670">
        <v>891.4559721011334</v>
      </c>
      <c r="E74" s="670">
        <v>534.87358326068011</v>
      </c>
      <c r="F74" s="671">
        <v>768.88077593722755</v>
      </c>
      <c r="G74" s="672">
        <f t="shared" si="2"/>
        <v>2195.2103312990412</v>
      </c>
    </row>
    <row r="75" spans="1:7" x14ac:dyDescent="0.2">
      <c r="A75" s="184"/>
      <c r="B75" s="668" t="s">
        <v>188</v>
      </c>
      <c r="C75" s="669" t="s">
        <v>184</v>
      </c>
      <c r="D75" s="670">
        <v>1344.7959023539668</v>
      </c>
      <c r="E75" s="670">
        <v>282.40712881880984</v>
      </c>
      <c r="F75" s="671">
        <v>1138.5191531415564</v>
      </c>
      <c r="G75" s="672">
        <f t="shared" si="2"/>
        <v>2765.7221843143334</v>
      </c>
    </row>
    <row r="76" spans="1:7" x14ac:dyDescent="0.2">
      <c r="A76" s="184"/>
      <c r="B76" s="668" t="s">
        <v>189</v>
      </c>
      <c r="C76" s="669" t="s">
        <v>184</v>
      </c>
      <c r="D76" s="670">
        <v>2060.8108108108108</v>
      </c>
      <c r="E76" s="670">
        <v>927.3648648648649</v>
      </c>
      <c r="F76" s="671">
        <v>1852.668918918919</v>
      </c>
      <c r="G76" s="672">
        <f t="shared" si="2"/>
        <v>4840.844594594595</v>
      </c>
    </row>
    <row r="77" spans="1:7" x14ac:dyDescent="0.2">
      <c r="A77" s="184"/>
      <c r="B77" s="668" t="s">
        <v>190</v>
      </c>
      <c r="C77" s="669" t="s">
        <v>184</v>
      </c>
      <c r="D77" s="670">
        <v>2096.229293809939</v>
      </c>
      <c r="E77" s="670">
        <v>628.86878814298223</v>
      </c>
      <c r="F77" s="671">
        <v>2384.4608217088048</v>
      </c>
      <c r="G77" s="672">
        <f t="shared" si="2"/>
        <v>5109.5589036617257</v>
      </c>
    </row>
    <row r="78" spans="1:7" x14ac:dyDescent="0.2">
      <c r="A78" s="184"/>
      <c r="B78" s="668" t="s">
        <v>191</v>
      </c>
      <c r="C78" s="669" t="s">
        <v>184</v>
      </c>
      <c r="D78" s="670">
        <v>8440.4969485614656</v>
      </c>
      <c r="E78" s="670">
        <v>1645.8969104184839</v>
      </c>
      <c r="F78" s="671">
        <v>10209.13274647965</v>
      </c>
      <c r="G78" s="672">
        <f t="shared" si="2"/>
        <v>20295.5266054596</v>
      </c>
    </row>
    <row r="79" spans="1:7" x14ac:dyDescent="0.2">
      <c r="A79" s="184"/>
      <c r="B79" s="668" t="s">
        <v>192</v>
      </c>
      <c r="C79" s="669" t="s">
        <v>184</v>
      </c>
      <c r="D79" s="670">
        <v>4005.0130775937228</v>
      </c>
      <c r="E79" s="670">
        <v>1602.0052310374892</v>
      </c>
      <c r="F79" s="671">
        <v>4521.8243552914737</v>
      </c>
      <c r="G79" s="672">
        <f t="shared" si="2"/>
        <v>10128.842663922685</v>
      </c>
    </row>
    <row r="80" spans="1:7" x14ac:dyDescent="0.2">
      <c r="A80" s="184"/>
      <c r="B80" s="668" t="s">
        <v>456</v>
      </c>
      <c r="C80" s="669" t="s">
        <v>184</v>
      </c>
      <c r="D80" s="670">
        <v>548.16913687881436</v>
      </c>
      <c r="E80" s="670">
        <v>141.86069044851311</v>
      </c>
      <c r="F80" s="671">
        <v>465.84992298584024</v>
      </c>
      <c r="G80" s="672">
        <f t="shared" si="2"/>
        <v>1155.8797503131677</v>
      </c>
    </row>
    <row r="81" spans="1:7" x14ac:dyDescent="0.2">
      <c r="A81" s="184"/>
      <c r="B81" s="668" t="s">
        <v>193</v>
      </c>
      <c r="C81" s="669" t="s">
        <v>184</v>
      </c>
      <c r="D81" s="670">
        <v>914.34176111595468</v>
      </c>
      <c r="E81" s="670">
        <v>562.32018550808857</v>
      </c>
      <c r="F81" s="671">
        <v>866.3896106904657</v>
      </c>
      <c r="G81" s="672">
        <f t="shared" si="2"/>
        <v>2343.051557314509</v>
      </c>
    </row>
    <row r="82" spans="1:7" x14ac:dyDescent="0.2">
      <c r="A82" s="184"/>
      <c r="B82" s="668" t="s">
        <v>194</v>
      </c>
      <c r="C82" s="669" t="s">
        <v>184</v>
      </c>
      <c r="D82" s="670">
        <v>6479.2218831734963</v>
      </c>
      <c r="E82" s="670">
        <v>1579.3103362554448</v>
      </c>
      <c r="F82" s="671">
        <v>6080.7053607225198</v>
      </c>
      <c r="G82" s="672">
        <f t="shared" si="2"/>
        <v>14139.237580151461</v>
      </c>
    </row>
    <row r="83" spans="1:7" ht="13.5" thickBot="1" x14ac:dyDescent="0.25">
      <c r="B83" s="681"/>
      <c r="C83" s="682"/>
      <c r="D83" s="683"/>
      <c r="E83" s="684"/>
      <c r="F83" s="685"/>
      <c r="G83" s="686"/>
    </row>
    <row r="84" spans="1:7" ht="13.5" thickTop="1" x14ac:dyDescent="0.2">
      <c r="B84" s="655"/>
      <c r="C84" s="655"/>
      <c r="D84" s="687"/>
      <c r="E84" s="687"/>
      <c r="F84" s="687"/>
      <c r="G84" s="687"/>
    </row>
    <row r="85" spans="1:7" x14ac:dyDescent="0.2">
      <c r="B85" s="655"/>
      <c r="C85" s="655"/>
      <c r="D85" s="687"/>
      <c r="E85" s="687"/>
      <c r="F85" s="687"/>
      <c r="G85" s="687"/>
    </row>
    <row r="86" spans="1:7" ht="15.75" x14ac:dyDescent="0.2">
      <c r="B86" s="394" t="s">
        <v>507</v>
      </c>
      <c r="C86" s="688"/>
      <c r="D86" s="275"/>
      <c r="E86" s="275"/>
      <c r="F86" s="275"/>
      <c r="G86" s="275"/>
    </row>
    <row r="87" spans="1:7" ht="15.75" x14ac:dyDescent="0.2">
      <c r="B87" s="276" t="s">
        <v>305</v>
      </c>
      <c r="C87" s="688"/>
      <c r="D87" s="275"/>
      <c r="E87" s="275"/>
      <c r="F87" s="275"/>
      <c r="G87" s="275"/>
    </row>
    <row r="88" spans="1:7" s="434" customFormat="1" ht="12" x14ac:dyDescent="0.2">
      <c r="B88" s="426"/>
      <c r="C88" s="426"/>
      <c r="D88" s="426"/>
      <c r="E88" s="426"/>
      <c r="F88" s="426"/>
      <c r="G88" s="426"/>
    </row>
    <row r="89" spans="1:7" s="434" customFormat="1" ht="12" x14ac:dyDescent="0.2">
      <c r="B89" s="426"/>
      <c r="C89" s="426"/>
      <c r="D89" s="426"/>
      <c r="E89" s="426"/>
      <c r="F89" s="426"/>
      <c r="G89" s="426"/>
    </row>
    <row r="90" spans="1:7" ht="17.25" x14ac:dyDescent="0.2">
      <c r="B90" s="1310" t="str">
        <f>+B6</f>
        <v>DEUDA ELEGIBLE PENDIENTE DE REESTRUCTURACIÓN</v>
      </c>
      <c r="C90" s="1310"/>
      <c r="D90" s="1310"/>
      <c r="E90" s="1310"/>
      <c r="F90" s="1310"/>
      <c r="G90" s="1310"/>
    </row>
    <row r="91" spans="1:7" ht="15" x14ac:dyDescent="0.2">
      <c r="B91" s="1311" t="str">
        <f>+B7</f>
        <v>DATOS AL 30/09/2019</v>
      </c>
      <c r="C91" s="1311"/>
      <c r="D91" s="1311"/>
      <c r="E91" s="1311"/>
      <c r="F91" s="1311"/>
      <c r="G91" s="1311"/>
    </row>
    <row r="92" spans="1:7" s="434" customFormat="1" ht="12" x14ac:dyDescent="0.2">
      <c r="B92" s="689"/>
      <c r="C92" s="689"/>
      <c r="D92" s="689"/>
      <c r="E92" s="689"/>
      <c r="F92" s="689"/>
      <c r="G92" s="689"/>
    </row>
    <row r="93" spans="1:7" s="434" customFormat="1" ht="12" x14ac:dyDescent="0.2">
      <c r="B93" s="426"/>
      <c r="C93" s="426"/>
      <c r="D93" s="426"/>
      <c r="E93" s="426"/>
      <c r="F93" s="426"/>
      <c r="G93" s="426"/>
    </row>
    <row r="94" spans="1:7" ht="13.5" thickBot="1" x14ac:dyDescent="0.25">
      <c r="B94" s="275"/>
      <c r="C94" s="275"/>
      <c r="D94" s="275"/>
      <c r="E94" s="275"/>
      <c r="F94" s="275"/>
      <c r="G94" s="657" t="s">
        <v>295</v>
      </c>
    </row>
    <row r="95" spans="1:7" ht="13.5" customHeight="1" thickTop="1" x14ac:dyDescent="0.2">
      <c r="B95" s="1312" t="s">
        <v>291</v>
      </c>
      <c r="C95" s="1315" t="s">
        <v>172</v>
      </c>
      <c r="D95" s="1318" t="s">
        <v>286</v>
      </c>
      <c r="E95" s="1318" t="s">
        <v>338</v>
      </c>
      <c r="F95" s="1321" t="s">
        <v>566</v>
      </c>
      <c r="G95" s="1291" t="s">
        <v>293</v>
      </c>
    </row>
    <row r="96" spans="1:7" ht="13.5" customHeight="1" x14ac:dyDescent="0.2">
      <c r="B96" s="1313"/>
      <c r="C96" s="1316"/>
      <c r="D96" s="1319"/>
      <c r="E96" s="1319"/>
      <c r="F96" s="1322"/>
      <c r="G96" s="1292"/>
    </row>
    <row r="97" spans="1:7" ht="12.75" customHeight="1" x14ac:dyDescent="0.2">
      <c r="B97" s="1313"/>
      <c r="C97" s="1316"/>
      <c r="D97" s="1319"/>
      <c r="E97" s="1319"/>
      <c r="F97" s="1322"/>
      <c r="G97" s="1292"/>
    </row>
    <row r="98" spans="1:7" ht="12.75" customHeight="1" x14ac:dyDescent="0.2">
      <c r="B98" s="1313"/>
      <c r="C98" s="1316"/>
      <c r="D98" s="1319"/>
      <c r="E98" s="1319"/>
      <c r="F98" s="1322"/>
      <c r="G98" s="1292"/>
    </row>
    <row r="99" spans="1:7" ht="13.5" customHeight="1" thickBot="1" x14ac:dyDescent="0.25">
      <c r="B99" s="1314"/>
      <c r="C99" s="1317"/>
      <c r="D99" s="1320"/>
      <c r="E99" s="1320"/>
      <c r="F99" s="1323"/>
      <c r="G99" s="1324"/>
    </row>
    <row r="100" spans="1:7" ht="14.25" customHeight="1" thickTop="1" x14ac:dyDescent="0.2">
      <c r="B100" s="663"/>
      <c r="C100" s="664"/>
      <c r="D100" s="670"/>
      <c r="E100" s="690"/>
      <c r="F100" s="673"/>
      <c r="G100" s="691"/>
    </row>
    <row r="101" spans="1:7" s="421" customFormat="1" ht="15" x14ac:dyDescent="0.25">
      <c r="B101" s="692" t="s">
        <v>299</v>
      </c>
      <c r="C101" s="693"/>
      <c r="D101" s="694"/>
      <c r="E101" s="694"/>
      <c r="F101" s="695"/>
      <c r="G101" s="696"/>
    </row>
    <row r="102" spans="1:7" x14ac:dyDescent="0.2">
      <c r="B102" s="663"/>
      <c r="C102" s="664"/>
      <c r="D102" s="670"/>
      <c r="E102" s="670"/>
      <c r="F102" s="673"/>
      <c r="G102" s="691"/>
    </row>
    <row r="103" spans="1:7" x14ac:dyDescent="0.2">
      <c r="A103" s="184"/>
      <c r="B103" s="668" t="s">
        <v>195</v>
      </c>
      <c r="C103" s="669" t="s">
        <v>184</v>
      </c>
      <c r="D103" s="670">
        <v>4076.2129468177855</v>
      </c>
      <c r="E103" s="670">
        <v>1467.4366652136014</v>
      </c>
      <c r="F103" s="671">
        <v>4002.8411137006042</v>
      </c>
      <c r="G103" s="672">
        <f t="shared" ref="G103:G166" si="3">SUM(D103:F103)</f>
        <v>9546.4907257319901</v>
      </c>
    </row>
    <row r="104" spans="1:7" x14ac:dyDescent="0.2">
      <c r="A104" s="184"/>
      <c r="B104" s="668" t="s">
        <v>457</v>
      </c>
      <c r="C104" s="669" t="s">
        <v>184</v>
      </c>
      <c r="D104" s="670">
        <v>8313.5353095030514</v>
      </c>
      <c r="E104" s="670">
        <v>2307.0060450571536</v>
      </c>
      <c r="F104" s="671">
        <v>9044.3181563780818</v>
      </c>
      <c r="G104" s="672">
        <f t="shared" si="3"/>
        <v>19664.859510938288</v>
      </c>
    </row>
    <row r="105" spans="1:7" x14ac:dyDescent="0.2">
      <c r="A105" s="184"/>
      <c r="B105" s="668" t="s">
        <v>458</v>
      </c>
      <c r="C105" s="669" t="s">
        <v>184</v>
      </c>
      <c r="D105" s="670">
        <v>2023.7576285963385</v>
      </c>
      <c r="E105" s="670">
        <v>1214.2545747360259</v>
      </c>
      <c r="F105" s="671">
        <v>1856.235470528613</v>
      </c>
      <c r="G105" s="672">
        <f t="shared" si="3"/>
        <v>5094.2476738609766</v>
      </c>
    </row>
    <row r="106" spans="1:7" x14ac:dyDescent="0.2">
      <c r="A106" s="184"/>
      <c r="B106" s="668" t="s">
        <v>196</v>
      </c>
      <c r="C106" s="669" t="s">
        <v>184</v>
      </c>
      <c r="D106" s="670">
        <v>2246.0846992153447</v>
      </c>
      <c r="E106" s="670">
        <v>494.138642342727</v>
      </c>
      <c r="F106" s="671">
        <v>3081.5034234339164</v>
      </c>
      <c r="G106" s="672">
        <f t="shared" si="3"/>
        <v>5821.7267649919886</v>
      </c>
    </row>
    <row r="107" spans="1:7" x14ac:dyDescent="0.2">
      <c r="A107" s="184"/>
      <c r="B107" s="668" t="s">
        <v>197</v>
      </c>
      <c r="C107" s="669" t="s">
        <v>184</v>
      </c>
      <c r="D107" s="670">
        <v>1211.5949794354838</v>
      </c>
      <c r="E107" s="670">
        <v>726.9569900225224</v>
      </c>
      <c r="F107" s="671">
        <v>1127.1198838452603</v>
      </c>
      <c r="G107" s="672">
        <f t="shared" si="3"/>
        <v>3065.6718533032663</v>
      </c>
    </row>
    <row r="108" spans="1:7" x14ac:dyDescent="0.2">
      <c r="A108" s="184"/>
      <c r="B108" s="668" t="s">
        <v>198</v>
      </c>
      <c r="C108" s="669" t="s">
        <v>184</v>
      </c>
      <c r="D108" s="670">
        <v>1552.2974444747167</v>
      </c>
      <c r="E108" s="670">
        <v>171.87647126929386</v>
      </c>
      <c r="F108" s="671">
        <v>612.28818042702767</v>
      </c>
      <c r="G108" s="672">
        <f t="shared" si="3"/>
        <v>2336.4620961710384</v>
      </c>
    </row>
    <row r="109" spans="1:7" x14ac:dyDescent="0.2">
      <c r="A109" s="184"/>
      <c r="B109" s="668" t="s">
        <v>459</v>
      </c>
      <c r="C109" s="669" t="s">
        <v>184</v>
      </c>
      <c r="D109" s="670">
        <v>2171.978171316478</v>
      </c>
      <c r="E109" s="670">
        <v>993.68002449882579</v>
      </c>
      <c r="F109" s="671">
        <v>1440.3759820915052</v>
      </c>
      <c r="G109" s="672">
        <f t="shared" si="3"/>
        <v>4606.0341779068094</v>
      </c>
    </row>
    <row r="110" spans="1:7" x14ac:dyDescent="0.2">
      <c r="A110" s="184"/>
      <c r="B110" s="668" t="s">
        <v>199</v>
      </c>
      <c r="C110" s="669" t="s">
        <v>184</v>
      </c>
      <c r="D110" s="670">
        <v>3080.5806124673063</v>
      </c>
      <c r="E110" s="670">
        <v>646.92191559857281</v>
      </c>
      <c r="F110" s="671">
        <v>2608.0537752545388</v>
      </c>
      <c r="G110" s="672">
        <f t="shared" si="3"/>
        <v>6335.556303320418</v>
      </c>
    </row>
    <row r="111" spans="1:7" x14ac:dyDescent="0.2">
      <c r="A111" s="184"/>
      <c r="B111" s="668" t="s">
        <v>200</v>
      </c>
      <c r="C111" s="669" t="s">
        <v>184</v>
      </c>
      <c r="D111" s="670">
        <v>1910.8229947689626</v>
      </c>
      <c r="E111" s="670">
        <v>401.27283215426468</v>
      </c>
      <c r="F111" s="671">
        <v>1618.8386253101096</v>
      </c>
      <c r="G111" s="672">
        <f t="shared" si="3"/>
        <v>3930.9344522333367</v>
      </c>
    </row>
    <row r="112" spans="1:7" x14ac:dyDescent="0.2">
      <c r="A112" s="184"/>
      <c r="B112" s="668" t="s">
        <v>460</v>
      </c>
      <c r="C112" s="669" t="s">
        <v>184</v>
      </c>
      <c r="D112" s="670">
        <v>27922.688280548238</v>
      </c>
      <c r="E112" s="670">
        <v>2931.8822707220543</v>
      </c>
      <c r="F112" s="671">
        <v>39425.672411433465</v>
      </c>
      <c r="G112" s="672">
        <f t="shared" si="3"/>
        <v>70280.242962703749</v>
      </c>
    </row>
    <row r="113" spans="1:7" x14ac:dyDescent="0.2">
      <c r="A113" s="184"/>
      <c r="B113" s="668" t="s">
        <v>201</v>
      </c>
      <c r="C113" s="669" t="s">
        <v>184</v>
      </c>
      <c r="D113" s="670">
        <v>27138.700021683493</v>
      </c>
      <c r="E113" s="670">
        <v>5563.4335002407543</v>
      </c>
      <c r="F113" s="671">
        <v>36772.750066303626</v>
      </c>
      <c r="G113" s="672">
        <f t="shared" si="3"/>
        <v>69474.88358822788</v>
      </c>
    </row>
    <row r="114" spans="1:7" x14ac:dyDescent="0.2">
      <c r="A114" s="184"/>
      <c r="B114" s="668" t="s">
        <v>202</v>
      </c>
      <c r="C114" s="669" t="s">
        <v>184</v>
      </c>
      <c r="D114" s="670">
        <v>19395.213414228831</v>
      </c>
      <c r="E114" s="670">
        <v>10909.807536134223</v>
      </c>
      <c r="F114" s="671">
        <v>21892.347145582291</v>
      </c>
      <c r="G114" s="672">
        <f t="shared" si="3"/>
        <v>52197.368095945349</v>
      </c>
    </row>
    <row r="115" spans="1:7" x14ac:dyDescent="0.2">
      <c r="A115" s="184"/>
      <c r="B115" s="668" t="s">
        <v>203</v>
      </c>
      <c r="C115" s="669" t="s">
        <v>184</v>
      </c>
      <c r="D115" s="670">
        <v>36190.505322317244</v>
      </c>
      <c r="E115" s="670">
        <v>42523.843734110022</v>
      </c>
      <c r="F115" s="671">
        <v>20942.993048674893</v>
      </c>
      <c r="G115" s="672">
        <f t="shared" si="3"/>
        <v>99657.342105102158</v>
      </c>
    </row>
    <row r="116" spans="1:7" x14ac:dyDescent="0.2">
      <c r="A116" s="184"/>
      <c r="B116" s="668" t="s">
        <v>204</v>
      </c>
      <c r="C116" s="669" t="s">
        <v>184</v>
      </c>
      <c r="D116" s="670">
        <v>7714.5118757802038</v>
      </c>
      <c r="E116" s="670">
        <v>1388.6121248344934</v>
      </c>
      <c r="F116" s="671">
        <v>8742.4705875382442</v>
      </c>
      <c r="G116" s="672">
        <f t="shared" si="3"/>
        <v>17845.594588152941</v>
      </c>
    </row>
    <row r="117" spans="1:7" x14ac:dyDescent="0.2">
      <c r="A117" s="184"/>
      <c r="B117" s="668" t="s">
        <v>521</v>
      </c>
      <c r="C117" s="669" t="s">
        <v>184</v>
      </c>
      <c r="D117" s="670">
        <v>12582.260200523102</v>
      </c>
      <c r="E117" s="670">
        <v>21138.19715324412</v>
      </c>
      <c r="F117" s="671">
        <v>0</v>
      </c>
      <c r="G117" s="672">
        <f t="shared" si="3"/>
        <v>33720.457353767226</v>
      </c>
    </row>
    <row r="118" spans="1:7" x14ac:dyDescent="0.2">
      <c r="A118" s="184"/>
      <c r="B118" s="668" t="s">
        <v>205</v>
      </c>
      <c r="C118" s="669" t="s">
        <v>184</v>
      </c>
      <c r="D118" s="670">
        <v>15099.715235396687</v>
      </c>
      <c r="E118" s="670">
        <v>24839.031560653551</v>
      </c>
      <c r="F118" s="671">
        <v>0</v>
      </c>
      <c r="G118" s="672">
        <f t="shared" si="3"/>
        <v>39938.74679605024</v>
      </c>
    </row>
    <row r="119" spans="1:7" x14ac:dyDescent="0.2">
      <c r="A119" s="184"/>
      <c r="B119" s="668" t="s">
        <v>461</v>
      </c>
      <c r="C119" s="669" t="s">
        <v>184</v>
      </c>
      <c r="D119" s="670">
        <v>18601.195379315464</v>
      </c>
      <c r="E119" s="670">
        <v>6324.4064252997059</v>
      </c>
      <c r="F119" s="671">
        <v>17660.026559482078</v>
      </c>
      <c r="G119" s="672">
        <f t="shared" si="3"/>
        <v>42585.628364097247</v>
      </c>
    </row>
    <row r="120" spans="1:7" x14ac:dyDescent="0.2">
      <c r="A120" s="184"/>
      <c r="B120" s="668" t="s">
        <v>206</v>
      </c>
      <c r="C120" s="669" t="s">
        <v>184</v>
      </c>
      <c r="D120" s="670">
        <v>1388.5404424585877</v>
      </c>
      <c r="E120" s="670">
        <v>777.58265195195168</v>
      </c>
      <c r="F120" s="671">
        <v>905.94549756853655</v>
      </c>
      <c r="G120" s="672">
        <f t="shared" si="3"/>
        <v>3072.0685919790758</v>
      </c>
    </row>
    <row r="121" spans="1:7" x14ac:dyDescent="0.2">
      <c r="A121" s="184"/>
      <c r="B121" s="668" t="s">
        <v>462</v>
      </c>
      <c r="C121" s="669" t="s">
        <v>184</v>
      </c>
      <c r="D121" s="670">
        <v>3937.4371076721886</v>
      </c>
      <c r="E121" s="670">
        <v>295.30778556219212</v>
      </c>
      <c r="F121" s="671">
        <v>4108.8796817324519</v>
      </c>
      <c r="G121" s="672">
        <f t="shared" si="3"/>
        <v>8341.6245749668324</v>
      </c>
    </row>
    <row r="122" spans="1:7" x14ac:dyDescent="0.2">
      <c r="A122" s="184"/>
      <c r="B122" s="668" t="s">
        <v>207</v>
      </c>
      <c r="C122" s="669" t="s">
        <v>184</v>
      </c>
      <c r="D122" s="670">
        <v>4188.5560156931124</v>
      </c>
      <c r="E122" s="670">
        <v>2382.2412338139948</v>
      </c>
      <c r="F122" s="671">
        <v>2725.3974136315946</v>
      </c>
      <c r="G122" s="672">
        <f t="shared" si="3"/>
        <v>9296.1946631387018</v>
      </c>
    </row>
    <row r="123" spans="1:7" x14ac:dyDescent="0.2">
      <c r="A123" s="184"/>
      <c r="B123" s="668" t="s">
        <v>463</v>
      </c>
      <c r="C123" s="669" t="s">
        <v>184</v>
      </c>
      <c r="D123" s="670">
        <v>191.45037053182216</v>
      </c>
      <c r="E123" s="670">
        <v>232.53925098738708</v>
      </c>
      <c r="F123" s="671">
        <v>0</v>
      </c>
      <c r="G123" s="672">
        <f t="shared" si="3"/>
        <v>423.98962151920921</v>
      </c>
    </row>
    <row r="124" spans="1:7" x14ac:dyDescent="0.2">
      <c r="A124" s="184"/>
      <c r="B124" s="668" t="s">
        <v>464</v>
      </c>
      <c r="C124" s="669" t="s">
        <v>184</v>
      </c>
      <c r="D124" s="670">
        <v>2212.0880557977334</v>
      </c>
      <c r="E124" s="670">
        <v>1692.2473579325288</v>
      </c>
      <c r="F124" s="671">
        <v>1077.501948981941</v>
      </c>
      <c r="G124" s="672">
        <f t="shared" si="3"/>
        <v>4981.8373627122037</v>
      </c>
    </row>
    <row r="125" spans="1:7" x14ac:dyDescent="0.2">
      <c r="A125" s="184"/>
      <c r="B125" s="668" t="s">
        <v>208</v>
      </c>
      <c r="C125" s="669" t="s">
        <v>184</v>
      </c>
      <c r="D125" s="670">
        <v>6297.9511769834353</v>
      </c>
      <c r="E125" s="670">
        <v>503.83609779133934</v>
      </c>
      <c r="F125" s="671">
        <v>7133.4793661559606</v>
      </c>
      <c r="G125" s="672">
        <f t="shared" si="3"/>
        <v>13935.266640930735</v>
      </c>
    </row>
    <row r="126" spans="1:7" x14ac:dyDescent="0.2">
      <c r="A126" s="184"/>
      <c r="B126" s="668" t="s">
        <v>209</v>
      </c>
      <c r="C126" s="669" t="s">
        <v>184</v>
      </c>
      <c r="D126" s="670">
        <v>11597.646033129904</v>
      </c>
      <c r="E126" s="670">
        <v>6494.6817734769675</v>
      </c>
      <c r="F126" s="671">
        <v>7569.9265505095809</v>
      </c>
      <c r="G126" s="672">
        <f t="shared" si="3"/>
        <v>25662.25435711645</v>
      </c>
    </row>
    <row r="127" spans="1:7" x14ac:dyDescent="0.2">
      <c r="A127" s="184"/>
      <c r="B127" s="668" t="s">
        <v>210</v>
      </c>
      <c r="C127" s="669" t="s">
        <v>184</v>
      </c>
      <c r="D127" s="670">
        <v>1456.6155841325199</v>
      </c>
      <c r="E127" s="670">
        <v>932.23397622894186</v>
      </c>
      <c r="F127" s="671">
        <v>754.85056501460974</v>
      </c>
      <c r="G127" s="672">
        <f t="shared" si="3"/>
        <v>3143.7001253760718</v>
      </c>
    </row>
    <row r="128" spans="1:7" x14ac:dyDescent="0.2">
      <c r="A128" s="184"/>
      <c r="B128" s="668" t="s">
        <v>465</v>
      </c>
      <c r="C128" s="669" t="s">
        <v>184</v>
      </c>
      <c r="D128" s="670">
        <v>2787.71908238884</v>
      </c>
      <c r="E128" s="670">
        <v>543.63755248402413</v>
      </c>
      <c r="F128" s="671">
        <v>1246.8747043001531</v>
      </c>
      <c r="G128" s="672">
        <f t="shared" si="3"/>
        <v>4578.2313391730167</v>
      </c>
    </row>
    <row r="129" spans="1:7" x14ac:dyDescent="0.2">
      <c r="A129" s="184"/>
      <c r="B129" s="668" t="s">
        <v>211</v>
      </c>
      <c r="C129" s="669" t="s">
        <v>184</v>
      </c>
      <c r="D129" s="670">
        <v>824.43330427201397</v>
      </c>
      <c r="E129" s="670">
        <v>234.96349262569024</v>
      </c>
      <c r="F129" s="671">
        <v>950.94946870098954</v>
      </c>
      <c r="G129" s="672">
        <f t="shared" si="3"/>
        <v>2010.3462655986937</v>
      </c>
    </row>
    <row r="130" spans="1:7" x14ac:dyDescent="0.2">
      <c r="A130" s="184"/>
      <c r="B130" s="668" t="s">
        <v>212</v>
      </c>
      <c r="C130" s="669" t="s">
        <v>184</v>
      </c>
      <c r="D130" s="670">
        <v>2059.7210113339147</v>
      </c>
      <c r="E130" s="670">
        <v>1153.4437678398683</v>
      </c>
      <c r="F130" s="671">
        <v>1344.4052979058019</v>
      </c>
      <c r="G130" s="672">
        <f t="shared" si="3"/>
        <v>4557.5700770795847</v>
      </c>
    </row>
    <row r="131" spans="1:7" x14ac:dyDescent="0.2">
      <c r="A131" s="184"/>
      <c r="B131" s="668" t="s">
        <v>466</v>
      </c>
      <c r="C131" s="669" t="s">
        <v>184</v>
      </c>
      <c r="D131" s="670">
        <v>2683.9668700959028</v>
      </c>
      <c r="E131" s="670">
        <v>563.6330411974069</v>
      </c>
      <c r="F131" s="671">
        <v>2273.0625723021726</v>
      </c>
      <c r="G131" s="672">
        <f t="shared" si="3"/>
        <v>5520.6624835954826</v>
      </c>
    </row>
    <row r="132" spans="1:7" x14ac:dyDescent="0.2">
      <c r="A132" s="184"/>
      <c r="B132" s="668" t="s">
        <v>213</v>
      </c>
      <c r="C132" s="669" t="s">
        <v>184</v>
      </c>
      <c r="D132" s="670">
        <v>1146.6870095902354</v>
      </c>
      <c r="E132" s="670">
        <v>825.61464690496962</v>
      </c>
      <c r="F132" s="671">
        <v>712.66597646033119</v>
      </c>
      <c r="G132" s="672">
        <f t="shared" si="3"/>
        <v>2684.9676329555359</v>
      </c>
    </row>
    <row r="133" spans="1:7" x14ac:dyDescent="0.2">
      <c r="A133" s="184"/>
      <c r="B133" s="668" t="s">
        <v>214</v>
      </c>
      <c r="C133" s="669" t="s">
        <v>184</v>
      </c>
      <c r="D133" s="670">
        <v>2106.5823888404534</v>
      </c>
      <c r="E133" s="670">
        <v>150.09400087781108</v>
      </c>
      <c r="F133" s="671">
        <v>2081.5775444578471</v>
      </c>
      <c r="G133" s="672">
        <f t="shared" si="3"/>
        <v>4338.2539341761112</v>
      </c>
    </row>
    <row r="134" spans="1:7" x14ac:dyDescent="0.2">
      <c r="A134" s="184"/>
      <c r="B134" s="668" t="s">
        <v>467</v>
      </c>
      <c r="C134" s="669" t="s">
        <v>184</v>
      </c>
      <c r="D134" s="670">
        <v>8057.9773321708808</v>
      </c>
      <c r="E134" s="670">
        <v>2054.7842215199075</v>
      </c>
      <c r="F134" s="671">
        <v>8087.8589998284642</v>
      </c>
      <c r="G134" s="672">
        <f t="shared" si="3"/>
        <v>18200.620553519253</v>
      </c>
    </row>
    <row r="135" spans="1:7" x14ac:dyDescent="0.2">
      <c r="A135" s="184"/>
      <c r="B135" s="668" t="s">
        <v>215</v>
      </c>
      <c r="C135" s="669" t="s">
        <v>184</v>
      </c>
      <c r="D135" s="670">
        <v>3116.8265039232783</v>
      </c>
      <c r="E135" s="670">
        <v>473.89883774882418</v>
      </c>
      <c r="F135" s="671">
        <v>2597.543987879169</v>
      </c>
      <c r="G135" s="672">
        <f t="shared" si="3"/>
        <v>6188.2693295512709</v>
      </c>
    </row>
    <row r="136" spans="1:7" x14ac:dyDescent="0.2">
      <c r="A136" s="184"/>
      <c r="B136" s="668" t="s">
        <v>216</v>
      </c>
      <c r="C136" s="669" t="s">
        <v>184</v>
      </c>
      <c r="D136" s="670">
        <v>33872.874891020052</v>
      </c>
      <c r="E136" s="670">
        <v>3133.2409258282246</v>
      </c>
      <c r="F136" s="671">
        <v>42333.566308093592</v>
      </c>
      <c r="G136" s="672">
        <f t="shared" si="3"/>
        <v>79339.682124941872</v>
      </c>
    </row>
    <row r="137" spans="1:7" x14ac:dyDescent="0.2">
      <c r="A137" s="184"/>
      <c r="B137" s="668" t="s">
        <v>217</v>
      </c>
      <c r="C137" s="669" t="s">
        <v>218</v>
      </c>
      <c r="D137" s="670">
        <v>1243.4448829539926</v>
      </c>
      <c r="E137" s="670">
        <v>746.0669297723955</v>
      </c>
      <c r="F137" s="671">
        <v>1097.3401092068984</v>
      </c>
      <c r="G137" s="672">
        <f t="shared" si="3"/>
        <v>3086.8519219332866</v>
      </c>
    </row>
    <row r="138" spans="1:7" x14ac:dyDescent="0.2">
      <c r="A138" s="184"/>
      <c r="B138" s="668" t="s">
        <v>138</v>
      </c>
      <c r="C138" s="669" t="s">
        <v>219</v>
      </c>
      <c r="D138" s="670">
        <v>185.08236165093467</v>
      </c>
      <c r="E138" s="670">
        <v>44.419766796224287</v>
      </c>
      <c r="F138" s="671">
        <v>123.07977049787159</v>
      </c>
      <c r="G138" s="672">
        <f t="shared" si="3"/>
        <v>352.58189894503056</v>
      </c>
    </row>
    <row r="139" spans="1:7" x14ac:dyDescent="0.2">
      <c r="A139" s="184"/>
      <c r="B139" s="668" t="s">
        <v>139</v>
      </c>
      <c r="C139" s="669" t="s">
        <v>219</v>
      </c>
      <c r="D139" s="670">
        <v>3044.6048491578754</v>
      </c>
      <c r="E139" s="670">
        <v>152.23024244761132</v>
      </c>
      <c r="F139" s="671">
        <v>2031.4280132436713</v>
      </c>
      <c r="G139" s="672">
        <f t="shared" si="3"/>
        <v>5228.2631048491585</v>
      </c>
    </row>
    <row r="140" spans="1:7" x14ac:dyDescent="0.2">
      <c r="A140" s="184"/>
      <c r="B140" s="668" t="s">
        <v>468</v>
      </c>
      <c r="C140" s="669" t="s">
        <v>219</v>
      </c>
      <c r="D140" s="670">
        <v>185.08236165093467</v>
      </c>
      <c r="E140" s="670">
        <v>51.823061303391121</v>
      </c>
      <c r="F140" s="671">
        <v>43.383819688650341</v>
      </c>
      <c r="G140" s="672">
        <f t="shared" si="3"/>
        <v>280.28924264297615</v>
      </c>
    </row>
    <row r="141" spans="1:7" x14ac:dyDescent="0.2">
      <c r="A141" s="184"/>
      <c r="B141" s="668" t="s">
        <v>145</v>
      </c>
      <c r="C141" s="669" t="s">
        <v>219</v>
      </c>
      <c r="D141" s="670">
        <v>832.87062742920591</v>
      </c>
      <c r="E141" s="670">
        <v>89.950027762354182</v>
      </c>
      <c r="F141" s="671">
        <v>555.31649083842319</v>
      </c>
      <c r="G141" s="672">
        <f t="shared" si="3"/>
        <v>1478.1371460299833</v>
      </c>
    </row>
    <row r="142" spans="1:7" x14ac:dyDescent="0.2">
      <c r="A142" s="184"/>
      <c r="B142" s="668" t="s">
        <v>147</v>
      </c>
      <c r="C142" s="669" t="s">
        <v>219</v>
      </c>
      <c r="D142" s="670">
        <v>4802.8872848417541</v>
      </c>
      <c r="E142" s="670">
        <v>615.36993330865573</v>
      </c>
      <c r="F142" s="671">
        <v>2919.5884616571043</v>
      </c>
      <c r="G142" s="672">
        <f t="shared" si="3"/>
        <v>8337.8456798075149</v>
      </c>
    </row>
    <row r="143" spans="1:7" x14ac:dyDescent="0.2">
      <c r="A143" s="184"/>
      <c r="B143" s="668" t="s">
        <v>469</v>
      </c>
      <c r="C143" s="669" t="s">
        <v>219</v>
      </c>
      <c r="D143" s="670">
        <v>8189.8945030538589</v>
      </c>
      <c r="E143" s="670">
        <v>1588.8395336232957</v>
      </c>
      <c r="F143" s="671">
        <v>4201.5978777222517</v>
      </c>
      <c r="G143" s="672">
        <f t="shared" si="3"/>
        <v>13980.331914399407</v>
      </c>
    </row>
    <row r="144" spans="1:7" x14ac:dyDescent="0.2">
      <c r="A144" s="184"/>
      <c r="B144" s="668" t="s">
        <v>498</v>
      </c>
      <c r="C144" s="669" t="s">
        <v>824</v>
      </c>
      <c r="D144" s="670">
        <v>8385.848</v>
      </c>
      <c r="E144" s="670">
        <v>5692.5442270842632</v>
      </c>
      <c r="F144" s="671">
        <v>9542.7456127336936</v>
      </c>
      <c r="G144" s="672">
        <f t="shared" si="3"/>
        <v>23621.137839817959</v>
      </c>
    </row>
    <row r="145" spans="1:7" x14ac:dyDescent="0.2">
      <c r="A145" s="184"/>
      <c r="B145" s="668" t="s">
        <v>499</v>
      </c>
      <c r="C145" s="669" t="s">
        <v>824</v>
      </c>
      <c r="D145" s="670">
        <v>110804.33284</v>
      </c>
      <c r="E145" s="670">
        <v>128948.54235617546</v>
      </c>
      <c r="F145" s="671">
        <v>0</v>
      </c>
      <c r="G145" s="672">
        <f t="shared" si="3"/>
        <v>239752.87519617548</v>
      </c>
    </row>
    <row r="146" spans="1:7" x14ac:dyDescent="0.2">
      <c r="A146" s="184"/>
      <c r="B146" s="668" t="s">
        <v>500</v>
      </c>
      <c r="C146" s="669" t="s">
        <v>824</v>
      </c>
      <c r="D146" s="670">
        <v>58417.519239999994</v>
      </c>
      <c r="E146" s="670">
        <v>66595.971818656835</v>
      </c>
      <c r="F146" s="671">
        <v>0</v>
      </c>
      <c r="G146" s="672">
        <f t="shared" si="3"/>
        <v>125013.49105865683</v>
      </c>
    </row>
    <row r="147" spans="1:7" x14ac:dyDescent="0.2">
      <c r="A147" s="184"/>
      <c r="B147" s="668" t="s">
        <v>501</v>
      </c>
      <c r="C147" s="669" t="s">
        <v>824</v>
      </c>
      <c r="D147" s="670">
        <v>0.35599999999999998</v>
      </c>
      <c r="E147" s="670">
        <v>0.27767533336639405</v>
      </c>
      <c r="F147" s="671">
        <v>0.32443466663360598</v>
      </c>
      <c r="G147" s="672">
        <f t="shared" si="3"/>
        <v>0.95811000000000002</v>
      </c>
    </row>
    <row r="148" spans="1:7" x14ac:dyDescent="0.2">
      <c r="A148" s="184"/>
      <c r="B148" s="668" t="s">
        <v>917</v>
      </c>
      <c r="C148" s="669" t="s">
        <v>824</v>
      </c>
      <c r="D148" s="670">
        <v>0</v>
      </c>
      <c r="E148" s="670">
        <v>1.2644600000000001</v>
      </c>
      <c r="F148" s="671">
        <v>0</v>
      </c>
      <c r="G148" s="672">
        <f t="shared" si="3"/>
        <v>1.2644600000000001</v>
      </c>
    </row>
    <row r="149" spans="1:7" x14ac:dyDescent="0.2">
      <c r="A149" s="184"/>
      <c r="B149" s="668" t="s">
        <v>918</v>
      </c>
      <c r="C149" s="669" t="s">
        <v>824</v>
      </c>
      <c r="D149" s="670">
        <v>0</v>
      </c>
      <c r="E149" s="670">
        <v>27.7379</v>
      </c>
      <c r="F149" s="671">
        <v>0</v>
      </c>
      <c r="G149" s="672">
        <f t="shared" si="3"/>
        <v>27.7379</v>
      </c>
    </row>
    <row r="150" spans="1:7" x14ac:dyDescent="0.2">
      <c r="A150" s="184"/>
      <c r="B150" s="668" t="s">
        <v>919</v>
      </c>
      <c r="C150" s="669" t="s">
        <v>824</v>
      </c>
      <c r="D150" s="670">
        <v>21692.86678</v>
      </c>
      <c r="E150" s="670">
        <v>2899.9203783335529</v>
      </c>
      <c r="F150" s="671">
        <v>5360.3499716664464</v>
      </c>
      <c r="G150" s="672">
        <f t="shared" si="3"/>
        <v>29953.137130000003</v>
      </c>
    </row>
    <row r="151" spans="1:7" x14ac:dyDescent="0.2">
      <c r="A151" s="184"/>
      <c r="B151" s="668" t="s">
        <v>920</v>
      </c>
      <c r="C151" s="669" t="s">
        <v>824</v>
      </c>
      <c r="D151" s="670">
        <v>0</v>
      </c>
      <c r="E151" s="670">
        <v>25.049659999999999</v>
      </c>
      <c r="F151" s="671">
        <v>0</v>
      </c>
      <c r="G151" s="672">
        <f t="shared" si="3"/>
        <v>25.049659999999999</v>
      </c>
    </row>
    <row r="152" spans="1:7" x14ac:dyDescent="0.2">
      <c r="A152" s="184"/>
      <c r="B152" s="668" t="s">
        <v>502</v>
      </c>
      <c r="C152" s="669" t="s">
        <v>824</v>
      </c>
      <c r="D152" s="670">
        <v>6777</v>
      </c>
      <c r="E152" s="670">
        <v>2144.3133982265272</v>
      </c>
      <c r="F152" s="671">
        <v>5095.4061142104474</v>
      </c>
      <c r="G152" s="672">
        <f t="shared" si="3"/>
        <v>14016.719512436975</v>
      </c>
    </row>
    <row r="153" spans="1:7" x14ac:dyDescent="0.2">
      <c r="A153" s="184"/>
      <c r="B153" s="668" t="s">
        <v>470</v>
      </c>
      <c r="C153" s="669" t="s">
        <v>824</v>
      </c>
      <c r="D153" s="670">
        <v>7217</v>
      </c>
      <c r="E153" s="670">
        <v>5629.2599983277778</v>
      </c>
      <c r="F153" s="671">
        <v>6074.2259194064645</v>
      </c>
      <c r="G153" s="672">
        <f t="shared" si="3"/>
        <v>18920.485917734244</v>
      </c>
    </row>
    <row r="154" spans="1:7" x14ac:dyDescent="0.2">
      <c r="A154" s="184"/>
      <c r="B154" s="668" t="s">
        <v>471</v>
      </c>
      <c r="C154" s="669" t="s">
        <v>824</v>
      </c>
      <c r="D154" s="670">
        <v>26591.737000000001</v>
      </c>
      <c r="E154" s="670">
        <v>1543.5035454878771</v>
      </c>
      <c r="F154" s="671">
        <v>8038.6121145121233</v>
      </c>
      <c r="G154" s="672">
        <f t="shared" si="3"/>
        <v>36173.852660000004</v>
      </c>
    </row>
    <row r="155" spans="1:7" x14ac:dyDescent="0.2">
      <c r="A155" s="184"/>
      <c r="B155" s="668" t="s">
        <v>472</v>
      </c>
      <c r="C155" s="669" t="s">
        <v>824</v>
      </c>
      <c r="D155" s="670">
        <v>53029.004000000001</v>
      </c>
      <c r="E155" s="670">
        <v>8871.3659617860903</v>
      </c>
      <c r="F155" s="671">
        <v>54836.225091301159</v>
      </c>
      <c r="G155" s="672">
        <f t="shared" si="3"/>
        <v>116736.59505308725</v>
      </c>
    </row>
    <row r="156" spans="1:7" x14ac:dyDescent="0.2">
      <c r="A156" s="184"/>
      <c r="B156" s="668" t="s">
        <v>473</v>
      </c>
      <c r="C156" s="669" t="s">
        <v>824</v>
      </c>
      <c r="D156" s="670">
        <v>10584.027</v>
      </c>
      <c r="E156" s="670">
        <v>5821.2148631973196</v>
      </c>
      <c r="F156" s="671">
        <v>11108.818338226651</v>
      </c>
      <c r="G156" s="672">
        <f t="shared" si="3"/>
        <v>27514.06020142397</v>
      </c>
    </row>
    <row r="157" spans="1:7" x14ac:dyDescent="0.2">
      <c r="A157" s="184"/>
      <c r="B157" s="668" t="s">
        <v>474</v>
      </c>
      <c r="C157" s="669" t="s">
        <v>824</v>
      </c>
      <c r="D157" s="670">
        <v>181636.8</v>
      </c>
      <c r="E157" s="670">
        <v>297405.42351642292</v>
      </c>
      <c r="F157" s="671">
        <v>0</v>
      </c>
      <c r="G157" s="672">
        <f t="shared" si="3"/>
        <v>479042.22351642291</v>
      </c>
    </row>
    <row r="158" spans="1:7" x14ac:dyDescent="0.2">
      <c r="A158" s="184"/>
      <c r="B158" s="668" t="s">
        <v>475</v>
      </c>
      <c r="C158" s="669" t="s">
        <v>824</v>
      </c>
      <c r="D158" s="670">
        <v>51551.826000000001</v>
      </c>
      <c r="E158" s="670">
        <v>72881.394047324051</v>
      </c>
      <c r="F158" s="671">
        <v>0</v>
      </c>
      <c r="G158" s="672">
        <f t="shared" si="3"/>
        <v>124433.22004732405</v>
      </c>
    </row>
    <row r="159" spans="1:7" x14ac:dyDescent="0.2">
      <c r="A159" s="184"/>
      <c r="B159" s="668" t="s">
        <v>476</v>
      </c>
      <c r="C159" s="669" t="s">
        <v>824</v>
      </c>
      <c r="D159" s="670">
        <v>458.30852000000004</v>
      </c>
      <c r="E159" s="670">
        <v>63.603018088888376</v>
      </c>
      <c r="F159" s="671">
        <v>1227.7576019111118</v>
      </c>
      <c r="G159" s="672">
        <f t="shared" si="3"/>
        <v>1749.6691400000002</v>
      </c>
    </row>
    <row r="160" spans="1:7" x14ac:dyDescent="0.2">
      <c r="A160" s="184"/>
      <c r="B160" s="668" t="s">
        <v>477</v>
      </c>
      <c r="C160" s="669" t="s">
        <v>824</v>
      </c>
      <c r="D160" s="670">
        <v>314</v>
      </c>
      <c r="E160" s="670">
        <v>807.95402726027373</v>
      </c>
      <c r="F160" s="671">
        <v>3503.3066027397263</v>
      </c>
      <c r="G160" s="672">
        <f t="shared" si="3"/>
        <v>4625.2606299999998</v>
      </c>
    </row>
    <row r="161" spans="1:7" x14ac:dyDescent="0.2">
      <c r="A161" s="184"/>
      <c r="B161" s="668" t="s">
        <v>478</v>
      </c>
      <c r="C161" s="669" t="s">
        <v>824</v>
      </c>
      <c r="D161" s="670">
        <v>2</v>
      </c>
      <c r="E161" s="670">
        <v>2.1488100000000001</v>
      </c>
      <c r="F161" s="671">
        <v>0</v>
      </c>
      <c r="G161" s="672">
        <f t="shared" si="3"/>
        <v>4.1488100000000001</v>
      </c>
    </row>
    <row r="162" spans="1:7" x14ac:dyDescent="0.2">
      <c r="A162" s="184"/>
      <c r="B162" s="668" t="s">
        <v>479</v>
      </c>
      <c r="C162" s="669" t="s">
        <v>824</v>
      </c>
      <c r="D162" s="670">
        <v>17632.364610000001</v>
      </c>
      <c r="E162" s="670">
        <v>7758.2404178357865</v>
      </c>
      <c r="F162" s="671">
        <v>20139.099111246924</v>
      </c>
      <c r="G162" s="672">
        <f t="shared" si="3"/>
        <v>45529.704139082707</v>
      </c>
    </row>
    <row r="163" spans="1:7" x14ac:dyDescent="0.2">
      <c r="A163" s="184"/>
      <c r="B163" s="668" t="s">
        <v>480</v>
      </c>
      <c r="C163" s="669" t="s">
        <v>824</v>
      </c>
      <c r="D163" s="670">
        <v>3260.998</v>
      </c>
      <c r="E163" s="670">
        <v>5733.242072239239</v>
      </c>
      <c r="F163" s="671">
        <v>0</v>
      </c>
      <c r="G163" s="672">
        <f t="shared" si="3"/>
        <v>8994.2400722392395</v>
      </c>
    </row>
    <row r="164" spans="1:7" x14ac:dyDescent="0.2">
      <c r="A164" s="184"/>
      <c r="B164" s="668" t="s">
        <v>481</v>
      </c>
      <c r="C164" s="669" t="s">
        <v>824</v>
      </c>
      <c r="D164" s="670">
        <v>226.792</v>
      </c>
      <c r="E164" s="670">
        <v>42.171479441395526</v>
      </c>
      <c r="F164" s="671">
        <v>210.70126055860447</v>
      </c>
      <c r="G164" s="672">
        <f t="shared" si="3"/>
        <v>479.66473999999999</v>
      </c>
    </row>
    <row r="165" spans="1:7" x14ac:dyDescent="0.2">
      <c r="A165" s="184"/>
      <c r="B165" s="668" t="s">
        <v>482</v>
      </c>
      <c r="C165" s="669" t="s">
        <v>824</v>
      </c>
      <c r="D165" s="670">
        <v>9889.01</v>
      </c>
      <c r="E165" s="670">
        <v>8714.9480958213044</v>
      </c>
      <c r="F165" s="671">
        <v>8182.1256701058674</v>
      </c>
      <c r="G165" s="672">
        <f t="shared" si="3"/>
        <v>26786.083765927171</v>
      </c>
    </row>
    <row r="166" spans="1:7" x14ac:dyDescent="0.2">
      <c r="A166" s="184"/>
      <c r="B166" s="668" t="s">
        <v>483</v>
      </c>
      <c r="C166" s="669" t="s">
        <v>824</v>
      </c>
      <c r="D166" s="670">
        <v>63</v>
      </c>
      <c r="E166" s="670">
        <v>0</v>
      </c>
      <c r="F166" s="671">
        <v>0</v>
      </c>
      <c r="G166" s="672">
        <f t="shared" si="3"/>
        <v>63</v>
      </c>
    </row>
    <row r="167" spans="1:7" x14ac:dyDescent="0.2">
      <c r="A167" s="184"/>
      <c r="B167" s="668" t="s">
        <v>484</v>
      </c>
      <c r="C167" s="669" t="s">
        <v>824</v>
      </c>
      <c r="D167" s="670">
        <v>376</v>
      </c>
      <c r="E167" s="670">
        <v>558.83000000000004</v>
      </c>
      <c r="F167" s="671">
        <v>0</v>
      </c>
      <c r="G167" s="672">
        <f t="shared" ref="G167:G177" si="4">SUM(D167:F167)</f>
        <v>934.83</v>
      </c>
    </row>
    <row r="168" spans="1:7" x14ac:dyDescent="0.2">
      <c r="A168" s="184"/>
      <c r="B168" s="668" t="s">
        <v>485</v>
      </c>
      <c r="C168" s="669" t="s">
        <v>824</v>
      </c>
      <c r="D168" s="670">
        <v>35578.000999999997</v>
      </c>
      <c r="E168" s="670">
        <v>37755.360273302467</v>
      </c>
      <c r="F168" s="671">
        <v>18369.366641288085</v>
      </c>
      <c r="G168" s="672">
        <f t="shared" si="4"/>
        <v>91702.727914590549</v>
      </c>
    </row>
    <row r="169" spans="1:7" x14ac:dyDescent="0.2">
      <c r="A169" s="184"/>
      <c r="B169" s="668" t="s">
        <v>486</v>
      </c>
      <c r="C169" s="669" t="s">
        <v>824</v>
      </c>
      <c r="D169" s="670">
        <v>7.0000000000000001E-3</v>
      </c>
      <c r="E169" s="670">
        <v>242.21740944241481</v>
      </c>
      <c r="F169" s="671">
        <v>1.0390557585205478E-2</v>
      </c>
      <c r="G169" s="672">
        <f t="shared" si="4"/>
        <v>242.23480000000001</v>
      </c>
    </row>
    <row r="170" spans="1:7" x14ac:dyDescent="0.2">
      <c r="A170" s="184"/>
      <c r="B170" s="668" t="s">
        <v>487</v>
      </c>
      <c r="C170" s="669" t="s">
        <v>824</v>
      </c>
      <c r="D170" s="670">
        <v>0</v>
      </c>
      <c r="E170" s="670">
        <v>501.22017</v>
      </c>
      <c r="F170" s="671">
        <v>0</v>
      </c>
      <c r="G170" s="672">
        <f t="shared" si="4"/>
        <v>501.22017</v>
      </c>
    </row>
    <row r="171" spans="1:7" x14ac:dyDescent="0.2">
      <c r="A171" s="184"/>
      <c r="B171" s="668" t="s">
        <v>488</v>
      </c>
      <c r="C171" s="669" t="s">
        <v>824</v>
      </c>
      <c r="D171" s="670">
        <v>0</v>
      </c>
      <c r="E171" s="670">
        <v>15.681520000000001</v>
      </c>
      <c r="F171" s="671">
        <v>0</v>
      </c>
      <c r="G171" s="672">
        <f t="shared" si="4"/>
        <v>15.681520000000001</v>
      </c>
    </row>
    <row r="172" spans="1:7" x14ac:dyDescent="0.2">
      <c r="A172" s="184"/>
      <c r="B172" s="668" t="s">
        <v>489</v>
      </c>
      <c r="C172" s="669" t="s">
        <v>824</v>
      </c>
      <c r="D172" s="670">
        <v>2185.998</v>
      </c>
      <c r="E172" s="670">
        <v>3803.63652</v>
      </c>
      <c r="F172" s="671">
        <v>0</v>
      </c>
      <c r="G172" s="672">
        <f t="shared" si="4"/>
        <v>5989.6345199999996</v>
      </c>
    </row>
    <row r="173" spans="1:7" x14ac:dyDescent="0.2">
      <c r="A173" s="184"/>
      <c r="B173" s="668" t="s">
        <v>490</v>
      </c>
      <c r="C173" s="669" t="s">
        <v>824</v>
      </c>
      <c r="D173" s="670">
        <v>8526.9989999999998</v>
      </c>
      <c r="E173" s="670">
        <v>8244.5421580989023</v>
      </c>
      <c r="F173" s="671">
        <v>5922.0600207900561</v>
      </c>
      <c r="G173" s="672">
        <f t="shared" si="4"/>
        <v>22693.601178888959</v>
      </c>
    </row>
    <row r="174" spans="1:7" x14ac:dyDescent="0.2">
      <c r="A174" s="184"/>
      <c r="B174" s="668" t="s">
        <v>491</v>
      </c>
      <c r="C174" s="669" t="s">
        <v>824</v>
      </c>
      <c r="D174" s="670">
        <v>0</v>
      </c>
      <c r="E174" s="670">
        <v>14.02309</v>
      </c>
      <c r="F174" s="671">
        <v>0</v>
      </c>
      <c r="G174" s="672">
        <f t="shared" si="4"/>
        <v>14.02309</v>
      </c>
    </row>
    <row r="175" spans="1:7" x14ac:dyDescent="0.2">
      <c r="A175" s="184"/>
      <c r="B175" s="668" t="s">
        <v>492</v>
      </c>
      <c r="C175" s="669" t="s">
        <v>824</v>
      </c>
      <c r="D175" s="670">
        <v>8194.0010000000002</v>
      </c>
      <c r="E175" s="670">
        <v>12997.734084983364</v>
      </c>
      <c r="F175" s="671">
        <v>826.39914344670069</v>
      </c>
      <c r="G175" s="672">
        <f t="shared" si="4"/>
        <v>22018.134228430063</v>
      </c>
    </row>
    <row r="176" spans="1:7" x14ac:dyDescent="0.2">
      <c r="A176" s="184"/>
      <c r="B176" s="668" t="s">
        <v>493</v>
      </c>
      <c r="C176" s="669" t="s">
        <v>824</v>
      </c>
      <c r="D176" s="670">
        <v>0</v>
      </c>
      <c r="E176" s="670">
        <v>41.03004</v>
      </c>
      <c r="F176" s="671">
        <v>0</v>
      </c>
      <c r="G176" s="672">
        <f t="shared" si="4"/>
        <v>41.03004</v>
      </c>
    </row>
    <row r="177" spans="1:7" x14ac:dyDescent="0.2">
      <c r="A177" s="184"/>
      <c r="B177" s="668" t="s">
        <v>494</v>
      </c>
      <c r="C177" s="669" t="s">
        <v>824</v>
      </c>
      <c r="D177" s="670">
        <v>0</v>
      </c>
      <c r="E177" s="670">
        <v>1.87</v>
      </c>
      <c r="F177" s="671">
        <v>0</v>
      </c>
      <c r="G177" s="672">
        <f t="shared" si="4"/>
        <v>1.87</v>
      </c>
    </row>
    <row r="178" spans="1:7" ht="13.5" thickBot="1" x14ac:dyDescent="0.25">
      <c r="B178" s="681"/>
      <c r="C178" s="682"/>
      <c r="D178" s="670"/>
      <c r="E178" s="697"/>
      <c r="F178" s="698"/>
      <c r="G178" s="691"/>
    </row>
    <row r="179" spans="1:7" s="420" customFormat="1" ht="17.25" thickTop="1" thickBot="1" x14ac:dyDescent="0.3">
      <c r="B179" s="1308" t="s">
        <v>281</v>
      </c>
      <c r="C179" s="1309"/>
      <c r="D179" s="330">
        <f>+D61+D17+D34</f>
        <v>1043557.8541780938</v>
      </c>
      <c r="E179" s="331">
        <f>+E61+E17+E34</f>
        <v>858847.83647484216</v>
      </c>
      <c r="F179" s="332">
        <f>+F61+F17+F34</f>
        <v>503098.608679634</v>
      </c>
      <c r="G179" s="333">
        <f>+D179+E179+F179</f>
        <v>2405504.2993325698</v>
      </c>
    </row>
    <row r="180" spans="1:7" ht="13.5" thickTop="1" x14ac:dyDescent="0.2">
      <c r="B180" s="186"/>
      <c r="C180" s="186"/>
      <c r="D180" s="177"/>
      <c r="E180" s="177"/>
      <c r="F180" s="177"/>
      <c r="G180" s="177"/>
    </row>
    <row r="181" spans="1:7" x14ac:dyDescent="0.2">
      <c r="B181" s="1307" t="s">
        <v>339</v>
      </c>
      <c r="C181" s="1307"/>
      <c r="D181" s="1307"/>
      <c r="E181" s="1307"/>
      <c r="F181" s="1307"/>
      <c r="G181" s="1307"/>
    </row>
    <row r="182" spans="1:7" x14ac:dyDescent="0.2">
      <c r="B182" s="1307" t="s">
        <v>425</v>
      </c>
      <c r="C182" s="1307"/>
      <c r="D182" s="1307"/>
      <c r="E182" s="1307"/>
      <c r="F182" s="1307"/>
      <c r="G182" s="1307"/>
    </row>
    <row r="183" spans="1:7" x14ac:dyDescent="0.2">
      <c r="B183" s="187"/>
      <c r="C183" s="187"/>
      <c r="D183" s="187"/>
      <c r="E183" s="187"/>
      <c r="F183" s="187"/>
      <c r="G183" s="1108"/>
    </row>
    <row r="184" spans="1:7" x14ac:dyDescent="0.2">
      <c r="D184" s="188"/>
      <c r="E184" s="188"/>
      <c r="F184" s="188"/>
      <c r="G184" s="188"/>
    </row>
    <row r="185" spans="1:7" x14ac:dyDescent="0.2">
      <c r="D185" s="1114"/>
      <c r="E185" s="1114"/>
      <c r="F185" s="1114"/>
      <c r="G185" s="59"/>
    </row>
    <row r="186" spans="1:7" x14ac:dyDescent="0.2">
      <c r="D186" s="1114"/>
      <c r="E186" s="984"/>
      <c r="G186" s="188"/>
    </row>
    <row r="187" spans="1:7" x14ac:dyDescent="0.2">
      <c r="D187" s="984"/>
      <c r="E187" s="984"/>
      <c r="F187" s="188"/>
      <c r="G187" s="188"/>
    </row>
    <row r="188" spans="1:7" x14ac:dyDescent="0.2">
      <c r="D188" s="1089"/>
      <c r="E188" s="1089"/>
      <c r="F188" s="189"/>
      <c r="G188" s="189"/>
    </row>
    <row r="189" spans="1:7" x14ac:dyDescent="0.2">
      <c r="D189" s="984"/>
      <c r="E189" s="984"/>
      <c r="F189" s="188"/>
      <c r="G189" s="188"/>
    </row>
  </sheetData>
  <mergeCells count="19">
    <mergeCell ref="B6:G6"/>
    <mergeCell ref="B7:G7"/>
    <mergeCell ref="B11:B15"/>
    <mergeCell ref="C11:C15"/>
    <mergeCell ref="D11:D15"/>
    <mergeCell ref="E11:E15"/>
    <mergeCell ref="F11:F15"/>
    <mergeCell ref="G11:G15"/>
    <mergeCell ref="B182:G182"/>
    <mergeCell ref="B179:C179"/>
    <mergeCell ref="B181:G181"/>
    <mergeCell ref="B90:G90"/>
    <mergeCell ref="B91:G91"/>
    <mergeCell ref="B95:B99"/>
    <mergeCell ref="C95:C99"/>
    <mergeCell ref="D95:D99"/>
    <mergeCell ref="E95:E99"/>
    <mergeCell ref="F95:F99"/>
    <mergeCell ref="G95:G9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I101"/>
  <sheetViews>
    <sheetView showGridLines="0" showRuler="0" zoomScaleNormal="100" zoomScaleSheetLayoutView="85" workbookViewId="0"/>
  </sheetViews>
  <sheetFormatPr baseColWidth="10" defaultColWidth="11.5703125" defaultRowHeight="12.75" x14ac:dyDescent="0.2"/>
  <cols>
    <col min="1" max="1" width="6.85546875" style="29" customWidth="1"/>
    <col min="2" max="2" width="98.42578125" style="29" customWidth="1"/>
    <col min="3" max="5" width="15.140625" style="29" bestFit="1" customWidth="1"/>
    <col min="6" max="6" width="15.140625" style="29" customWidth="1"/>
    <col min="7" max="7" width="15.140625" style="29" bestFit="1" customWidth="1"/>
    <col min="8" max="8" width="15.140625" style="29" customWidth="1"/>
    <col min="9" max="9" width="15.28515625" style="29" bestFit="1" customWidth="1"/>
    <col min="10" max="16384" width="11.5703125" style="29"/>
  </cols>
  <sheetData>
    <row r="1" spans="1:9" ht="15" x14ac:dyDescent="0.25">
      <c r="A1" s="757" t="s">
        <v>220</v>
      </c>
      <c r="B1" s="421"/>
    </row>
    <row r="2" spans="1:9" ht="15" customHeight="1" x14ac:dyDescent="0.25">
      <c r="A2" s="757"/>
      <c r="B2" s="394" t="str">
        <f>+A.1.10!B2</f>
        <v>MINISTERIO DE ECONOMIA</v>
      </c>
    </row>
    <row r="3" spans="1:9" ht="15" customHeight="1" x14ac:dyDescent="0.25">
      <c r="A3" s="421"/>
      <c r="B3" s="276" t="s">
        <v>305</v>
      </c>
    </row>
    <row r="4" spans="1:9" s="434" customFormat="1" x14ac:dyDescent="0.2">
      <c r="B4" s="390"/>
      <c r="I4" s="29"/>
    </row>
    <row r="5" spans="1:9" s="434" customFormat="1" x14ac:dyDescent="0.2">
      <c r="B5" s="390"/>
      <c r="I5" s="29"/>
    </row>
    <row r="6" spans="1:9" ht="17.25" x14ac:dyDescent="0.2">
      <c r="B6" s="1252" t="s">
        <v>798</v>
      </c>
      <c r="C6" s="1252"/>
      <c r="D6" s="1252"/>
      <c r="E6" s="1252"/>
      <c r="F6" s="1252"/>
      <c r="G6" s="1252"/>
      <c r="H6" s="1188"/>
    </row>
    <row r="7" spans="1:9" ht="15" x14ac:dyDescent="0.2">
      <c r="B7" s="1275" t="s">
        <v>765</v>
      </c>
      <c r="C7" s="1275"/>
      <c r="D7" s="1275"/>
      <c r="E7" s="1275"/>
      <c r="F7" s="1275"/>
      <c r="G7" s="1275"/>
      <c r="H7" s="1189"/>
    </row>
    <row r="8" spans="1:9" s="434" customFormat="1" x14ac:dyDescent="0.2">
      <c r="B8" s="390"/>
      <c r="I8" s="29"/>
    </row>
    <row r="9" spans="1:9" s="434" customFormat="1" x14ac:dyDescent="0.2">
      <c r="B9" s="35"/>
      <c r="C9" s="880"/>
      <c r="D9" s="880"/>
      <c r="E9" s="1348"/>
      <c r="F9" s="1166"/>
      <c r="G9" s="1166"/>
      <c r="H9" s="29"/>
    </row>
    <row r="10" spans="1:9" ht="14.25" customHeight="1" thickBot="1" x14ac:dyDescent="0.25">
      <c r="B10" s="275" t="s">
        <v>222</v>
      </c>
      <c r="C10" s="59"/>
      <c r="D10" s="59"/>
      <c r="E10" s="1349"/>
      <c r="F10" s="1167"/>
      <c r="G10" s="1167"/>
    </row>
    <row r="11" spans="1:9" ht="24" customHeight="1" thickTop="1" thickBot="1" x14ac:dyDescent="0.25">
      <c r="B11" s="1345" t="s">
        <v>223</v>
      </c>
      <c r="C11" s="1353">
        <v>2018</v>
      </c>
      <c r="D11" s="1354"/>
      <c r="E11" s="1350">
        <v>2019</v>
      </c>
      <c r="F11" s="1351"/>
      <c r="G11" s="1352"/>
    </row>
    <row r="12" spans="1:9" ht="33" customHeight="1" thickTop="1" thickBot="1" x14ac:dyDescent="0.25">
      <c r="B12" s="1346"/>
      <c r="C12" s="1113" t="s">
        <v>697</v>
      </c>
      <c r="D12" s="1113" t="s">
        <v>703</v>
      </c>
      <c r="E12" s="1113" t="s">
        <v>742</v>
      </c>
      <c r="F12" s="1113" t="s">
        <v>838</v>
      </c>
      <c r="G12" s="1113" t="s">
        <v>911</v>
      </c>
    </row>
    <row r="13" spans="1:9" ht="12.75" customHeight="1" thickTop="1" x14ac:dyDescent="0.2">
      <c r="B13" s="57"/>
      <c r="C13" s="1117"/>
      <c r="D13" s="1117"/>
      <c r="E13" s="1117"/>
      <c r="F13" s="1117"/>
      <c r="G13" s="1117"/>
    </row>
    <row r="14" spans="1:9" ht="17.25" x14ac:dyDescent="0.2">
      <c r="B14" s="1221" t="s">
        <v>766</v>
      </c>
      <c r="C14" s="1131">
        <f>+C17+C73</f>
        <v>320927103.1280908</v>
      </c>
      <c r="D14" s="1131">
        <f>+D17+D73</f>
        <v>345384743.29469723</v>
      </c>
      <c r="E14" s="1131">
        <f>+E17+E73</f>
        <v>337929354.76839864</v>
      </c>
      <c r="F14" s="1131">
        <f>+F17+F73</f>
        <v>350388284.13534343</v>
      </c>
      <c r="G14" s="1131">
        <f>+G17+G73</f>
        <v>324037827.89858049</v>
      </c>
      <c r="H14" s="90"/>
    </row>
    <row r="15" spans="1:9" ht="13.5" thickBot="1" x14ac:dyDescent="0.25">
      <c r="B15" s="13"/>
      <c r="C15" s="1116"/>
      <c r="D15" s="1116"/>
      <c r="E15" s="1116"/>
      <c r="F15" s="1116"/>
      <c r="G15" s="1116"/>
      <c r="H15" s="1090"/>
    </row>
    <row r="16" spans="1:9" ht="12.75" customHeight="1" thickTop="1" x14ac:dyDescent="0.2">
      <c r="B16" s="57"/>
      <c r="C16" s="1117"/>
      <c r="D16" s="1117"/>
      <c r="E16" s="1117"/>
      <c r="F16" s="1117"/>
      <c r="G16" s="1117"/>
      <c r="H16" s="1090"/>
    </row>
    <row r="17" spans="2:8" s="420" customFormat="1" ht="15.75" x14ac:dyDescent="0.25">
      <c r="B17" s="1222" t="s">
        <v>776</v>
      </c>
      <c r="C17" s="1133">
        <f>+C20+C53+C60+C65</f>
        <v>307656459.2244041</v>
      </c>
      <c r="D17" s="1133">
        <f>+D20+D53+D60+D65</f>
        <v>332191803.16072136</v>
      </c>
      <c r="E17" s="1133">
        <f>+E20+E53+E60+E65</f>
        <v>324897953.95917487</v>
      </c>
      <c r="F17" s="1133">
        <f>+F20+F53+F60+F65</f>
        <v>337267393.92069</v>
      </c>
      <c r="G17" s="1133">
        <f>+G20+G53+G60+G65</f>
        <v>311251025.98097241</v>
      </c>
      <c r="H17" s="90"/>
    </row>
    <row r="18" spans="2:8" ht="13.5" thickBot="1" x14ac:dyDescent="0.25">
      <c r="B18" s="13"/>
      <c r="C18" s="1126"/>
      <c r="D18" s="1126"/>
      <c r="E18" s="1126"/>
      <c r="F18" s="1126"/>
      <c r="G18" s="1126"/>
      <c r="H18" s="1090"/>
    </row>
    <row r="19" spans="2:8" ht="18" customHeight="1" thickTop="1" x14ac:dyDescent="0.2">
      <c r="B19" s="146"/>
      <c r="C19" s="1118"/>
      <c r="D19" s="1118"/>
      <c r="E19" s="1118"/>
      <c r="F19" s="1118"/>
      <c r="G19" s="1118"/>
      <c r="H19" s="1090"/>
    </row>
    <row r="20" spans="2:8" s="420" customFormat="1" ht="15.75" x14ac:dyDescent="0.25">
      <c r="B20" s="539" t="s">
        <v>410</v>
      </c>
      <c r="C20" s="1134">
        <f>+C22+C26+C28+C51</f>
        <v>275150942.97374576</v>
      </c>
      <c r="D20" s="1134">
        <f>+D22+D26+D28+D51</f>
        <v>290548077.03578031</v>
      </c>
      <c r="E20" s="1134">
        <f>+E22+E26+E28+E51</f>
        <v>288215166.99339497</v>
      </c>
      <c r="F20" s="1134">
        <f>+F22+F26+F28+F51</f>
        <v>300861944.33449918</v>
      </c>
      <c r="G20" s="1134">
        <f>+G22+G26+G28+G51</f>
        <v>293503763.03436315</v>
      </c>
      <c r="H20" s="90"/>
    </row>
    <row r="21" spans="2:8" ht="17.25" customHeight="1" x14ac:dyDescent="0.2">
      <c r="B21" s="146"/>
      <c r="C21" s="1115"/>
      <c r="D21" s="1115"/>
      <c r="E21" s="1115"/>
      <c r="F21" s="1115"/>
      <c r="G21" s="1115"/>
      <c r="H21" s="1090"/>
    </row>
    <row r="22" spans="2:8" s="421" customFormat="1" ht="15" x14ac:dyDescent="0.25">
      <c r="B22" s="415" t="s">
        <v>306</v>
      </c>
      <c r="C22" s="1128">
        <f>+C23+C24</f>
        <v>214592638.60351568</v>
      </c>
      <c r="D22" s="1128">
        <f>+D23+D24</f>
        <v>215251573.65878767</v>
      </c>
      <c r="E22" s="1128">
        <f>+E23+E24</f>
        <v>213329911.30950144</v>
      </c>
      <c r="F22" s="1128">
        <f>+F23+F24</f>
        <v>214827291.69449836</v>
      </c>
      <c r="G22" s="1128">
        <f>+G23+G24</f>
        <v>191006412.65715879</v>
      </c>
      <c r="H22" s="90"/>
    </row>
    <row r="23" spans="2:8" x14ac:dyDescent="0.2">
      <c r="B23" s="285" t="s">
        <v>273</v>
      </c>
      <c r="C23" s="1129">
        <v>36924652.997943148</v>
      </c>
      <c r="D23" s="1129">
        <v>43400130.982959814</v>
      </c>
      <c r="E23" s="1129">
        <v>41502107.548251607</v>
      </c>
      <c r="F23" s="1129">
        <v>47617910.575003564</v>
      </c>
      <c r="G23" s="1129">
        <v>37459862.743967906</v>
      </c>
      <c r="H23" s="90"/>
    </row>
    <row r="24" spans="2:8" x14ac:dyDescent="0.2">
      <c r="B24" s="292" t="s">
        <v>109</v>
      </c>
      <c r="C24" s="1129">
        <v>177667985.60557255</v>
      </c>
      <c r="D24" s="1129">
        <v>171851442.67582786</v>
      </c>
      <c r="E24" s="1129">
        <v>171827803.76124984</v>
      </c>
      <c r="F24" s="1129">
        <v>167209381.1194948</v>
      </c>
      <c r="G24" s="1129">
        <v>153546549.9131909</v>
      </c>
      <c r="H24" s="90"/>
    </row>
    <row r="25" spans="2:8" x14ac:dyDescent="0.2">
      <c r="B25" s="163"/>
      <c r="C25" s="1120"/>
      <c r="D25" s="1120"/>
      <c r="E25" s="1120"/>
      <c r="F25" s="1120"/>
      <c r="G25" s="1120"/>
      <c r="H25" s="90"/>
    </row>
    <row r="26" spans="2:8" s="421" customFormat="1" ht="15" x14ac:dyDescent="0.25">
      <c r="B26" s="415" t="s">
        <v>423</v>
      </c>
      <c r="C26" s="1128">
        <v>9660810.0939278081</v>
      </c>
      <c r="D26" s="1128">
        <v>11555684.981022064</v>
      </c>
      <c r="E26" s="1128">
        <v>12306696.3450744</v>
      </c>
      <c r="F26" s="1128">
        <v>13735015.117141314</v>
      </c>
      <c r="G26" s="1128">
        <v>26559882.28024172</v>
      </c>
      <c r="H26" s="90"/>
    </row>
    <row r="27" spans="2:8" x14ac:dyDescent="0.2">
      <c r="B27" s="163"/>
      <c r="C27" s="1120"/>
      <c r="D27" s="1120"/>
      <c r="E27" s="1120"/>
      <c r="F27" s="1120"/>
      <c r="G27" s="1120"/>
      <c r="H27" s="90"/>
    </row>
    <row r="28" spans="2:8" s="421" customFormat="1" ht="15" x14ac:dyDescent="0.25">
      <c r="B28" s="415" t="s">
        <v>53</v>
      </c>
      <c r="C28" s="1128">
        <f>+C30+C32+C43+C45+C47+C49</f>
        <v>46267536.357937194</v>
      </c>
      <c r="D28" s="1128">
        <f>+D30+D32+D43+D45+D47+D49</f>
        <v>61262526.592319012</v>
      </c>
      <c r="E28" s="1128">
        <f>+E30+E32+E43+E45+E47+E49</f>
        <v>60737869.010747232</v>
      </c>
      <c r="F28" s="1128">
        <f>+F30+F32+F43+F45+F47+F49</f>
        <v>71211254.713653982</v>
      </c>
      <c r="G28" s="1128">
        <f>+G30+G32+G43+G45+G47+G49</f>
        <v>75351974.779752076</v>
      </c>
      <c r="H28" s="90"/>
    </row>
    <row r="29" spans="2:8" x14ac:dyDescent="0.2">
      <c r="B29" s="148"/>
      <c r="C29" s="1120"/>
      <c r="D29" s="1120"/>
      <c r="E29" s="1120"/>
      <c r="F29" s="1120"/>
      <c r="G29" s="1120"/>
      <c r="H29" s="90"/>
    </row>
    <row r="30" spans="2:8" x14ac:dyDescent="0.2">
      <c r="B30" s="293" t="s">
        <v>377</v>
      </c>
      <c r="C30" s="1127">
        <v>548274.87432155537</v>
      </c>
      <c r="D30" s="1127">
        <v>683538.52444697428</v>
      </c>
      <c r="E30" s="1127">
        <v>637850.15129319532</v>
      </c>
      <c r="F30" s="1127">
        <v>729146.87017445557</v>
      </c>
      <c r="G30" s="1127">
        <v>584431.07180310821</v>
      </c>
      <c r="H30" s="90"/>
    </row>
    <row r="31" spans="2:8" x14ac:dyDescent="0.2">
      <c r="B31" s="146"/>
      <c r="C31" s="1127"/>
      <c r="D31" s="1127"/>
      <c r="E31" s="1127"/>
      <c r="F31" s="1127"/>
      <c r="G31" s="1127"/>
      <c r="H31" s="90"/>
    </row>
    <row r="32" spans="2:8" x14ac:dyDescent="0.2">
      <c r="B32" s="293" t="s">
        <v>271</v>
      </c>
      <c r="C32" s="1127">
        <f>SUM(C33:C41)</f>
        <v>36378666.912177667</v>
      </c>
      <c r="D32" s="1127">
        <f>SUM(D33:D41)</f>
        <v>51037436.15483962</v>
      </c>
      <c r="E32" s="1127">
        <f>SUM(E33:E41)</f>
        <v>50871976.867698669</v>
      </c>
      <c r="F32" s="1127">
        <f>SUM(F33:F41)</f>
        <v>62752777.527399898</v>
      </c>
      <c r="G32" s="1127">
        <f>SUM(G33:G41)</f>
        <v>67389879.467495918</v>
      </c>
      <c r="H32" s="90"/>
    </row>
    <row r="33" spans="2:8" x14ac:dyDescent="0.2">
      <c r="B33" s="285" t="s">
        <v>574</v>
      </c>
      <c r="C33" s="1129">
        <v>2625</v>
      </c>
      <c r="D33" s="1129">
        <v>2625</v>
      </c>
      <c r="E33" s="1129">
        <v>2625</v>
      </c>
      <c r="F33" s="1129">
        <v>2625</v>
      </c>
      <c r="G33" s="1129">
        <v>2625</v>
      </c>
      <c r="H33" s="90"/>
    </row>
    <row r="34" spans="2:8" x14ac:dyDescent="0.2">
      <c r="B34" s="285" t="s">
        <v>267</v>
      </c>
      <c r="C34" s="1129">
        <v>6181058.1102293655</v>
      </c>
      <c r="D34" s="1129">
        <v>6879345.9518513139</v>
      </c>
      <c r="E34" s="1129">
        <v>6802881.7567875525</v>
      </c>
      <c r="F34" s="1129">
        <v>6960726.7667328501</v>
      </c>
      <c r="G34" s="1129">
        <v>7060899.9382214164</v>
      </c>
      <c r="H34" s="90"/>
    </row>
    <row r="35" spans="2:8" x14ac:dyDescent="0.2">
      <c r="B35" s="285" t="s">
        <v>266</v>
      </c>
      <c r="C35" s="1129">
        <v>11636856.238775998</v>
      </c>
      <c r="D35" s="1129">
        <v>12331943.240525998</v>
      </c>
      <c r="E35" s="1129">
        <v>12176418.778666001</v>
      </c>
      <c r="F35" s="1129">
        <v>12911926.646006001</v>
      </c>
      <c r="G35" s="1129">
        <v>12756147.927366</v>
      </c>
      <c r="H35" s="90"/>
    </row>
    <row r="36" spans="2:8" x14ac:dyDescent="0.2">
      <c r="B36" s="285" t="s">
        <v>268</v>
      </c>
      <c r="C36" s="1129">
        <v>126487.24967999999</v>
      </c>
      <c r="D36" s="1129">
        <v>167338.57653000002</v>
      </c>
      <c r="E36" s="1129">
        <v>193602.0539</v>
      </c>
      <c r="F36" s="1129">
        <v>205327.09876999998</v>
      </c>
      <c r="G36" s="1129">
        <v>211076.41837</v>
      </c>
      <c r="H36" s="90"/>
    </row>
    <row r="37" spans="2:8" x14ac:dyDescent="0.2">
      <c r="B37" s="285" t="s">
        <v>269</v>
      </c>
      <c r="C37" s="1129">
        <v>46782.516538303491</v>
      </c>
      <c r="D37" s="1129">
        <v>45161.599831364052</v>
      </c>
      <c r="E37" s="1129">
        <v>44668.878543477826</v>
      </c>
      <c r="F37" s="1129">
        <v>42243.59316137198</v>
      </c>
      <c r="G37" s="1129">
        <v>40925.303130620225</v>
      </c>
      <c r="H37" s="90"/>
    </row>
    <row r="38" spans="2:8" x14ac:dyDescent="0.2">
      <c r="B38" s="285" t="s">
        <v>282</v>
      </c>
      <c r="C38" s="1129">
        <v>3421041.6553600002</v>
      </c>
      <c r="D38" s="1129">
        <v>3467422.0753499996</v>
      </c>
      <c r="E38" s="1129">
        <v>3475802.9723800002</v>
      </c>
      <c r="F38" s="1129">
        <v>3557602.6905400003</v>
      </c>
      <c r="G38" s="1129">
        <v>3662650.5425900007</v>
      </c>
      <c r="H38" s="90"/>
    </row>
    <row r="39" spans="2:8" x14ac:dyDescent="0.2">
      <c r="B39" s="285" t="s">
        <v>517</v>
      </c>
      <c r="C39" s="1129">
        <v>37202.969619999996</v>
      </c>
      <c r="D39" s="1129">
        <v>41262.805189999999</v>
      </c>
      <c r="E39" s="1129">
        <v>42507.082009999998</v>
      </c>
      <c r="F39" s="1129">
        <v>55733.581600000005</v>
      </c>
      <c r="G39" s="1129">
        <v>60890.876969999998</v>
      </c>
      <c r="H39" s="90"/>
    </row>
    <row r="40" spans="2:8" x14ac:dyDescent="0.2">
      <c r="B40" s="285" t="s">
        <v>659</v>
      </c>
      <c r="C40" s="656">
        <v>14879728.024674</v>
      </c>
      <c r="D40" s="1129">
        <v>28031770.905560948</v>
      </c>
      <c r="E40" s="1129">
        <v>28062904.345411632</v>
      </c>
      <c r="F40" s="1129">
        <v>38940380.872949675</v>
      </c>
      <c r="G40" s="1129">
        <v>43508807.089297891</v>
      </c>
      <c r="H40" s="90"/>
    </row>
    <row r="41" spans="2:8" x14ac:dyDescent="0.2">
      <c r="B41" s="285" t="s">
        <v>696</v>
      </c>
      <c r="C41" s="1107">
        <v>46885.147299999997</v>
      </c>
      <c r="D41" s="1129">
        <v>70566</v>
      </c>
      <c r="E41" s="1129">
        <v>70566</v>
      </c>
      <c r="F41" s="1129">
        <v>76211.27764</v>
      </c>
      <c r="G41" s="1129">
        <v>85856.371549999996</v>
      </c>
      <c r="H41" s="90"/>
    </row>
    <row r="42" spans="2:8" x14ac:dyDescent="0.2">
      <c r="B42" s="165"/>
      <c r="C42" s="1121"/>
      <c r="D42" s="1121"/>
      <c r="E42" s="1121"/>
      <c r="F42" s="1121"/>
      <c r="G42" s="1121"/>
      <c r="H42" s="90"/>
    </row>
    <row r="43" spans="2:8" x14ac:dyDescent="0.2">
      <c r="B43" s="293" t="s">
        <v>270</v>
      </c>
      <c r="C43" s="1127">
        <v>6838091.1449789675</v>
      </c>
      <c r="D43" s="1127">
        <v>6912168.5571640376</v>
      </c>
      <c r="E43" s="1127">
        <v>6869744.9726821128</v>
      </c>
      <c r="F43" s="1127">
        <v>5320477.2360885162</v>
      </c>
      <c r="G43" s="1127">
        <v>5289399.3496299982</v>
      </c>
      <c r="H43" s="90"/>
    </row>
    <row r="44" spans="2:8" x14ac:dyDescent="0.2">
      <c r="B44" s="166"/>
      <c r="C44" s="1119"/>
      <c r="D44" s="1119"/>
      <c r="E44" s="1119"/>
      <c r="F44" s="1119"/>
      <c r="G44" s="1119"/>
      <c r="H44" s="90"/>
    </row>
    <row r="45" spans="2:8" x14ac:dyDescent="0.2">
      <c r="B45" s="167" t="s">
        <v>363</v>
      </c>
      <c r="C45" s="1127">
        <v>1104447.8703715904</v>
      </c>
      <c r="D45" s="1127">
        <v>1194162.8149353638</v>
      </c>
      <c r="E45" s="1127">
        <v>1140918.8972942326</v>
      </c>
      <c r="F45" s="1127">
        <v>1187129.0235110126</v>
      </c>
      <c r="G45" s="1127">
        <v>972022.71028426907</v>
      </c>
      <c r="H45" s="90"/>
    </row>
    <row r="46" spans="2:8" x14ac:dyDescent="0.2">
      <c r="B46" s="146"/>
      <c r="C46" s="1119"/>
      <c r="D46" s="1119"/>
      <c r="E46" s="1119"/>
      <c r="F46" s="1119"/>
      <c r="G46" s="1119"/>
      <c r="H46" s="90"/>
    </row>
    <row r="47" spans="2:8" x14ac:dyDescent="0.2">
      <c r="B47" s="293" t="s">
        <v>358</v>
      </c>
      <c r="C47" s="1127">
        <v>969083.54376186593</v>
      </c>
      <c r="D47" s="1127">
        <v>931193.35678504372</v>
      </c>
      <c r="E47" s="1127">
        <v>871628.69715102168</v>
      </c>
      <c r="F47" s="1127">
        <v>831158.8201614198</v>
      </c>
      <c r="G47" s="1127">
        <v>811485.50455074187</v>
      </c>
      <c r="H47" s="90"/>
    </row>
    <row r="48" spans="2:8" x14ac:dyDescent="0.2">
      <c r="B48" s="146"/>
      <c r="C48" s="1119"/>
      <c r="D48" s="1119"/>
      <c r="E48" s="1119"/>
      <c r="F48" s="1119"/>
      <c r="G48" s="1119"/>
      <c r="H48" s="90"/>
    </row>
    <row r="49" spans="2:8" x14ac:dyDescent="0.2">
      <c r="B49" s="293" t="s">
        <v>381</v>
      </c>
      <c r="C49" s="1127">
        <v>428972.01232554641</v>
      </c>
      <c r="D49" s="1127">
        <v>504027.18414797599</v>
      </c>
      <c r="E49" s="1127">
        <v>345749.42462800536</v>
      </c>
      <c r="F49" s="1127">
        <v>390565.23631869274</v>
      </c>
      <c r="G49" s="1127">
        <v>304756.67598804529</v>
      </c>
      <c r="H49" s="90"/>
    </row>
    <row r="50" spans="2:8" x14ac:dyDescent="0.2">
      <c r="B50" s="148"/>
      <c r="C50" s="1120"/>
      <c r="D50" s="1120"/>
      <c r="E50" s="1120"/>
      <c r="F50" s="1120"/>
      <c r="G50" s="1120"/>
      <c r="H50" s="90"/>
    </row>
    <row r="51" spans="2:8" s="421" customFormat="1" ht="15" x14ac:dyDescent="0.25">
      <c r="B51" s="415" t="s">
        <v>240</v>
      </c>
      <c r="C51" s="1128">
        <v>4629957.9183650501</v>
      </c>
      <c r="D51" s="1128">
        <v>2478291.8036515792</v>
      </c>
      <c r="E51" s="1128">
        <v>1840690.3280719116</v>
      </c>
      <c r="F51" s="1128">
        <v>1088382.8092055512</v>
      </c>
      <c r="G51" s="1128">
        <v>585493.31721054995</v>
      </c>
      <c r="H51" s="90"/>
    </row>
    <row r="52" spans="2:8" x14ac:dyDescent="0.2">
      <c r="B52" s="148"/>
      <c r="C52" s="1122"/>
      <c r="D52" s="1122"/>
      <c r="E52" s="1122"/>
      <c r="F52" s="1122"/>
      <c r="G52" s="1122"/>
      <c r="H52" s="90"/>
    </row>
    <row r="53" spans="2:8" s="420" customFormat="1" ht="15.75" x14ac:dyDescent="0.25">
      <c r="B53" s="539" t="s">
        <v>411</v>
      </c>
      <c r="C53" s="1132">
        <f>SUM(C55:C58)</f>
        <v>29595264.963068474</v>
      </c>
      <c r="D53" s="1132">
        <f>SUM(D55:D58)</f>
        <v>38733469.271749943</v>
      </c>
      <c r="E53" s="1132">
        <f>SUM(E55:E58)</f>
        <v>34101860.550936364</v>
      </c>
      <c r="F53" s="1132">
        <f>SUM(F55:F58)</f>
        <v>33844412.262902275</v>
      </c>
      <c r="G53" s="1132">
        <f>SUM(G55:G58)</f>
        <v>15238795.896125749</v>
      </c>
      <c r="H53" s="90"/>
    </row>
    <row r="54" spans="2:8" x14ac:dyDescent="0.2">
      <c r="B54" s="148"/>
      <c r="C54" s="1123"/>
      <c r="D54" s="1123"/>
      <c r="E54" s="1123"/>
      <c r="F54" s="1123"/>
      <c r="G54" s="1123"/>
      <c r="H54" s="90"/>
    </row>
    <row r="55" spans="2:8" s="421" customFormat="1" ht="15" x14ac:dyDescent="0.25">
      <c r="B55" s="293" t="s">
        <v>279</v>
      </c>
      <c r="C55" s="1130">
        <v>7662720.9530353295</v>
      </c>
      <c r="D55" s="1130">
        <v>10818523.974894401</v>
      </c>
      <c r="E55" s="1130">
        <v>9755428.0758327525</v>
      </c>
      <c r="F55" s="1130">
        <v>10754965.452091131</v>
      </c>
      <c r="G55" s="1130">
        <v>8148781.322589444</v>
      </c>
      <c r="H55" s="90"/>
    </row>
    <row r="56" spans="2:8" s="421" customFormat="1" ht="15" x14ac:dyDescent="0.25">
      <c r="B56" s="293" t="s">
        <v>303</v>
      </c>
      <c r="C56" s="1130">
        <v>17992557.852309905</v>
      </c>
      <c r="D56" s="1130">
        <v>22694281.902145386</v>
      </c>
      <c r="E56" s="1130">
        <v>22346432.475103613</v>
      </c>
      <c r="F56" s="1130">
        <v>23089446.81081114</v>
      </c>
      <c r="G56" s="1130">
        <v>7090014.5735363038</v>
      </c>
      <c r="H56" s="90"/>
    </row>
    <row r="57" spans="2:8" s="421" customFormat="1" ht="15" x14ac:dyDescent="0.25">
      <c r="B57" s="293" t="s">
        <v>381</v>
      </c>
      <c r="C57" s="1130">
        <v>0</v>
      </c>
      <c r="D57" s="1130">
        <v>1013005.0808949358</v>
      </c>
      <c r="E57" s="1130">
        <v>0</v>
      </c>
      <c r="F57" s="1130">
        <v>0</v>
      </c>
      <c r="G57" s="1130">
        <v>0</v>
      </c>
      <c r="H57" s="90"/>
    </row>
    <row r="58" spans="2:8" s="421" customFormat="1" ht="15" x14ac:dyDescent="0.25">
      <c r="B58" s="293" t="s">
        <v>688</v>
      </c>
      <c r="C58" s="1130">
        <v>3939986.1577232392</v>
      </c>
      <c r="D58" s="1130">
        <v>4207658.3138152203</v>
      </c>
      <c r="E58" s="1130">
        <v>2000000</v>
      </c>
      <c r="F58" s="1130">
        <v>0</v>
      </c>
      <c r="G58" s="1130">
        <v>0</v>
      </c>
      <c r="H58" s="90"/>
    </row>
    <row r="59" spans="2:8" x14ac:dyDescent="0.2">
      <c r="B59" s="146"/>
      <c r="C59" s="1124"/>
      <c r="D59" s="1124"/>
      <c r="E59" s="1124"/>
      <c r="F59" s="1124"/>
      <c r="G59" s="1124"/>
      <c r="H59" s="90"/>
    </row>
    <row r="60" spans="2:8" s="420" customFormat="1" ht="15.75" x14ac:dyDescent="0.25">
      <c r="B60" s="539" t="s">
        <v>780</v>
      </c>
      <c r="C60" s="1132">
        <f>+C62+C63</f>
        <v>104990.05860190329</v>
      </c>
      <c r="D60" s="1132">
        <f>+D62+D63</f>
        <v>104835.12819105788</v>
      </c>
      <c r="E60" s="1132">
        <f>+E62+E63</f>
        <v>104084.63377349466</v>
      </c>
      <c r="F60" s="1132">
        <f>+F62+F63</f>
        <v>104717.07355281198</v>
      </c>
      <c r="G60" s="1132">
        <f>+G62+G63</f>
        <v>102962.75107174664</v>
      </c>
      <c r="H60" s="90"/>
    </row>
    <row r="61" spans="2:8" x14ac:dyDescent="0.2">
      <c r="B61" s="146"/>
      <c r="C61" s="1119"/>
      <c r="D61" s="1119"/>
      <c r="E61" s="1119"/>
      <c r="F61" s="1119"/>
      <c r="G61" s="1119"/>
      <c r="H61" s="90"/>
    </row>
    <row r="62" spans="2:8" x14ac:dyDescent="0.2">
      <c r="B62" s="293" t="s">
        <v>277</v>
      </c>
      <c r="C62" s="1127">
        <v>96439.268714066537</v>
      </c>
      <c r="D62" s="1127">
        <v>96391.014244961392</v>
      </c>
      <c r="E62" s="1127">
        <v>95790.926521667556</v>
      </c>
      <c r="F62" s="1127">
        <v>96324.436274267806</v>
      </c>
      <c r="G62" s="1127">
        <v>94889.59224936484</v>
      </c>
      <c r="H62" s="90"/>
    </row>
    <row r="63" spans="2:8" x14ac:dyDescent="0.2">
      <c r="B63" s="293" t="s">
        <v>567</v>
      </c>
      <c r="C63" s="1127">
        <v>8550.7898878367632</v>
      </c>
      <c r="D63" s="1127">
        <v>8444.1139460964896</v>
      </c>
      <c r="E63" s="1127">
        <v>8293.7072518271088</v>
      </c>
      <c r="F63" s="1127">
        <v>8392.6372785441781</v>
      </c>
      <c r="G63" s="1127">
        <v>8073.1588223817889</v>
      </c>
      <c r="H63" s="90"/>
    </row>
    <row r="64" spans="2:8" x14ac:dyDescent="0.2">
      <c r="B64" s="146"/>
      <c r="C64" s="1119"/>
      <c r="D64" s="1119"/>
      <c r="E64" s="1119"/>
      <c r="F64" s="1119"/>
      <c r="G64" s="1119"/>
      <c r="H64" s="90"/>
    </row>
    <row r="65" spans="2:8" s="420" customFormat="1" ht="15.75" x14ac:dyDescent="0.25">
      <c r="B65" s="539" t="s">
        <v>620</v>
      </c>
      <c r="C65" s="1135">
        <f>+C67+C68+C69</f>
        <v>2805261.2289879192</v>
      </c>
      <c r="D65" s="1135">
        <f>+D67+D68+D69</f>
        <v>2805421.7249999996</v>
      </c>
      <c r="E65" s="1135">
        <f>+E67+E68+E69</f>
        <v>2476841.7810700759</v>
      </c>
      <c r="F65" s="1135">
        <f>+F67+F68+F69</f>
        <v>2456320.2497357926</v>
      </c>
      <c r="G65" s="1135">
        <f>+G67+G68+G69</f>
        <v>2405504.2994117909</v>
      </c>
      <c r="H65" s="90"/>
    </row>
    <row r="66" spans="2:8" x14ac:dyDescent="0.2">
      <c r="B66" s="1223"/>
      <c r="C66" s="1125"/>
      <c r="D66" s="1125"/>
      <c r="E66" s="1125"/>
      <c r="F66" s="1125"/>
      <c r="G66" s="1125"/>
      <c r="H66" s="90"/>
    </row>
    <row r="67" spans="2:8" x14ac:dyDescent="0.2">
      <c r="B67" s="293" t="s">
        <v>256</v>
      </c>
      <c r="C67" s="1127">
        <v>1213204.2745846061</v>
      </c>
      <c r="D67" s="1127">
        <v>1218781.2681199999</v>
      </c>
      <c r="E67" s="1127">
        <v>1074824.2981572715</v>
      </c>
      <c r="F67" s="1127">
        <v>1070536.5055347723</v>
      </c>
      <c r="G67" s="1127">
        <v>1043557.8542580936</v>
      </c>
      <c r="H67" s="90"/>
    </row>
    <row r="68" spans="2:8" x14ac:dyDescent="0.2">
      <c r="B68" s="293" t="s">
        <v>551</v>
      </c>
      <c r="C68" s="1127">
        <v>1014960.9932933175</v>
      </c>
      <c r="D68" s="1127">
        <v>1012569.9807599999</v>
      </c>
      <c r="E68" s="1127">
        <v>880087.06616825587</v>
      </c>
      <c r="F68" s="1127">
        <v>866535.11066436081</v>
      </c>
      <c r="G68" s="1127">
        <v>858847.83647406334</v>
      </c>
      <c r="H68" s="90"/>
    </row>
    <row r="69" spans="2:8" x14ac:dyDescent="0.2">
      <c r="B69" s="293" t="s">
        <v>709</v>
      </c>
      <c r="C69" s="1127">
        <v>577095.96110999561</v>
      </c>
      <c r="D69" s="1127">
        <v>574070.47612000001</v>
      </c>
      <c r="E69" s="1127">
        <v>521930.41674454865</v>
      </c>
      <c r="F69" s="1127">
        <v>519248.6335366597</v>
      </c>
      <c r="G69" s="1127">
        <v>503098.60867963388</v>
      </c>
      <c r="H69" s="90"/>
    </row>
    <row r="70" spans="2:8" ht="13.5" thickBot="1" x14ac:dyDescent="0.25">
      <c r="B70" s="13"/>
      <c r="C70" s="1126"/>
      <c r="D70" s="1126"/>
      <c r="E70" s="1126"/>
      <c r="F70" s="1126"/>
      <c r="G70" s="1126"/>
      <c r="H70" s="90"/>
    </row>
    <row r="71" spans="2:8" ht="13.5" thickTop="1" x14ac:dyDescent="0.2">
      <c r="B71" s="122"/>
      <c r="C71" s="171"/>
      <c r="D71" s="171"/>
      <c r="E71" s="171"/>
      <c r="F71" s="171"/>
      <c r="G71" s="171"/>
      <c r="H71" s="90"/>
    </row>
    <row r="72" spans="2:8" ht="13.5" thickBot="1" x14ac:dyDescent="0.25">
      <c r="B72" s="14"/>
      <c r="C72" s="172"/>
      <c r="D72" s="172"/>
      <c r="E72" s="172"/>
      <c r="F72" s="172"/>
      <c r="G72" s="172"/>
      <c r="H72" s="90"/>
    </row>
    <row r="73" spans="2:8" s="420" customFormat="1" ht="16.5" thickTop="1" x14ac:dyDescent="0.25">
      <c r="B73" s="540" t="s">
        <v>617</v>
      </c>
      <c r="C73" s="541">
        <f>SUM(C75:C79)</f>
        <v>13270643.90368668</v>
      </c>
      <c r="D73" s="541">
        <f>SUM(D75:D79)</f>
        <v>13192940.133975882</v>
      </c>
      <c r="E73" s="1136">
        <f>SUM(E75:E79)</f>
        <v>13031400.809223764</v>
      </c>
      <c r="F73" s="541">
        <f>SUM(F75:F79)</f>
        <v>13120890.214653447</v>
      </c>
      <c r="G73" s="1136">
        <f>SUM(G75:G79)</f>
        <v>12786801.917608077</v>
      </c>
      <c r="H73" s="90"/>
    </row>
    <row r="74" spans="2:8" x14ac:dyDescent="0.2">
      <c r="B74" s="168"/>
      <c r="C74" s="169"/>
      <c r="D74" s="169"/>
      <c r="E74" s="169"/>
      <c r="F74" s="169"/>
      <c r="G74" s="1125"/>
      <c r="H74" s="90"/>
    </row>
    <row r="75" spans="2:8" x14ac:dyDescent="0.2">
      <c r="B75" s="286" t="s">
        <v>405</v>
      </c>
      <c r="C75" s="291">
        <v>5156899.0857486324</v>
      </c>
      <c r="D75" s="291">
        <v>5156899.0857486324</v>
      </c>
      <c r="E75" s="291">
        <v>5156899.0857486324</v>
      </c>
      <c r="F75" s="291">
        <v>5151027.2004566593</v>
      </c>
      <c r="G75" s="1129">
        <v>5151027.2004566593</v>
      </c>
      <c r="H75" s="90"/>
    </row>
    <row r="76" spans="2:8" x14ac:dyDescent="0.2">
      <c r="B76" s="286" t="s">
        <v>406</v>
      </c>
      <c r="C76" s="291">
        <v>929895.48945081595</v>
      </c>
      <c r="D76" s="291">
        <v>929780.55230617255</v>
      </c>
      <c r="E76" s="291">
        <v>929780.55230617255</v>
      </c>
      <c r="F76" s="291">
        <v>929780.55230617255</v>
      </c>
      <c r="G76" s="1129">
        <v>929780.55230617255</v>
      </c>
      <c r="H76" s="90"/>
    </row>
    <row r="77" spans="2:8" x14ac:dyDescent="0.2">
      <c r="B77" s="286" t="s">
        <v>407</v>
      </c>
      <c r="C77" s="291">
        <v>230924.34699180553</v>
      </c>
      <c r="D77" s="291">
        <v>249787.57948968277</v>
      </c>
      <c r="E77" s="291">
        <v>6589650.4043340646</v>
      </c>
      <c r="F77" s="291">
        <v>6678041.7590812985</v>
      </c>
      <c r="G77" s="1129">
        <v>6402215.9279248249</v>
      </c>
      <c r="H77" s="90"/>
    </row>
    <row r="78" spans="2:8" x14ac:dyDescent="0.2">
      <c r="B78" s="286" t="s">
        <v>408</v>
      </c>
      <c r="C78" s="291">
        <v>6819121.6894530682</v>
      </c>
      <c r="D78" s="291">
        <v>6718519.3680967735</v>
      </c>
      <c r="E78" s="291">
        <v>217839.0974071126</v>
      </c>
      <c r="F78" s="291">
        <v>221043.68538833768</v>
      </c>
      <c r="G78" s="1129">
        <v>163016.08404816981</v>
      </c>
      <c r="H78" s="90"/>
    </row>
    <row r="79" spans="2:8" x14ac:dyDescent="0.2">
      <c r="B79" s="286" t="s">
        <v>409</v>
      </c>
      <c r="C79" s="291">
        <v>133803.29204235837</v>
      </c>
      <c r="D79" s="291">
        <v>137953.54833462089</v>
      </c>
      <c r="E79" s="291">
        <v>137231.66942778148</v>
      </c>
      <c r="F79" s="291">
        <v>140997.0174209798</v>
      </c>
      <c r="G79" s="1129">
        <v>140762.15287224966</v>
      </c>
      <c r="H79" s="90"/>
    </row>
    <row r="80" spans="2:8" ht="13.5" customHeight="1" thickBot="1" x14ac:dyDescent="0.25">
      <c r="B80" s="13"/>
      <c r="C80" s="170"/>
      <c r="D80" s="170"/>
      <c r="E80" s="170"/>
      <c r="F80" s="170"/>
      <c r="G80" s="1126"/>
      <c r="H80" s="63"/>
    </row>
    <row r="81" spans="2:9" ht="13.5" thickTop="1" x14ac:dyDescent="0.2">
      <c r="B81" s="122"/>
      <c r="C81" s="171"/>
      <c r="D81" s="171"/>
      <c r="E81" s="171"/>
      <c r="F81" s="171"/>
      <c r="G81" s="171"/>
      <c r="H81" s="63"/>
    </row>
    <row r="82" spans="2:9" x14ac:dyDescent="0.2">
      <c r="B82" s="807" t="s">
        <v>571</v>
      </c>
      <c r="I82" s="63"/>
    </row>
    <row r="83" spans="2:9" ht="12.75" customHeight="1" x14ac:dyDescent="0.2">
      <c r="B83" s="173" t="s">
        <v>515</v>
      </c>
      <c r="C83" s="174"/>
      <c r="D83" s="174"/>
      <c r="E83" s="174"/>
      <c r="F83" s="174"/>
      <c r="G83" s="174"/>
      <c r="H83" s="174"/>
      <c r="I83" s="63"/>
    </row>
    <row r="84" spans="2:9" ht="12.75" customHeight="1" x14ac:dyDescent="0.2">
      <c r="B84" s="1347" t="s">
        <v>701</v>
      </c>
      <c r="C84" s="1347"/>
      <c r="D84" s="1347"/>
      <c r="E84" s="1347"/>
      <c r="F84" s="1112"/>
      <c r="G84" s="174"/>
      <c r="H84" s="174"/>
      <c r="I84" s="63"/>
    </row>
    <row r="85" spans="2:9" x14ac:dyDescent="0.2">
      <c r="B85" s="1347" t="s">
        <v>618</v>
      </c>
      <c r="C85" s="1347"/>
      <c r="D85" s="1347"/>
      <c r="E85" s="1347"/>
      <c r="F85" s="1112"/>
      <c r="I85" s="63"/>
    </row>
    <row r="86" spans="2:9" ht="27.75" customHeight="1" x14ac:dyDescent="0.2">
      <c r="B86" s="1344" t="s">
        <v>619</v>
      </c>
      <c r="C86" s="1344"/>
      <c r="D86" s="1344"/>
      <c r="E86" s="1344"/>
      <c r="F86" s="1111"/>
      <c r="I86" s="63"/>
    </row>
    <row r="87" spans="2:9" x14ac:dyDescent="0.2">
      <c r="B87" s="174"/>
      <c r="C87" s="174"/>
      <c r="D87" s="174"/>
      <c r="E87" s="174"/>
      <c r="F87" s="174"/>
      <c r="G87" s="174"/>
      <c r="H87" s="174"/>
      <c r="I87" s="63"/>
    </row>
    <row r="88" spans="2:9" x14ac:dyDescent="0.2">
      <c r="I88" s="63"/>
    </row>
    <row r="89" spans="2:9" x14ac:dyDescent="0.2">
      <c r="I89" s="63"/>
    </row>
    <row r="90" spans="2:9" x14ac:dyDescent="0.2">
      <c r="I90" s="63"/>
    </row>
    <row r="91" spans="2:9" x14ac:dyDescent="0.2">
      <c r="I91" s="63"/>
    </row>
    <row r="92" spans="2:9" x14ac:dyDescent="0.2">
      <c r="I92" s="63"/>
    </row>
    <row r="93" spans="2:9" x14ac:dyDescent="0.2">
      <c r="I93" s="63"/>
    </row>
    <row r="94" spans="2:9" x14ac:dyDescent="0.2">
      <c r="C94" s="59"/>
      <c r="D94" s="59"/>
      <c r="E94" s="59"/>
      <c r="F94" s="59"/>
      <c r="G94" s="59"/>
      <c r="H94" s="59"/>
      <c r="I94" s="63"/>
    </row>
    <row r="95" spans="2:9" x14ac:dyDescent="0.2">
      <c r="C95" s="59"/>
      <c r="D95" s="59"/>
      <c r="E95" s="59"/>
      <c r="F95" s="59"/>
      <c r="G95" s="59"/>
      <c r="H95" s="59"/>
      <c r="I95" s="63"/>
    </row>
    <row r="96" spans="2:9" x14ac:dyDescent="0.2">
      <c r="C96" s="59"/>
      <c r="D96" s="59"/>
      <c r="E96" s="59"/>
      <c r="F96" s="59"/>
      <c r="G96" s="59"/>
      <c r="H96" s="59"/>
      <c r="I96" s="63"/>
    </row>
    <row r="97" spans="3:9" x14ac:dyDescent="0.2">
      <c r="C97" s="59"/>
      <c r="D97" s="59"/>
      <c r="E97" s="59"/>
      <c r="F97" s="59"/>
      <c r="G97" s="59"/>
      <c r="H97" s="59"/>
      <c r="I97" s="63"/>
    </row>
    <row r="98" spans="3:9" x14ac:dyDescent="0.2">
      <c r="C98" s="59"/>
      <c r="D98" s="59"/>
      <c r="E98" s="59"/>
      <c r="F98" s="59"/>
      <c r="G98" s="59"/>
      <c r="H98" s="59"/>
    </row>
    <row r="99" spans="3:9" x14ac:dyDescent="0.2">
      <c r="C99" s="59"/>
      <c r="D99" s="59"/>
      <c r="E99" s="59"/>
      <c r="F99" s="59"/>
      <c r="G99" s="59"/>
      <c r="H99" s="59"/>
    </row>
    <row r="100" spans="3:9" x14ac:dyDescent="0.2">
      <c r="C100" s="59"/>
      <c r="D100" s="59"/>
      <c r="E100" s="59"/>
      <c r="F100" s="59"/>
      <c r="G100" s="59"/>
      <c r="H100" s="59"/>
    </row>
    <row r="101" spans="3:9" x14ac:dyDescent="0.2">
      <c r="C101" s="59"/>
      <c r="D101" s="59"/>
      <c r="E101" s="59"/>
      <c r="F101" s="59"/>
      <c r="G101" s="59"/>
      <c r="H101"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9">
    <mergeCell ref="B86:E86"/>
    <mergeCell ref="B11:B12"/>
    <mergeCell ref="B85:E85"/>
    <mergeCell ref="B6:G6"/>
    <mergeCell ref="B7:G7"/>
    <mergeCell ref="B84:E84"/>
    <mergeCell ref="E9:E10"/>
    <mergeCell ref="E11:G11"/>
    <mergeCell ref="C11:D11"/>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showGridLines="0" zoomScaleNormal="100" zoomScaleSheetLayoutView="85" workbookViewId="0"/>
  </sheetViews>
  <sheetFormatPr baseColWidth="10" defaultColWidth="11.42578125" defaultRowHeight="12.75" x14ac:dyDescent="0.2"/>
  <cols>
    <col min="1" max="1" width="6.85546875" style="15" customWidth="1"/>
    <col min="2" max="2" width="110.7109375" style="15" bestFit="1" customWidth="1"/>
    <col min="3" max="3" width="19.140625" style="15" customWidth="1"/>
    <col min="4" max="4" width="20.28515625" style="15" customWidth="1"/>
    <col min="5" max="5" width="25.5703125" style="985" bestFit="1" customWidth="1"/>
    <col min="6" max="6" width="20.140625" style="15" customWidth="1"/>
    <col min="7" max="7" width="17.42578125" style="15" bestFit="1" customWidth="1"/>
    <col min="8" max="8" width="14.42578125" style="15" bestFit="1" customWidth="1"/>
    <col min="9" max="16384" width="11.42578125" style="15"/>
  </cols>
  <sheetData>
    <row r="1" spans="1:8" ht="15" x14ac:dyDescent="0.25">
      <c r="A1" s="757" t="s">
        <v>220</v>
      </c>
      <c r="B1" s="443"/>
    </row>
    <row r="2" spans="1:8" ht="15" customHeight="1" x14ac:dyDescent="0.25">
      <c r="A2" s="443"/>
      <c r="B2" s="394" t="str">
        <f>+A.2.1!B2</f>
        <v>MINISTERIO DE ECONOMIA</v>
      </c>
      <c r="C2" s="142"/>
      <c r="D2" s="142"/>
    </row>
    <row r="3" spans="1:8" ht="15" customHeight="1" x14ac:dyDescent="0.25">
      <c r="A3" s="443"/>
      <c r="B3" s="276" t="s">
        <v>570</v>
      </c>
      <c r="C3" s="142"/>
      <c r="D3" s="142"/>
    </row>
    <row r="4" spans="1:8" s="429" customFormat="1" x14ac:dyDescent="0.2">
      <c r="B4" s="454"/>
      <c r="C4" s="455"/>
      <c r="D4" s="455"/>
      <c r="E4" s="985"/>
    </row>
    <row r="5" spans="1:8" s="429" customFormat="1" ht="17.25" x14ac:dyDescent="0.2">
      <c r="B5" s="1355" t="s">
        <v>798</v>
      </c>
      <c r="C5" s="1355"/>
      <c r="D5" s="1355"/>
      <c r="E5" s="985"/>
    </row>
    <row r="6" spans="1:8" ht="17.25" customHeight="1" x14ac:dyDescent="0.2">
      <c r="B6" s="1355" t="s">
        <v>283</v>
      </c>
      <c r="C6" s="1355"/>
      <c r="D6" s="1355"/>
      <c r="F6" s="429"/>
    </row>
    <row r="7" spans="1:8" ht="17.25" customHeight="1" x14ac:dyDescent="0.2">
      <c r="B7" s="1357" t="s">
        <v>927</v>
      </c>
      <c r="C7" s="1357"/>
      <c r="D7" s="1357"/>
      <c r="E7" s="1114"/>
      <c r="F7" s="429"/>
    </row>
    <row r="8" spans="1:8" s="429" customFormat="1" x14ac:dyDescent="0.2">
      <c r="B8" s="451"/>
      <c r="C8" s="451"/>
      <c r="D8" s="451"/>
      <c r="E8" s="1114"/>
    </row>
    <row r="9" spans="1:8" s="429" customFormat="1" ht="13.5" thickBot="1" x14ac:dyDescent="0.25">
      <c r="B9" s="452"/>
      <c r="C9" s="453"/>
      <c r="D9" s="453"/>
      <c r="E9" s="1114"/>
    </row>
    <row r="10" spans="1:8" ht="17.25" customHeight="1" thickTop="1" thickBot="1" x14ac:dyDescent="0.25">
      <c r="B10" s="143"/>
      <c r="C10" s="456" t="s">
        <v>275</v>
      </c>
      <c r="D10" s="456" t="s">
        <v>276</v>
      </c>
      <c r="E10" s="1114"/>
      <c r="F10" s="429"/>
    </row>
    <row r="11" spans="1:8" ht="18" customHeight="1" thickTop="1" x14ac:dyDescent="0.2">
      <c r="B11" s="144"/>
      <c r="C11" s="834"/>
      <c r="D11" s="834"/>
      <c r="E11" s="1114"/>
      <c r="F11" s="429"/>
    </row>
    <row r="12" spans="1:8" ht="18" customHeight="1" x14ac:dyDescent="0.2">
      <c r="B12" s="542" t="s">
        <v>928</v>
      </c>
      <c r="C12" s="835">
        <v>334811073.6750173</v>
      </c>
      <c r="D12" s="835">
        <v>14212160898.679237</v>
      </c>
      <c r="E12" s="809"/>
      <c r="F12" s="429"/>
    </row>
    <row r="13" spans="1:8" ht="18" customHeight="1" x14ac:dyDescent="0.2">
      <c r="B13" s="145"/>
      <c r="C13" s="836"/>
      <c r="D13" s="836"/>
      <c r="E13" s="809"/>
      <c r="F13" s="429"/>
    </row>
    <row r="14" spans="1:8" ht="18" customHeight="1" x14ac:dyDescent="0.2">
      <c r="B14" s="542" t="s">
        <v>929</v>
      </c>
      <c r="C14" s="835">
        <v>2456320.2456946233</v>
      </c>
      <c r="D14" s="835">
        <v>104266618.68531908</v>
      </c>
      <c r="E14" s="809"/>
      <c r="F14" s="429"/>
    </row>
    <row r="15" spans="1:8" ht="18" customHeight="1" x14ac:dyDescent="0.2">
      <c r="B15" s="145"/>
      <c r="C15" s="836"/>
      <c r="D15" s="836"/>
      <c r="E15" s="809"/>
      <c r="F15" s="429"/>
    </row>
    <row r="16" spans="1:8" ht="18" customHeight="1" x14ac:dyDescent="0.2">
      <c r="B16" s="542" t="s">
        <v>930</v>
      </c>
      <c r="C16" s="835">
        <f>+C12+C14</f>
        <v>337267393.92071193</v>
      </c>
      <c r="D16" s="835">
        <f>+D12+D14</f>
        <v>14316427517.364557</v>
      </c>
      <c r="E16" s="809"/>
      <c r="F16" s="429"/>
      <c r="H16" s="1094"/>
    </row>
    <row r="17" spans="2:6" x14ac:dyDescent="0.2">
      <c r="B17" s="146"/>
      <c r="C17" s="837"/>
      <c r="D17" s="837"/>
      <c r="E17" s="809"/>
      <c r="F17" s="429"/>
    </row>
    <row r="18" spans="2:6" s="418" customFormat="1" ht="15.75" x14ac:dyDescent="0.25">
      <c r="B18" s="492" t="s">
        <v>263</v>
      </c>
      <c r="C18" s="838"/>
      <c r="D18" s="838"/>
      <c r="E18" s="809"/>
      <c r="F18" s="429"/>
    </row>
    <row r="19" spans="2:6" x14ac:dyDescent="0.2">
      <c r="B19" s="148"/>
      <c r="C19" s="839"/>
      <c r="D19" s="839"/>
      <c r="E19" s="809"/>
      <c r="F19" s="429"/>
    </row>
    <row r="20" spans="2:6" s="443" customFormat="1" ht="15" x14ac:dyDescent="0.25">
      <c r="B20" s="507" t="s">
        <v>310</v>
      </c>
      <c r="C20" s="840">
        <f>SUM(C22:C27)</f>
        <v>17095572.00633337</v>
      </c>
      <c r="D20" s="840">
        <f>SUM(D22:D27)</f>
        <v>725677969.19644082</v>
      </c>
      <c r="E20" s="809"/>
      <c r="F20" s="429"/>
    </row>
    <row r="21" spans="2:6" x14ac:dyDescent="0.2">
      <c r="B21" s="148"/>
      <c r="C21" s="839"/>
      <c r="D21" s="839"/>
      <c r="E21" s="809"/>
      <c r="F21" s="429"/>
    </row>
    <row r="22" spans="2:6" x14ac:dyDescent="0.2">
      <c r="B22" s="285" t="s">
        <v>373</v>
      </c>
      <c r="C22" s="841">
        <v>597903.80297915335</v>
      </c>
      <c r="D22" s="841">
        <v>25379999.999999996</v>
      </c>
      <c r="E22" s="809"/>
      <c r="F22" s="429"/>
    </row>
    <row r="23" spans="2:6" x14ac:dyDescent="0.2">
      <c r="B23" s="285" t="s">
        <v>264</v>
      </c>
      <c r="C23" s="841">
        <v>5944197.8258768888</v>
      </c>
      <c r="D23" s="841">
        <v>252321092.57216996</v>
      </c>
      <c r="E23" s="809"/>
      <c r="F23" s="429"/>
    </row>
    <row r="24" spans="2:6" x14ac:dyDescent="0.2">
      <c r="B24" s="285" t="s">
        <v>374</v>
      </c>
      <c r="C24" s="841">
        <v>10156563.894694204</v>
      </c>
      <c r="D24" s="841">
        <v>431128871.171148</v>
      </c>
      <c r="E24" s="809"/>
      <c r="F24" s="429"/>
    </row>
    <row r="25" spans="2:6" x14ac:dyDescent="0.2">
      <c r="B25" s="285" t="s">
        <v>580</v>
      </c>
      <c r="C25" s="841">
        <v>204561.57122129272</v>
      </c>
      <c r="D25" s="841">
        <v>8683290.9436728004</v>
      </c>
      <c r="E25" s="809"/>
      <c r="F25" s="429"/>
    </row>
    <row r="26" spans="2:6" x14ac:dyDescent="0.2">
      <c r="B26" s="285" t="s">
        <v>82</v>
      </c>
      <c r="C26" s="841">
        <v>120739.13512668479</v>
      </c>
      <c r="D26" s="841">
        <v>5125171.0295980545</v>
      </c>
      <c r="E26" s="809"/>
      <c r="F26" s="429"/>
    </row>
    <row r="27" spans="2:6" x14ac:dyDescent="0.2">
      <c r="B27" s="285" t="s">
        <v>49</v>
      </c>
      <c r="C27" s="841">
        <v>71605.776435148349</v>
      </c>
      <c r="D27" s="841">
        <v>3039543.4798521078</v>
      </c>
      <c r="E27" s="809"/>
      <c r="F27" s="429"/>
    </row>
    <row r="28" spans="2:6" x14ac:dyDescent="0.2">
      <c r="B28" s="285"/>
      <c r="C28" s="842"/>
      <c r="D28" s="842"/>
      <c r="E28" s="809"/>
    </row>
    <row r="29" spans="2:6" s="443" customFormat="1" ht="15" x14ac:dyDescent="0.25">
      <c r="B29" s="507" t="s">
        <v>265</v>
      </c>
      <c r="C29" s="840">
        <f>SUM(C31:C38)</f>
        <v>24942302.243875839</v>
      </c>
      <c r="D29" s="840">
        <f>SUM(D31:D38)</f>
        <v>1058758328.3387147</v>
      </c>
      <c r="E29" s="809"/>
    </row>
    <row r="30" spans="2:6" x14ac:dyDescent="0.2">
      <c r="B30" s="148"/>
      <c r="C30" s="839"/>
      <c r="D30" s="839"/>
      <c r="E30" s="809"/>
    </row>
    <row r="31" spans="2:6" x14ac:dyDescent="0.2">
      <c r="B31" s="285" t="s">
        <v>373</v>
      </c>
      <c r="C31" s="843">
        <v>597903.80297915335</v>
      </c>
      <c r="D31" s="843">
        <v>25379999.999999996</v>
      </c>
      <c r="E31" s="809"/>
    </row>
    <row r="32" spans="2:6" x14ac:dyDescent="0.2">
      <c r="B32" s="285" t="s">
        <v>264</v>
      </c>
      <c r="C32" s="843">
        <v>452332.92425794603</v>
      </c>
      <c r="D32" s="843">
        <v>19200763.668778572</v>
      </c>
      <c r="E32" s="809"/>
    </row>
    <row r="33" spans="2:5" x14ac:dyDescent="0.2">
      <c r="B33" s="285" t="s">
        <v>374</v>
      </c>
      <c r="C33" s="843">
        <v>10549350.021814529</v>
      </c>
      <c r="D33" s="843">
        <v>447801974.53098971</v>
      </c>
      <c r="E33" s="809"/>
    </row>
    <row r="34" spans="2:5" x14ac:dyDescent="0.2">
      <c r="B34" s="285" t="s">
        <v>580</v>
      </c>
      <c r="C34" s="843">
        <v>13191542.890251802</v>
      </c>
      <c r="D34" s="843">
        <v>559958570.06827557</v>
      </c>
      <c r="E34" s="809"/>
    </row>
    <row r="35" spans="2:5" x14ac:dyDescent="0.2">
      <c r="B35" s="285" t="s">
        <v>375</v>
      </c>
      <c r="C35" s="843">
        <v>14770.345069999999</v>
      </c>
      <c r="D35" s="843">
        <v>626976.03863488103</v>
      </c>
      <c r="E35" s="809"/>
    </row>
    <row r="36" spans="2:5" x14ac:dyDescent="0.2">
      <c r="B36" s="285" t="s">
        <v>82</v>
      </c>
      <c r="C36" s="843">
        <v>112468.52113919912</v>
      </c>
      <c r="D36" s="843">
        <v>4774097.5258730659</v>
      </c>
      <c r="E36" s="809"/>
    </row>
    <row r="37" spans="2:5" x14ac:dyDescent="0.2">
      <c r="B37" s="285" t="s">
        <v>96</v>
      </c>
      <c r="C37" s="843">
        <v>23541.907871361989</v>
      </c>
      <c r="D37" s="843">
        <v>999313.96789593517</v>
      </c>
      <c r="E37" s="809"/>
    </row>
    <row r="38" spans="2:5" x14ac:dyDescent="0.2">
      <c r="B38" s="285" t="s">
        <v>49</v>
      </c>
      <c r="C38" s="843">
        <v>391.83049184390751</v>
      </c>
      <c r="D38" s="843">
        <v>16632.53826693774</v>
      </c>
      <c r="E38" s="809"/>
    </row>
    <row r="39" spans="2:5" x14ac:dyDescent="0.2">
      <c r="B39" s="146"/>
      <c r="C39" s="839"/>
      <c r="D39" s="839"/>
      <c r="E39" s="809"/>
    </row>
    <row r="40" spans="2:5" s="443" customFormat="1" ht="15" x14ac:dyDescent="0.25">
      <c r="B40" s="507" t="s">
        <v>311</v>
      </c>
      <c r="C40" s="840">
        <f>+C20-C29</f>
        <v>-7846730.2375424691</v>
      </c>
      <c r="D40" s="840">
        <f>+D20-D29</f>
        <v>-333080359.1422739</v>
      </c>
      <c r="E40" s="809"/>
    </row>
    <row r="41" spans="2:5" ht="15" x14ac:dyDescent="0.25">
      <c r="B41" s="147"/>
      <c r="C41" s="844"/>
      <c r="D41" s="845"/>
      <c r="E41" s="809"/>
    </row>
    <row r="42" spans="2:5" s="443" customFormat="1" ht="15" x14ac:dyDescent="0.25">
      <c r="B42" s="507" t="s">
        <v>353</v>
      </c>
      <c r="C42" s="840">
        <v>23308.64741862454</v>
      </c>
      <c r="D42" s="840">
        <v>989412.45822000015</v>
      </c>
      <c r="E42" s="809"/>
    </row>
    <row r="43" spans="2:5" ht="15" x14ac:dyDescent="0.25">
      <c r="B43" s="147"/>
      <c r="C43" s="845"/>
      <c r="D43" s="845"/>
      <c r="E43" s="809"/>
    </row>
    <row r="44" spans="2:5" s="443" customFormat="1" ht="15" x14ac:dyDescent="0.25">
      <c r="B44" s="507" t="s">
        <v>693</v>
      </c>
      <c r="C44" s="846">
        <v>7606.9699000000037</v>
      </c>
      <c r="D44" s="840">
        <v>322902.94040617021</v>
      </c>
      <c r="E44" s="809"/>
    </row>
    <row r="45" spans="2:5" ht="15" x14ac:dyDescent="0.25">
      <c r="B45" s="147"/>
      <c r="C45" s="845"/>
      <c r="D45" s="845"/>
      <c r="E45" s="809"/>
    </row>
    <row r="46" spans="2:5" s="443" customFormat="1" ht="15" x14ac:dyDescent="0.25">
      <c r="B46" s="507" t="s">
        <v>739</v>
      </c>
      <c r="C46" s="840">
        <f>SUM(C48:C51)</f>
        <v>-18149737.369286206</v>
      </c>
      <c r="D46" s="840">
        <f>SUM(D48:D51)</f>
        <v>3896230335.8357096</v>
      </c>
      <c r="E46" s="809"/>
    </row>
    <row r="47" spans="2:5" s="429" customFormat="1" x14ac:dyDescent="0.2">
      <c r="B47" s="543"/>
      <c r="C47" s="847"/>
      <c r="D47" s="847"/>
      <c r="E47" s="809"/>
    </row>
    <row r="48" spans="2:5" x14ac:dyDescent="0.2">
      <c r="B48" s="285" t="s">
        <v>51</v>
      </c>
      <c r="C48" s="843">
        <v>-14325478.872954208</v>
      </c>
      <c r="D48" s="843">
        <v>3732065905.371944</v>
      </c>
      <c r="E48" s="809"/>
    </row>
    <row r="49" spans="2:7" x14ac:dyDescent="0.2">
      <c r="B49" s="285" t="s">
        <v>52</v>
      </c>
      <c r="C49" s="841">
        <v>-5350548.5908252029</v>
      </c>
      <c r="D49" s="841">
        <v>99376010.645689458</v>
      </c>
      <c r="E49" s="809"/>
    </row>
    <row r="50" spans="2:7" x14ac:dyDescent="0.2">
      <c r="B50" s="285" t="s">
        <v>854</v>
      </c>
      <c r="C50" s="841">
        <v>1522074.5138391878</v>
      </c>
      <c r="D50" s="841">
        <v>64609475.5858</v>
      </c>
      <c r="E50" s="809"/>
    </row>
    <row r="51" spans="2:7" x14ac:dyDescent="0.2">
      <c r="B51" s="285" t="s">
        <v>55</v>
      </c>
      <c r="C51" s="841">
        <v>4215.5806540189678</v>
      </c>
      <c r="D51" s="841">
        <v>178944.23227599336</v>
      </c>
      <c r="E51" s="809"/>
    </row>
    <row r="52" spans="2:7" x14ac:dyDescent="0.2">
      <c r="B52" s="146"/>
      <c r="C52" s="842"/>
      <c r="D52" s="842"/>
      <c r="E52" s="809"/>
    </row>
    <row r="53" spans="2:7" s="443" customFormat="1" ht="15" x14ac:dyDescent="0.25">
      <c r="B53" s="507" t="s">
        <v>740</v>
      </c>
      <c r="C53" s="840">
        <f>SUM(C55:C57)</f>
        <v>-50815.950320778502</v>
      </c>
      <c r="D53" s="840">
        <f>SUM(D55:D57)</f>
        <v>34190119.259383194</v>
      </c>
      <c r="E53" s="809"/>
    </row>
    <row r="54" spans="2:7" s="429" customFormat="1" x14ac:dyDescent="0.2">
      <c r="B54" s="543"/>
      <c r="C54" s="847"/>
      <c r="D54" s="847"/>
      <c r="E54" s="809"/>
    </row>
    <row r="55" spans="2:7" x14ac:dyDescent="0.2">
      <c r="B55" s="285" t="s">
        <v>51</v>
      </c>
      <c r="C55" s="843">
        <v>-36538.90740764721</v>
      </c>
      <c r="D55" s="843">
        <v>33930666.971263953</v>
      </c>
      <c r="E55" s="809"/>
    </row>
    <row r="56" spans="2:7" x14ac:dyDescent="0.2">
      <c r="B56" s="285" t="s">
        <v>52</v>
      </c>
      <c r="C56" s="841">
        <v>-14183.371522131294</v>
      </c>
      <c r="D56" s="841">
        <v>263428.47942582751</v>
      </c>
      <c r="E56" s="809"/>
    </row>
    <row r="57" spans="2:7" x14ac:dyDescent="0.2">
      <c r="B57" s="285" t="s">
        <v>879</v>
      </c>
      <c r="C57" s="841">
        <v>-93.671390999999318</v>
      </c>
      <c r="D57" s="841">
        <v>-3976.1913065852714</v>
      </c>
      <c r="E57" s="809"/>
      <c r="F57" s="983"/>
    </row>
    <row r="58" spans="2:7" x14ac:dyDescent="0.2">
      <c r="B58" s="149"/>
      <c r="C58" s="848"/>
      <c r="D58" s="848"/>
      <c r="E58" s="809"/>
    </row>
    <row r="59" spans="2:7" s="418" customFormat="1" ht="15.75" x14ac:dyDescent="0.25">
      <c r="B59" s="492" t="s">
        <v>741</v>
      </c>
      <c r="C59" s="849">
        <f>+C40+C42+C44+C46+C53</f>
        <v>-26016367.939830832</v>
      </c>
      <c r="D59" s="849">
        <f>+D40+D42+D44+D46+D53</f>
        <v>3598652411.3514452</v>
      </c>
      <c r="E59" s="809"/>
    </row>
    <row r="60" spans="2:7" ht="18" customHeight="1" x14ac:dyDescent="0.2">
      <c r="B60" s="148"/>
      <c r="C60" s="850"/>
      <c r="D60" s="850"/>
      <c r="E60" s="1114"/>
      <c r="F60" s="1114"/>
      <c r="G60" s="1114"/>
    </row>
    <row r="61" spans="2:7" s="416" customFormat="1" ht="18" customHeight="1" x14ac:dyDescent="0.3">
      <c r="B61" s="542" t="s">
        <v>931</v>
      </c>
      <c r="C61" s="851">
        <f>+C16+C59</f>
        <v>311251025.98088109</v>
      </c>
      <c r="D61" s="851">
        <f>+D16+D59</f>
        <v>17915079928.716003</v>
      </c>
      <c r="E61" s="1114"/>
      <c r="F61" s="1114"/>
      <c r="G61" s="1114"/>
    </row>
    <row r="62" spans="2:7" ht="18" customHeight="1" x14ac:dyDescent="0.2">
      <c r="B62" s="151"/>
      <c r="C62" s="842"/>
      <c r="D62" s="842"/>
      <c r="E62" s="1114"/>
      <c r="F62" s="1233"/>
      <c r="G62" s="1114"/>
    </row>
    <row r="63" spans="2:7" s="416" customFormat="1" ht="18" customHeight="1" x14ac:dyDescent="0.3">
      <c r="B63" s="542" t="s">
        <v>932</v>
      </c>
      <c r="C63" s="851">
        <f>+C14+C53</f>
        <v>2405504.2953738449</v>
      </c>
      <c r="D63" s="851">
        <f>+D14+D53</f>
        <v>138456737.94470227</v>
      </c>
      <c r="E63" s="1114"/>
      <c r="F63" s="1114"/>
      <c r="G63" s="1114"/>
    </row>
    <row r="64" spans="2:7" ht="18" customHeight="1" x14ac:dyDescent="0.2">
      <c r="B64" s="151"/>
      <c r="C64" s="842"/>
      <c r="D64" s="842"/>
      <c r="E64" s="1114"/>
      <c r="F64" s="1114"/>
      <c r="G64" s="1114"/>
    </row>
    <row r="65" spans="2:7" s="416" customFormat="1" ht="18" customHeight="1" x14ac:dyDescent="0.3">
      <c r="B65" s="542" t="s">
        <v>933</v>
      </c>
      <c r="C65" s="851">
        <f>+C61-C63</f>
        <v>308845521.68550724</v>
      </c>
      <c r="D65" s="851">
        <f>+D61-D63</f>
        <v>17776623190.771301</v>
      </c>
      <c r="E65" s="1114"/>
      <c r="F65" s="1114"/>
      <c r="G65" s="1114"/>
    </row>
    <row r="66" spans="2:7" ht="18" customHeight="1" thickBot="1" x14ac:dyDescent="0.25">
      <c r="B66" s="152"/>
      <c r="C66" s="852"/>
      <c r="D66" s="852"/>
      <c r="E66" s="1093"/>
    </row>
    <row r="67" spans="2:7" ht="13.5" thickTop="1" x14ac:dyDescent="0.2">
      <c r="B67" s="153"/>
      <c r="C67" s="154"/>
      <c r="D67" s="154"/>
    </row>
    <row r="68" spans="2:7" ht="13.5" customHeight="1" x14ac:dyDescent="0.2">
      <c r="B68" s="155"/>
      <c r="C68" s="155"/>
      <c r="D68" s="155"/>
      <c r="E68" s="63"/>
    </row>
    <row r="69" spans="2:7" ht="12.75" customHeight="1" x14ac:dyDescent="0.2">
      <c r="B69" s="155"/>
      <c r="C69" s="155"/>
      <c r="D69" s="155"/>
    </row>
    <row r="70" spans="2:7" x14ac:dyDescent="0.2">
      <c r="B70" s="5"/>
      <c r="C70" s="5"/>
      <c r="D70" s="5"/>
      <c r="E70" s="63"/>
    </row>
    <row r="71" spans="2:7" x14ac:dyDescent="0.2">
      <c r="B71" s="5"/>
      <c r="C71" s="93"/>
      <c r="D71" s="5"/>
      <c r="E71" s="63"/>
    </row>
    <row r="72" spans="2:7" ht="17.25" x14ac:dyDescent="0.2">
      <c r="B72" s="1356" t="s">
        <v>767</v>
      </c>
      <c r="C72" s="1356"/>
      <c r="D72" s="1356"/>
      <c r="E72" s="1356"/>
    </row>
    <row r="73" spans="2:7" x14ac:dyDescent="0.2">
      <c r="B73" s="5"/>
      <c r="C73" s="5"/>
      <c r="D73" s="5"/>
    </row>
    <row r="74" spans="2:7" x14ac:dyDescent="0.2">
      <c r="B74" s="5"/>
      <c r="C74" s="5"/>
      <c r="D74" s="5"/>
    </row>
    <row r="75" spans="2:7" ht="13.5" thickBot="1" x14ac:dyDescent="0.25">
      <c r="B75" s="5" t="s">
        <v>167</v>
      </c>
      <c r="C75" s="5"/>
      <c r="D75" s="5"/>
    </row>
    <row r="76" spans="2:7" ht="13.5" customHeight="1" thickTop="1" x14ac:dyDescent="0.2">
      <c r="B76" s="1358" t="s">
        <v>288</v>
      </c>
      <c r="C76" s="1360" t="s">
        <v>44</v>
      </c>
      <c r="D76" s="1361"/>
      <c r="E76" s="1362"/>
    </row>
    <row r="77" spans="2:7" ht="13.5" customHeight="1" thickBot="1" x14ac:dyDescent="0.25">
      <c r="B77" s="1359"/>
      <c r="C77" s="11" t="s">
        <v>45</v>
      </c>
      <c r="D77" s="12" t="s">
        <v>46</v>
      </c>
      <c r="E77" s="986" t="s">
        <v>293</v>
      </c>
    </row>
    <row r="78" spans="2:7" ht="13.5" thickTop="1" x14ac:dyDescent="0.2">
      <c r="B78" s="156"/>
      <c r="C78" s="738"/>
      <c r="D78" s="739"/>
      <c r="E78" s="987"/>
    </row>
    <row r="79" spans="2:7" x14ac:dyDescent="0.2">
      <c r="B79" s="146" t="s">
        <v>101</v>
      </c>
      <c r="C79" s="740">
        <v>-12587.29389819133</v>
      </c>
      <c r="D79" s="879">
        <v>-0.2</v>
      </c>
      <c r="E79" s="1230">
        <v>-12587.493898191331</v>
      </c>
    </row>
    <row r="80" spans="2:7" x14ac:dyDescent="0.2">
      <c r="B80" s="146" t="s">
        <v>102</v>
      </c>
      <c r="C80" s="740">
        <v>-872.08197508668138</v>
      </c>
      <c r="D80" s="879">
        <v>-35.85</v>
      </c>
      <c r="E80" s="1230">
        <v>-907.9319750866814</v>
      </c>
    </row>
    <row r="81" spans="2:5" x14ac:dyDescent="0.2">
      <c r="B81" s="146" t="s">
        <v>340</v>
      </c>
      <c r="C81" s="740">
        <v>-853.03952465141299</v>
      </c>
      <c r="D81" s="879">
        <v>0</v>
      </c>
      <c r="E81" s="1230">
        <v>-853.03952465141299</v>
      </c>
    </row>
    <row r="82" spans="2:5" x14ac:dyDescent="0.2">
      <c r="B82" s="146" t="s">
        <v>103</v>
      </c>
      <c r="C82" s="740">
        <v>-1.2833409610767363</v>
      </c>
      <c r="D82" s="879">
        <v>-0.05</v>
      </c>
      <c r="E82" s="1230">
        <v>-1.3333409610767364</v>
      </c>
    </row>
    <row r="83" spans="2:5" x14ac:dyDescent="0.2">
      <c r="B83" s="146" t="s">
        <v>104</v>
      </c>
      <c r="C83" s="740">
        <v>-11.253050422257482</v>
      </c>
      <c r="D83" s="879">
        <v>-0.34</v>
      </c>
      <c r="E83" s="1230">
        <v>-11.593050422257482</v>
      </c>
    </row>
    <row r="84" spans="2:5" x14ac:dyDescent="0.2">
      <c r="B84" s="146" t="s">
        <v>84</v>
      </c>
      <c r="C84" s="740">
        <v>-0.16313148599061836</v>
      </c>
      <c r="D84" s="879">
        <v>-0.1</v>
      </c>
      <c r="E84" s="1230">
        <v>-0.26313148599061836</v>
      </c>
    </row>
    <row r="85" spans="2:5" x14ac:dyDescent="0.2">
      <c r="B85" s="146" t="s">
        <v>341</v>
      </c>
      <c r="C85" s="740">
        <v>-0.36396260953880177</v>
      </c>
      <c r="D85" s="879">
        <v>0</v>
      </c>
      <c r="E85" s="1230">
        <v>-0.36396260953880177</v>
      </c>
    </row>
    <row r="86" spans="2:5" x14ac:dyDescent="0.2">
      <c r="B86" s="146"/>
      <c r="C86" s="736"/>
      <c r="D86" s="737"/>
      <c r="E86" s="1231"/>
    </row>
    <row r="87" spans="2:5" ht="13.5" thickBot="1" x14ac:dyDescent="0.25">
      <c r="B87" s="157" t="s">
        <v>293</v>
      </c>
      <c r="C87" s="741">
        <f>SUM(C79:C86)</f>
        <v>-14325.47888340829</v>
      </c>
      <c r="D87" s="742">
        <f>SUM(D79:D86)</f>
        <v>-36.540000000000006</v>
      </c>
      <c r="E87" s="1232">
        <f>SUM(E79:E86)</f>
        <v>-14362.018883408289</v>
      </c>
    </row>
    <row r="88" spans="2:5" ht="13.5" thickTop="1" x14ac:dyDescent="0.2">
      <c r="B88" s="9"/>
      <c r="C88" s="158"/>
      <c r="D88" s="158"/>
    </row>
    <row r="89" spans="2:5" x14ac:dyDescent="0.2">
      <c r="B89" s="5" t="s">
        <v>342</v>
      </c>
      <c r="C89" s="5"/>
      <c r="D89" s="5"/>
    </row>
    <row r="90" spans="2:5" x14ac:dyDescent="0.2">
      <c r="B90" s="5" t="s">
        <v>581</v>
      </c>
      <c r="C90" s="5"/>
      <c r="D90" s="5"/>
    </row>
    <row r="91" spans="2:5" x14ac:dyDescent="0.2">
      <c r="B91" s="159"/>
    </row>
    <row r="92" spans="2:5" x14ac:dyDescent="0.2">
      <c r="B92" s="5"/>
    </row>
  </sheetData>
  <mergeCells count="6">
    <mergeCell ref="B5:D5"/>
    <mergeCell ref="B72:E72"/>
    <mergeCell ref="B6:D6"/>
    <mergeCell ref="B7:D7"/>
    <mergeCell ref="B76:B77"/>
    <mergeCell ref="C76:E76"/>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showGridLines="0" zoomScaleNormal="100" zoomScaleSheetLayoutView="85" workbookViewId="0"/>
  </sheetViews>
  <sheetFormatPr baseColWidth="10" defaultColWidth="11.42578125" defaultRowHeight="12.75" x14ac:dyDescent="0.2"/>
  <cols>
    <col min="1" max="1" width="6.85546875" style="15" customWidth="1"/>
    <col min="2" max="2" width="108.42578125" style="15" bestFit="1" customWidth="1"/>
    <col min="3" max="3" width="19.140625" style="15" customWidth="1"/>
    <col min="4" max="4" width="19.140625" style="15" bestFit="1" customWidth="1"/>
    <col min="5" max="5" width="24" style="984" bestFit="1" customWidth="1"/>
    <col min="6" max="6" width="20" style="15" bestFit="1" customWidth="1"/>
    <col min="7" max="16384" width="11.42578125" style="15"/>
  </cols>
  <sheetData>
    <row r="1" spans="1:6" ht="15" x14ac:dyDescent="0.25">
      <c r="A1" s="757" t="s">
        <v>220</v>
      </c>
      <c r="B1" s="443"/>
    </row>
    <row r="2" spans="1:6" ht="15" customHeight="1" x14ac:dyDescent="0.25">
      <c r="A2" s="443"/>
      <c r="B2" s="394" t="str">
        <f>+A.2.2!B2</f>
        <v>MINISTERIO DE ECONOMIA</v>
      </c>
      <c r="C2" s="142"/>
      <c r="D2" s="142"/>
    </row>
    <row r="3" spans="1:6" ht="15" customHeight="1" x14ac:dyDescent="0.25">
      <c r="A3" s="443"/>
      <c r="B3" s="276" t="s">
        <v>305</v>
      </c>
      <c r="C3" s="142"/>
      <c r="D3" s="142"/>
    </row>
    <row r="4" spans="1:6" s="429" customFormat="1" ht="12" x14ac:dyDescent="0.2">
      <c r="B4" s="1137"/>
      <c r="C4" s="1138"/>
      <c r="D4" s="1138"/>
      <c r="E4" s="1139"/>
    </row>
    <row r="5" spans="1:6" s="429" customFormat="1" ht="17.25" x14ac:dyDescent="0.2">
      <c r="B5" s="1355" t="s">
        <v>798</v>
      </c>
      <c r="C5" s="1355"/>
      <c r="D5" s="1355"/>
      <c r="E5" s="1139"/>
    </row>
    <row r="6" spans="1:6" ht="17.25" customHeight="1" x14ac:dyDescent="0.2">
      <c r="B6" s="1355" t="s">
        <v>283</v>
      </c>
      <c r="C6" s="1355"/>
      <c r="D6" s="1355"/>
    </row>
    <row r="7" spans="1:6" ht="17.25" customHeight="1" x14ac:dyDescent="0.2">
      <c r="B7" s="1357" t="s">
        <v>934</v>
      </c>
      <c r="C7" s="1357"/>
      <c r="D7" s="1357"/>
    </row>
    <row r="8" spans="1:6" s="429" customFormat="1" ht="12" x14ac:dyDescent="0.2">
      <c r="B8" s="451"/>
      <c r="C8" s="451"/>
      <c r="D8" s="451"/>
      <c r="E8" s="1139"/>
    </row>
    <row r="9" spans="1:6" s="429" customFormat="1" thickBot="1" x14ac:dyDescent="0.25">
      <c r="B9" s="452"/>
      <c r="C9" s="453"/>
      <c r="D9" s="453"/>
      <c r="E9" s="1139"/>
    </row>
    <row r="10" spans="1:6" ht="17.25" customHeight="1" thickTop="1" thickBot="1" x14ac:dyDescent="0.25">
      <c r="B10" s="143"/>
      <c r="C10" s="456" t="s">
        <v>275</v>
      </c>
      <c r="D10" s="456" t="s">
        <v>276</v>
      </c>
    </row>
    <row r="11" spans="1:6" ht="18" customHeight="1" thickTop="1" x14ac:dyDescent="0.2">
      <c r="B11" s="144"/>
      <c r="C11" s="1140"/>
      <c r="D11" s="1141"/>
    </row>
    <row r="12" spans="1:6" ht="18" customHeight="1" x14ac:dyDescent="0.2">
      <c r="B12" s="542" t="s">
        <v>819</v>
      </c>
      <c r="C12" s="835">
        <v>329386381.43773806</v>
      </c>
      <c r="D12" s="835">
        <v>12453539128.397247</v>
      </c>
      <c r="F12" s="1169"/>
    </row>
    <row r="13" spans="1:6" ht="18" customHeight="1" x14ac:dyDescent="0.2">
      <c r="B13" s="145"/>
      <c r="C13" s="836"/>
      <c r="D13" s="836"/>
    </row>
    <row r="14" spans="1:6" ht="18" customHeight="1" x14ac:dyDescent="0.2">
      <c r="B14" s="542" t="s">
        <v>820</v>
      </c>
      <c r="C14" s="835">
        <v>2805421.7250773218</v>
      </c>
      <c r="D14" s="835">
        <v>106068226.20791095</v>
      </c>
    </row>
    <row r="15" spans="1:6" ht="18" customHeight="1" x14ac:dyDescent="0.2">
      <c r="B15" s="145"/>
      <c r="C15" s="836"/>
      <c r="D15" s="836"/>
    </row>
    <row r="16" spans="1:6" ht="18" customHeight="1" x14ac:dyDescent="0.2">
      <c r="B16" s="542" t="s">
        <v>821</v>
      </c>
      <c r="C16" s="835">
        <f>+C12+C14</f>
        <v>332191803.16281539</v>
      </c>
      <c r="D16" s="835">
        <f>+D12+D14</f>
        <v>12559607354.605158</v>
      </c>
      <c r="E16" s="1114"/>
    </row>
    <row r="17" spans="1:6" x14ac:dyDescent="0.2">
      <c r="B17" s="146"/>
      <c r="C17" s="1142"/>
      <c r="D17" s="1143"/>
    </row>
    <row r="18" spans="1:6" s="418" customFormat="1" ht="15.75" x14ac:dyDescent="0.25">
      <c r="B18" s="492" t="s">
        <v>263</v>
      </c>
      <c r="C18" s="1144"/>
      <c r="D18" s="1145"/>
      <c r="E18" s="1146"/>
      <c r="F18" s="15"/>
    </row>
    <row r="19" spans="1:6" x14ac:dyDescent="0.2">
      <c r="B19" s="148"/>
      <c r="C19" s="1147"/>
      <c r="D19" s="1147"/>
    </row>
    <row r="20" spans="1:6" s="443" customFormat="1" ht="15" x14ac:dyDescent="0.25">
      <c r="B20" s="507" t="s">
        <v>310</v>
      </c>
      <c r="C20" s="1148">
        <f>SUM(C22:C27)</f>
        <v>77422401.425772622</v>
      </c>
      <c r="D20" s="1148">
        <f>SUM(D22:D27)</f>
        <v>3204340943.5410008</v>
      </c>
      <c r="E20" s="1149"/>
      <c r="F20" s="15"/>
    </row>
    <row r="21" spans="1:6" x14ac:dyDescent="0.2">
      <c r="B21" s="148"/>
      <c r="C21" s="1147"/>
      <c r="D21" s="1150"/>
    </row>
    <row r="22" spans="1:6" x14ac:dyDescent="0.2">
      <c r="B22" s="285" t="s">
        <v>373</v>
      </c>
      <c r="C22" s="841">
        <v>6254760.2522999067</v>
      </c>
      <c r="D22" s="841">
        <v>255180000</v>
      </c>
    </row>
    <row r="23" spans="1:6" x14ac:dyDescent="0.2">
      <c r="B23" s="285" t="s">
        <v>264</v>
      </c>
      <c r="C23" s="841">
        <v>18482906.988005031</v>
      </c>
      <c r="D23" s="841">
        <v>794445793.70053482</v>
      </c>
    </row>
    <row r="24" spans="1:6" x14ac:dyDescent="0.2">
      <c r="B24" s="285" t="s">
        <v>374</v>
      </c>
      <c r="C24" s="841">
        <v>38265972.904777035</v>
      </c>
      <c r="D24" s="841">
        <v>1580145960.6195064</v>
      </c>
    </row>
    <row r="25" spans="1:6" x14ac:dyDescent="0.2">
      <c r="B25" s="285" t="s">
        <v>852</v>
      </c>
      <c r="C25" s="841">
        <v>13936721.63118232</v>
      </c>
      <c r="D25" s="841">
        <v>555008005.52060103</v>
      </c>
    </row>
    <row r="26" spans="1:6" x14ac:dyDescent="0.2">
      <c r="B26" s="285" t="s">
        <v>82</v>
      </c>
      <c r="C26" s="841">
        <v>307123.92023331835</v>
      </c>
      <c r="D26" s="841">
        <v>12606918.172109395</v>
      </c>
    </row>
    <row r="27" spans="1:6" x14ac:dyDescent="0.2">
      <c r="B27" s="285" t="s">
        <v>49</v>
      </c>
      <c r="C27" s="841">
        <v>174915.72927500674</v>
      </c>
      <c r="D27" s="841">
        <v>6954265.5282494463</v>
      </c>
    </row>
    <row r="28" spans="1:6" x14ac:dyDescent="0.2">
      <c r="A28" s="1152"/>
      <c r="C28" s="1153"/>
      <c r="D28" s="1154"/>
    </row>
    <row r="29" spans="1:6" s="443" customFormat="1" ht="15" x14ac:dyDescent="0.25">
      <c r="B29" s="507" t="s">
        <v>265</v>
      </c>
      <c r="C29" s="1148">
        <f>SUM(C31:C40)</f>
        <v>79804701.908161134</v>
      </c>
      <c r="D29" s="1148">
        <f>SUM(D31:D40)</f>
        <v>3294553244.862155</v>
      </c>
      <c r="E29" s="1149"/>
      <c r="F29" s="15"/>
    </row>
    <row r="30" spans="1:6" x14ac:dyDescent="0.2">
      <c r="B30" s="148"/>
      <c r="C30" s="1147"/>
      <c r="D30" s="1147"/>
    </row>
    <row r="31" spans="1:6" x14ac:dyDescent="0.2">
      <c r="B31" s="285" t="s">
        <v>373</v>
      </c>
      <c r="C31" s="843">
        <v>6254760.2522999067</v>
      </c>
      <c r="D31" s="843">
        <v>255180000</v>
      </c>
    </row>
    <row r="32" spans="1:6" x14ac:dyDescent="0.2">
      <c r="B32" s="285" t="s">
        <v>264</v>
      </c>
      <c r="C32" s="843">
        <v>1355443.7581078545</v>
      </c>
      <c r="D32" s="843">
        <v>55799873.253230408</v>
      </c>
    </row>
    <row r="33" spans="2:6" x14ac:dyDescent="0.2">
      <c r="B33" s="285" t="s">
        <v>374</v>
      </c>
      <c r="C33" s="843">
        <v>37051815.571274176</v>
      </c>
      <c r="D33" s="843">
        <v>1532818638.4259391</v>
      </c>
    </row>
    <row r="34" spans="2:6" x14ac:dyDescent="0.2">
      <c r="B34" s="285" t="s">
        <v>852</v>
      </c>
      <c r="C34" s="843">
        <v>29276430.091948763</v>
      </c>
      <c r="D34" s="843">
        <v>1203758091.4651628</v>
      </c>
    </row>
    <row r="35" spans="2:6" x14ac:dyDescent="0.2">
      <c r="B35" s="285" t="s">
        <v>851</v>
      </c>
      <c r="C35" s="843">
        <v>2750000</v>
      </c>
      <c r="D35" s="843">
        <v>119221574.99999999</v>
      </c>
    </row>
    <row r="36" spans="2:6" x14ac:dyDescent="0.2">
      <c r="B36" s="285" t="s">
        <v>375</v>
      </c>
      <c r="C36" s="843">
        <v>1170622.6392885337</v>
      </c>
      <c r="D36" s="843">
        <v>44327786.33413747</v>
      </c>
    </row>
    <row r="37" spans="2:6" x14ac:dyDescent="0.2">
      <c r="B37" s="285" t="s">
        <v>82</v>
      </c>
      <c r="C37" s="843">
        <v>1880855.2241207969</v>
      </c>
      <c r="D37" s="843">
        <v>80815997.805573717</v>
      </c>
    </row>
    <row r="38" spans="2:6" x14ac:dyDescent="0.2">
      <c r="B38" s="285" t="s">
        <v>96</v>
      </c>
      <c r="C38" s="843">
        <v>49309.915950511378</v>
      </c>
      <c r="D38" s="843">
        <v>2042651.4573980537</v>
      </c>
    </row>
    <row r="39" spans="2:6" x14ac:dyDescent="0.2">
      <c r="B39" s="285" t="s">
        <v>68</v>
      </c>
      <c r="C39" s="843">
        <v>14253.971206591361</v>
      </c>
      <c r="D39" s="843">
        <v>538918.41957016813</v>
      </c>
    </row>
    <row r="40" spans="2:6" x14ac:dyDescent="0.2">
      <c r="B40" s="285" t="s">
        <v>49</v>
      </c>
      <c r="C40" s="843">
        <v>1210.4839640122773</v>
      </c>
      <c r="D40" s="843">
        <v>49712.701143695973</v>
      </c>
    </row>
    <row r="41" spans="2:6" x14ac:dyDescent="0.2">
      <c r="B41" s="146"/>
      <c r="C41" s="1147"/>
      <c r="D41" s="1150"/>
    </row>
    <row r="42" spans="2:6" s="443" customFormat="1" ht="15" x14ac:dyDescent="0.25">
      <c r="B42" s="507" t="s">
        <v>311</v>
      </c>
      <c r="C42" s="1148">
        <f>+C20-C29</f>
        <v>-2382300.4823885113</v>
      </c>
      <c r="D42" s="1148">
        <f>+D20-D29</f>
        <v>-90212301.321154118</v>
      </c>
      <c r="E42" s="1149"/>
      <c r="F42" s="15"/>
    </row>
    <row r="43" spans="2:6" ht="15" x14ac:dyDescent="0.25">
      <c r="B43" s="147"/>
      <c r="C43" s="1157"/>
      <c r="D43" s="1158"/>
    </row>
    <row r="44" spans="2:6" s="443" customFormat="1" ht="15" x14ac:dyDescent="0.25">
      <c r="B44" s="507" t="s">
        <v>353</v>
      </c>
      <c r="C44" s="1148">
        <v>35966.044850063256</v>
      </c>
      <c r="D44" s="1158">
        <v>1504998.5006900001</v>
      </c>
      <c r="E44" s="1149"/>
      <c r="F44" s="15"/>
    </row>
    <row r="45" spans="2:6" ht="15" x14ac:dyDescent="0.25">
      <c r="B45" s="147"/>
      <c r="C45" s="1148"/>
      <c r="D45" s="1158"/>
    </row>
    <row r="46" spans="2:6" s="443" customFormat="1" ht="15" x14ac:dyDescent="0.25">
      <c r="B46" s="507" t="s">
        <v>693</v>
      </c>
      <c r="C46" s="1148">
        <v>-79674.247349999991</v>
      </c>
      <c r="D46" s="1158">
        <v>-3213485.7201983547</v>
      </c>
      <c r="E46" s="1149"/>
      <c r="F46" s="15"/>
    </row>
    <row r="47" spans="2:6" ht="15" x14ac:dyDescent="0.25">
      <c r="B47" s="147"/>
      <c r="C47" s="1148"/>
      <c r="D47" s="1148"/>
      <c r="E47" s="1149"/>
      <c r="F47" s="1149"/>
    </row>
    <row r="48" spans="2:6" s="443" customFormat="1" ht="15" x14ac:dyDescent="0.25">
      <c r="B48" s="507" t="s">
        <v>739</v>
      </c>
      <c r="C48" s="1148">
        <f>SUM(C50:C53)</f>
        <v>-18114851.067342393</v>
      </c>
      <c r="D48" s="1148">
        <f>SUM(D50:D53)</f>
        <v>5415004850.9147158</v>
      </c>
      <c r="E48" s="1149"/>
      <c r="F48" s="1149"/>
    </row>
    <row r="49" spans="2:6" s="429" customFormat="1" ht="15" x14ac:dyDescent="0.25">
      <c r="B49" s="543"/>
      <c r="C49" s="1159"/>
      <c r="D49" s="1160"/>
      <c r="E49" s="1149"/>
      <c r="F49" s="1149"/>
    </row>
    <row r="50" spans="2:6" ht="15" x14ac:dyDescent="0.25">
      <c r="B50" s="285" t="s">
        <v>51</v>
      </c>
      <c r="C50" s="1155">
        <v>-19846562.069103815</v>
      </c>
      <c r="D50" s="1156">
        <v>4910195771.6718082</v>
      </c>
      <c r="E50" s="1149"/>
      <c r="F50" s="1149"/>
    </row>
    <row r="51" spans="2:6" ht="15" x14ac:dyDescent="0.25">
      <c r="B51" s="285" t="s">
        <v>52</v>
      </c>
      <c r="C51" s="1151">
        <v>-3099002.2251102142</v>
      </c>
      <c r="D51" s="1151">
        <v>308716069.27562833</v>
      </c>
      <c r="E51" s="1149"/>
      <c r="F51" s="1149"/>
    </row>
    <row r="52" spans="2:6" ht="15" x14ac:dyDescent="0.25">
      <c r="B52" s="285" t="s">
        <v>854</v>
      </c>
      <c r="C52" s="1151">
        <v>4804532.5033582672</v>
      </c>
      <c r="D52" s="1151">
        <v>194966084.85123378</v>
      </c>
      <c r="E52" s="1149"/>
      <c r="F52" s="1149"/>
    </row>
    <row r="53" spans="2:6" ht="15" x14ac:dyDescent="0.25">
      <c r="B53" s="285" t="s">
        <v>55</v>
      </c>
      <c r="C53" s="1151">
        <v>26180.723513369972</v>
      </c>
      <c r="D53" s="1151">
        <v>1126925.1160458566</v>
      </c>
      <c r="E53" s="1149"/>
      <c r="F53" s="1149"/>
    </row>
    <row r="54" spans="2:6" ht="15" x14ac:dyDescent="0.25">
      <c r="B54" s="146"/>
      <c r="C54" s="1153"/>
      <c r="D54" s="1153"/>
      <c r="E54" s="1149"/>
      <c r="F54" s="1149"/>
    </row>
    <row r="55" spans="2:6" s="443" customFormat="1" ht="15" x14ac:dyDescent="0.25">
      <c r="B55" s="507" t="s">
        <v>740</v>
      </c>
      <c r="C55" s="1148">
        <f>SUM(C57:C59)</f>
        <v>-399917.42970347713</v>
      </c>
      <c r="D55" s="1148">
        <f>SUM(D57:D59)</f>
        <v>32388511.73679132</v>
      </c>
      <c r="E55" s="1149"/>
      <c r="F55" s="1149"/>
    </row>
    <row r="56" spans="2:6" s="429" customFormat="1" ht="15" x14ac:dyDescent="0.25">
      <c r="B56" s="543"/>
      <c r="C56" s="1159"/>
      <c r="D56" s="1160"/>
      <c r="E56" s="1149"/>
      <c r="F56" s="1149"/>
    </row>
    <row r="57" spans="2:6" ht="15" x14ac:dyDescent="0.25">
      <c r="B57" s="285" t="s">
        <v>51</v>
      </c>
      <c r="C57" s="1155">
        <v>-41549.918871074995</v>
      </c>
      <c r="D57" s="1156">
        <v>45039141.234150454</v>
      </c>
      <c r="E57" s="1149"/>
      <c r="F57" s="1149"/>
    </row>
    <row r="58" spans="2:6" ht="15" x14ac:dyDescent="0.25">
      <c r="B58" s="285" t="s">
        <v>52</v>
      </c>
      <c r="C58" s="1151">
        <v>-8310.6406664038823</v>
      </c>
      <c r="D58" s="1151">
        <v>817709.29274641944</v>
      </c>
      <c r="E58" s="1149"/>
      <c r="F58" s="1149"/>
    </row>
    <row r="59" spans="2:6" ht="15" x14ac:dyDescent="0.25">
      <c r="B59" s="285" t="s">
        <v>879</v>
      </c>
      <c r="C59" s="1151">
        <v>-350056.87016599823</v>
      </c>
      <c r="D59" s="1151">
        <v>-13468338.790105551</v>
      </c>
      <c r="E59" s="1149"/>
      <c r="F59" s="1149"/>
    </row>
    <row r="60" spans="2:6" ht="15" x14ac:dyDescent="0.25">
      <c r="B60" s="285"/>
      <c r="C60" s="1151"/>
      <c r="D60" s="1161"/>
      <c r="E60" s="1149"/>
      <c r="F60" s="1149"/>
    </row>
    <row r="61" spans="2:6" s="418" customFormat="1" ht="15.75" x14ac:dyDescent="0.25">
      <c r="B61" s="492" t="s">
        <v>741</v>
      </c>
      <c r="C61" s="1162">
        <f>+C42+C44+C46+C48+C55</f>
        <v>-20940777.181934319</v>
      </c>
      <c r="D61" s="1162">
        <f>+D42+D44+D46+D48+D55</f>
        <v>5355472574.1108446</v>
      </c>
      <c r="E61" s="1149"/>
      <c r="F61" s="1149"/>
    </row>
    <row r="62" spans="2:6" ht="18" customHeight="1" x14ac:dyDescent="0.25">
      <c r="B62" s="148"/>
      <c r="C62" s="1163"/>
      <c r="D62" s="1163"/>
      <c r="E62" s="1149"/>
      <c r="F62" s="1149"/>
    </row>
    <row r="63" spans="2:6" s="416" customFormat="1" ht="18" customHeight="1" x14ac:dyDescent="0.3">
      <c r="B63" s="542" t="s">
        <v>931</v>
      </c>
      <c r="C63" s="1164">
        <f>+C16+C61</f>
        <v>311251025.98088109</v>
      </c>
      <c r="D63" s="1164">
        <f>+D16+D61</f>
        <v>17915079928.716003</v>
      </c>
      <c r="E63" s="1175"/>
      <c r="F63" s="1149"/>
    </row>
    <row r="64" spans="2:6" ht="18" customHeight="1" x14ac:dyDescent="0.25">
      <c r="B64" s="151"/>
      <c r="C64" s="1153"/>
      <c r="D64" s="1153"/>
      <c r="E64" s="1149"/>
      <c r="F64" s="1149"/>
    </row>
    <row r="65" spans="1:6" s="416" customFormat="1" ht="18" customHeight="1" x14ac:dyDescent="0.3">
      <c r="B65" s="542" t="s">
        <v>932</v>
      </c>
      <c r="C65" s="1164">
        <f>+C14+C55</f>
        <v>2405504.2953738444</v>
      </c>
      <c r="D65" s="1164">
        <f>+D14+D55</f>
        <v>138456737.94470227</v>
      </c>
      <c r="E65" s="1149"/>
      <c r="F65" s="1149"/>
    </row>
    <row r="66" spans="1:6" ht="18" customHeight="1" x14ac:dyDescent="0.25">
      <c r="B66" s="151"/>
      <c r="C66" s="1153"/>
      <c r="D66" s="1153"/>
      <c r="E66" s="1149"/>
      <c r="F66" s="1149"/>
    </row>
    <row r="67" spans="1:6" s="416" customFormat="1" ht="18" customHeight="1" x14ac:dyDescent="0.3">
      <c r="B67" s="542" t="s">
        <v>933</v>
      </c>
      <c r="C67" s="1164">
        <f>+C63-C65</f>
        <v>308845521.68550724</v>
      </c>
      <c r="D67" s="1164">
        <f>+D63-D65</f>
        <v>17776623190.771301</v>
      </c>
      <c r="E67" s="1175"/>
      <c r="F67" s="1149"/>
    </row>
    <row r="68" spans="1:6" ht="18" customHeight="1" thickBot="1" x14ac:dyDescent="0.3">
      <c r="B68" s="152"/>
      <c r="C68" s="1165"/>
      <c r="D68" s="1165"/>
      <c r="E68" s="1149"/>
      <c r="F68" s="1149"/>
    </row>
    <row r="69" spans="1:6" ht="15.75" thickTop="1" x14ac:dyDescent="0.25">
      <c r="B69" s="153"/>
      <c r="C69" s="154"/>
      <c r="D69" s="154"/>
      <c r="E69" s="1149"/>
      <c r="F69" s="1149"/>
    </row>
    <row r="70" spans="1:6" ht="13.5" customHeight="1" x14ac:dyDescent="0.2">
      <c r="B70" s="155"/>
      <c r="C70" s="155"/>
      <c r="D70" s="155"/>
    </row>
    <row r="71" spans="1:6" ht="12.75" customHeight="1" x14ac:dyDescent="0.2">
      <c r="B71" s="155"/>
      <c r="C71" s="155"/>
      <c r="D71" s="155"/>
    </row>
    <row r="72" spans="1:6" x14ac:dyDescent="0.2">
      <c r="B72" s="5"/>
      <c r="C72" s="155"/>
      <c r="D72" s="155"/>
    </row>
    <row r="73" spans="1:6" x14ac:dyDescent="0.2">
      <c r="C73" s="155"/>
      <c r="D73" s="155"/>
    </row>
    <row r="74" spans="1:6" x14ac:dyDescent="0.2">
      <c r="C74" s="155"/>
      <c r="D74" s="155"/>
    </row>
    <row r="75" spans="1:6" x14ac:dyDescent="0.2">
      <c r="C75" s="155"/>
      <c r="D75" s="155"/>
    </row>
    <row r="76" spans="1:6" s="984" customFormat="1" x14ac:dyDescent="0.2">
      <c r="A76" s="15"/>
      <c r="B76" s="15"/>
      <c r="C76" s="155"/>
      <c r="D76" s="155"/>
      <c r="F76" s="15"/>
    </row>
    <row r="77" spans="1:6" x14ac:dyDescent="0.2">
      <c r="C77" s="155"/>
      <c r="D77" s="155"/>
    </row>
    <row r="78" spans="1:6" x14ac:dyDescent="0.2">
      <c r="C78" s="155"/>
      <c r="D78" s="155"/>
    </row>
    <row r="79" spans="1:6" x14ac:dyDescent="0.2">
      <c r="C79" s="155"/>
      <c r="D79" s="155"/>
    </row>
  </sheetData>
  <mergeCells count="3">
    <mergeCell ref="B6:D6"/>
    <mergeCell ref="B7:D7"/>
    <mergeCell ref="B5:D5"/>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zoomScaleNormal="100" zoomScaleSheetLayoutView="85" workbookViewId="0"/>
  </sheetViews>
  <sheetFormatPr baseColWidth="10" defaultColWidth="11.42578125" defaultRowHeight="12.75" x14ac:dyDescent="0.2"/>
  <cols>
    <col min="1" max="1" width="6.85546875" style="15" customWidth="1"/>
    <col min="2" max="2" width="25.140625" style="122" customWidth="1"/>
    <col min="3" max="3" width="15.7109375" style="122" customWidth="1"/>
    <col min="4" max="4" width="20.7109375" style="122" customWidth="1"/>
    <col min="5" max="5" width="15.85546875" style="122" customWidth="1"/>
    <col min="6" max="6" width="21" style="122" customWidth="1"/>
    <col min="7" max="16384" width="11.42578125" style="15"/>
  </cols>
  <sheetData>
    <row r="1" spans="1:11" ht="15" x14ac:dyDescent="0.25">
      <c r="A1" s="757" t="s">
        <v>220</v>
      </c>
      <c r="B1" s="42"/>
      <c r="C1" s="5"/>
      <c r="D1" s="5"/>
      <c r="E1" s="5"/>
      <c r="F1" s="5"/>
    </row>
    <row r="2" spans="1:11" ht="15" customHeight="1" x14ac:dyDescent="0.25">
      <c r="A2" s="443"/>
      <c r="B2" s="394" t="str">
        <f>+A.2.3!B2</f>
        <v>MINISTERIO DE ECONOMIA</v>
      </c>
      <c r="C2" s="5"/>
      <c r="D2" s="5"/>
      <c r="E2" s="5"/>
      <c r="F2" s="5"/>
    </row>
    <row r="3" spans="1:11" ht="15" customHeight="1" x14ac:dyDescent="0.25">
      <c r="A3" s="443"/>
      <c r="B3" s="276" t="s">
        <v>305</v>
      </c>
      <c r="C3" s="5"/>
      <c r="D3" s="5"/>
      <c r="E3" s="5"/>
      <c r="F3" s="5"/>
    </row>
    <row r="4" spans="1:11" s="429" customFormat="1" x14ac:dyDescent="0.2">
      <c r="B4" s="35"/>
      <c r="C4" s="35"/>
      <c r="D4" s="35"/>
      <c r="E4" s="35"/>
      <c r="F4" s="35"/>
      <c r="G4" s="15"/>
      <c r="H4" s="15"/>
      <c r="I4" s="15"/>
      <c r="J4" s="15"/>
      <c r="K4" s="15"/>
    </row>
    <row r="5" spans="1:11" s="429" customFormat="1" x14ac:dyDescent="0.2">
      <c r="B5" s="35"/>
      <c r="C5" s="35"/>
      <c r="D5" s="35"/>
      <c r="E5" s="35"/>
      <c r="F5" s="35"/>
      <c r="G5" s="15"/>
      <c r="H5" s="15"/>
      <c r="I5" s="15"/>
      <c r="J5" s="15"/>
      <c r="K5" s="15"/>
    </row>
    <row r="6" spans="1:11" ht="17.25" x14ac:dyDescent="0.2">
      <c r="B6" s="1252" t="s">
        <v>753</v>
      </c>
      <c r="C6" s="1252"/>
      <c r="D6" s="1252"/>
      <c r="E6" s="1252"/>
      <c r="F6" s="1252"/>
    </row>
    <row r="7" spans="1:11" s="429" customFormat="1" x14ac:dyDescent="0.2">
      <c r="B7" s="35"/>
      <c r="C7" s="35"/>
      <c r="D7" s="35"/>
      <c r="E7" s="35"/>
      <c r="F7" s="35"/>
      <c r="G7" s="15"/>
      <c r="H7" s="15"/>
      <c r="I7" s="15"/>
      <c r="J7" s="15"/>
      <c r="K7" s="15"/>
    </row>
    <row r="8" spans="1:11" s="429" customFormat="1" ht="13.5" thickBot="1" x14ac:dyDescent="0.25">
      <c r="B8" s="35"/>
      <c r="C8" s="35"/>
      <c r="D8" s="35"/>
      <c r="E8" s="35"/>
      <c r="F8" s="35"/>
      <c r="G8" s="15"/>
      <c r="H8" s="15"/>
      <c r="I8" s="15"/>
      <c r="J8" s="15"/>
      <c r="K8" s="15"/>
    </row>
    <row r="9" spans="1:11" ht="31.5" thickTop="1" thickBot="1" x14ac:dyDescent="0.25">
      <c r="B9" s="457" t="s">
        <v>97</v>
      </c>
      <c r="C9" s="458" t="s">
        <v>98</v>
      </c>
      <c r="D9" s="457" t="s">
        <v>343</v>
      </c>
      <c r="E9" s="457" t="s">
        <v>825</v>
      </c>
      <c r="F9" s="459" t="s">
        <v>99</v>
      </c>
    </row>
    <row r="10" spans="1:11" ht="15.75" thickTop="1" x14ac:dyDescent="0.2">
      <c r="B10" s="699">
        <v>37290</v>
      </c>
      <c r="C10" s="700">
        <v>1</v>
      </c>
      <c r="D10" s="700">
        <v>1.3999590337802097</v>
      </c>
      <c r="E10" s="700">
        <v>1.4</v>
      </c>
      <c r="F10" s="701">
        <v>1.2063999999999999</v>
      </c>
    </row>
    <row r="11" spans="1:11" ht="15" x14ac:dyDescent="0.2">
      <c r="B11" s="699">
        <v>37346</v>
      </c>
      <c r="C11" s="700">
        <v>1.0481</v>
      </c>
      <c r="D11" s="700">
        <v>1.4673678494766407</v>
      </c>
      <c r="E11" s="700">
        <v>2.9</v>
      </c>
      <c r="F11" s="701">
        <v>2.5363000000000002</v>
      </c>
    </row>
    <row r="12" spans="1:11" ht="15" x14ac:dyDescent="0.2">
      <c r="B12" s="699">
        <v>37437</v>
      </c>
      <c r="C12" s="700">
        <v>1.2495000000000001</v>
      </c>
      <c r="D12" s="700">
        <v>1.749237448677363</v>
      </c>
      <c r="E12" s="700">
        <v>3.8</v>
      </c>
      <c r="F12" s="701">
        <v>3.7549000000000001</v>
      </c>
    </row>
    <row r="13" spans="1:11" ht="15" x14ac:dyDescent="0.2">
      <c r="B13" s="699">
        <v>37529</v>
      </c>
      <c r="C13" s="700">
        <v>1.3715999999999999</v>
      </c>
      <c r="D13" s="700">
        <v>1.9202837030972117</v>
      </c>
      <c r="E13" s="700">
        <v>3.75</v>
      </c>
      <c r="F13" s="701">
        <v>3.6941999999999999</v>
      </c>
    </row>
    <row r="14" spans="1:11" ht="15" x14ac:dyDescent="0.2">
      <c r="B14" s="699">
        <v>37621</v>
      </c>
      <c r="C14" s="700">
        <v>1.4053</v>
      </c>
      <c r="D14" s="700">
        <v>1.9674070109433832</v>
      </c>
      <c r="E14" s="700">
        <v>3.4</v>
      </c>
      <c r="F14" s="701">
        <v>3.5409000000000002</v>
      </c>
    </row>
    <row r="15" spans="1:11" ht="15" x14ac:dyDescent="0.2">
      <c r="B15" s="699">
        <v>37711</v>
      </c>
      <c r="C15" s="700">
        <v>1.4340999999999999</v>
      </c>
      <c r="D15" s="700">
        <v>2.0077399999999996</v>
      </c>
      <c r="E15" s="700">
        <v>2.88</v>
      </c>
      <c r="F15" s="701">
        <v>3.1358999999999999</v>
      </c>
    </row>
    <row r="16" spans="1:11" ht="15" x14ac:dyDescent="0.2">
      <c r="B16" s="699">
        <v>37802</v>
      </c>
      <c r="C16" s="700">
        <v>1.4403999999999999</v>
      </c>
      <c r="D16" s="700">
        <v>2.0165599999999997</v>
      </c>
      <c r="E16" s="700">
        <v>2.8</v>
      </c>
      <c r="F16" s="701">
        <v>3.2225000000000001</v>
      </c>
    </row>
    <row r="17" spans="2:6" ht="15" x14ac:dyDescent="0.2">
      <c r="B17" s="699">
        <v>37894</v>
      </c>
      <c r="C17" s="700">
        <v>1.4448000000000001</v>
      </c>
      <c r="D17" s="700">
        <v>2.0227200000000001</v>
      </c>
      <c r="E17" s="700">
        <v>2.915</v>
      </c>
      <c r="F17" s="701">
        <v>3.3969999999999998</v>
      </c>
    </row>
    <row r="18" spans="2:6" ht="15" x14ac:dyDescent="0.2">
      <c r="B18" s="699">
        <v>37986</v>
      </c>
      <c r="C18" s="700">
        <v>1.4568000000000001</v>
      </c>
      <c r="D18" s="700">
        <v>2.03952</v>
      </c>
      <c r="E18" s="700">
        <v>2.9175</v>
      </c>
      <c r="F18" s="701">
        <v>3.6720999999999999</v>
      </c>
    </row>
    <row r="19" spans="2:6" ht="15" x14ac:dyDescent="0.2">
      <c r="B19" s="699">
        <v>38077</v>
      </c>
      <c r="C19" s="700">
        <v>1.4678</v>
      </c>
      <c r="D19" s="700">
        <v>2.0549200000000001</v>
      </c>
      <c r="E19" s="700">
        <v>2.86</v>
      </c>
      <c r="F19" s="701">
        <v>3.5173999999999999</v>
      </c>
    </row>
    <row r="20" spans="2:6" ht="15" x14ac:dyDescent="0.2">
      <c r="B20" s="699">
        <v>38168</v>
      </c>
      <c r="C20" s="700">
        <v>1.4983</v>
      </c>
      <c r="D20" s="700">
        <v>2.09762</v>
      </c>
      <c r="E20" s="700">
        <v>2.9580000000000002</v>
      </c>
      <c r="F20" s="701">
        <v>3.6029</v>
      </c>
    </row>
    <row r="21" spans="2:6" ht="15" x14ac:dyDescent="0.2">
      <c r="B21" s="699">
        <v>38260</v>
      </c>
      <c r="C21" s="700">
        <v>1.52</v>
      </c>
      <c r="D21" s="700">
        <v>2.1279999999999997</v>
      </c>
      <c r="E21" s="700">
        <v>2.9809999999999999</v>
      </c>
      <c r="F21" s="701">
        <v>3.7073</v>
      </c>
    </row>
    <row r="22" spans="2:6" ht="15" x14ac:dyDescent="0.2">
      <c r="B22" s="699">
        <v>38352</v>
      </c>
      <c r="C22" s="700">
        <v>1.5367</v>
      </c>
      <c r="D22" s="700">
        <v>2.1513799999999996</v>
      </c>
      <c r="E22" s="700">
        <v>2.9790000000000001</v>
      </c>
      <c r="F22" s="701">
        <v>4.0530999999999997</v>
      </c>
    </row>
    <row r="23" spans="2:6" ht="15" x14ac:dyDescent="0.2">
      <c r="B23" s="699">
        <v>38442</v>
      </c>
      <c r="C23" s="700">
        <v>1.5844</v>
      </c>
      <c r="D23" s="700">
        <v>2.2181599999999997</v>
      </c>
      <c r="E23" s="700">
        <v>2.9169999999999998</v>
      </c>
      <c r="F23" s="701">
        <v>3.7824</v>
      </c>
    </row>
    <row r="24" spans="2:6" ht="15" x14ac:dyDescent="0.2">
      <c r="B24" s="699">
        <v>38533</v>
      </c>
      <c r="C24" s="700">
        <v>1.6274</v>
      </c>
      <c r="D24" s="700">
        <v>2.2783599999999997</v>
      </c>
      <c r="E24" s="700">
        <v>2.887</v>
      </c>
      <c r="F24" s="701">
        <v>3.4922</v>
      </c>
    </row>
    <row r="25" spans="2:6" ht="15" x14ac:dyDescent="0.2">
      <c r="B25" s="699">
        <v>38625</v>
      </c>
      <c r="C25" s="700">
        <v>1.6667000000000001</v>
      </c>
      <c r="D25" s="700">
        <v>2.33338</v>
      </c>
      <c r="E25" s="700">
        <v>2.91</v>
      </c>
      <c r="F25" s="701">
        <v>3.4971999999999999</v>
      </c>
    </row>
    <row r="26" spans="2:6" ht="15" x14ac:dyDescent="0.2">
      <c r="B26" s="699">
        <v>38717</v>
      </c>
      <c r="C26" s="700">
        <v>1.7173</v>
      </c>
      <c r="D26" s="700">
        <v>2.4041757275690854</v>
      </c>
      <c r="E26" s="700">
        <v>3.04</v>
      </c>
      <c r="F26" s="701">
        <v>3.6019000000000001</v>
      </c>
    </row>
    <row r="27" spans="2:6" ht="15" x14ac:dyDescent="0.2">
      <c r="B27" s="699">
        <v>38807</v>
      </c>
      <c r="C27" s="700">
        <v>1.7682</v>
      </c>
      <c r="D27" s="700">
        <v>2.4754799999999997</v>
      </c>
      <c r="E27" s="700">
        <v>3.0819999999999999</v>
      </c>
      <c r="F27" s="701">
        <v>3.7362000000000002</v>
      </c>
    </row>
    <row r="28" spans="2:6" ht="15" x14ac:dyDescent="0.2">
      <c r="B28" s="699">
        <v>38898</v>
      </c>
      <c r="C28" s="700">
        <v>1.8150999999999999</v>
      </c>
      <c r="D28" s="700">
        <v>2.54114</v>
      </c>
      <c r="E28" s="700">
        <v>3.0859999999999999</v>
      </c>
      <c r="F28" s="701">
        <v>3.9438</v>
      </c>
    </row>
    <row r="29" spans="2:6" ht="15" x14ac:dyDescent="0.2">
      <c r="B29" s="699">
        <v>38990</v>
      </c>
      <c r="C29" s="700">
        <v>1.8451</v>
      </c>
      <c r="D29" s="700">
        <v>2.5831399999999998</v>
      </c>
      <c r="E29" s="700">
        <v>3.1040000000000001</v>
      </c>
      <c r="F29" s="701">
        <v>3.9361000000000002</v>
      </c>
    </row>
    <row r="30" spans="2:6" ht="15" x14ac:dyDescent="0.2">
      <c r="B30" s="699">
        <v>39082</v>
      </c>
      <c r="C30" s="700">
        <v>1.8904000000000001</v>
      </c>
      <c r="D30" s="700">
        <v>2.64656</v>
      </c>
      <c r="E30" s="700">
        <v>3.0619999999999998</v>
      </c>
      <c r="F30" s="701">
        <v>4.0406000000000004</v>
      </c>
    </row>
    <row r="31" spans="2:6" ht="15" x14ac:dyDescent="0.2">
      <c r="B31" s="699">
        <v>39172</v>
      </c>
      <c r="C31" s="700">
        <v>1.9380999999999999</v>
      </c>
      <c r="D31" s="700">
        <v>2.7133399999999996</v>
      </c>
      <c r="E31" s="700">
        <v>3.1</v>
      </c>
      <c r="F31" s="701">
        <v>4.1399999999999997</v>
      </c>
    </row>
    <row r="32" spans="2:6" ht="15" x14ac:dyDescent="0.2">
      <c r="B32" s="699">
        <v>39263</v>
      </c>
      <c r="C32" s="700">
        <v>1.9752000000000001</v>
      </c>
      <c r="D32" s="700">
        <v>2.7652799999999997</v>
      </c>
      <c r="E32" s="700">
        <v>3.093</v>
      </c>
      <c r="F32" s="701">
        <v>4.1864999999999997</v>
      </c>
    </row>
    <row r="33" spans="2:6" ht="15" x14ac:dyDescent="0.2">
      <c r="B33" s="699">
        <v>39355</v>
      </c>
      <c r="C33" s="700">
        <v>2.0047999999999999</v>
      </c>
      <c r="D33" s="700">
        <v>2.8067199999999999</v>
      </c>
      <c r="E33" s="700">
        <v>3.15</v>
      </c>
      <c r="F33" s="701">
        <v>4.4928999999999997</v>
      </c>
    </row>
    <row r="34" spans="2:6" ht="15" x14ac:dyDescent="0.2">
      <c r="B34" s="699">
        <v>39447</v>
      </c>
      <c r="C34" s="700">
        <v>2.0510000000000002</v>
      </c>
      <c r="D34" s="700">
        <v>2.8714</v>
      </c>
      <c r="E34" s="700">
        <v>3.149</v>
      </c>
      <c r="F34" s="701">
        <v>4.6336000000000004</v>
      </c>
    </row>
    <row r="35" spans="2:6" ht="15" x14ac:dyDescent="0.2">
      <c r="B35" s="699">
        <v>39538</v>
      </c>
      <c r="C35" s="700">
        <v>2.1006</v>
      </c>
      <c r="D35" s="700">
        <v>2.9408399999999997</v>
      </c>
      <c r="E35" s="700">
        <v>3.1680000000000001</v>
      </c>
      <c r="F35" s="701">
        <v>4.9984000000000002</v>
      </c>
    </row>
    <row r="36" spans="2:6" ht="15" x14ac:dyDescent="0.2">
      <c r="B36" s="699">
        <v>39629</v>
      </c>
      <c r="C36" s="700">
        <v>2.1535000000000002</v>
      </c>
      <c r="D36" s="700">
        <v>3.0148999999999999</v>
      </c>
      <c r="E36" s="700">
        <v>3.0249999999999999</v>
      </c>
      <c r="F36" s="701">
        <v>4.7637999999999998</v>
      </c>
    </row>
    <row r="37" spans="2:6" ht="15" x14ac:dyDescent="0.2">
      <c r="B37" s="699">
        <v>39721</v>
      </c>
      <c r="C37" s="700">
        <v>2.1858</v>
      </c>
      <c r="D37" s="700">
        <v>3.06012</v>
      </c>
      <c r="E37" s="700">
        <v>3.1349999999999998</v>
      </c>
      <c r="F37" s="701">
        <v>4.4111000000000002</v>
      </c>
    </row>
    <row r="38" spans="2:6" ht="15" x14ac:dyDescent="0.2">
      <c r="B38" s="699">
        <v>39813</v>
      </c>
      <c r="C38" s="700">
        <v>2.2143999999999999</v>
      </c>
      <c r="D38" s="700">
        <v>3.1001599999999998</v>
      </c>
      <c r="E38" s="700">
        <v>3.452</v>
      </c>
      <c r="F38" s="701">
        <v>4.8735999999999997</v>
      </c>
    </row>
    <row r="39" spans="2:6" ht="15" x14ac:dyDescent="0.2">
      <c r="B39" s="699">
        <v>39903</v>
      </c>
      <c r="C39" s="700">
        <v>2.2429000000000001</v>
      </c>
      <c r="D39" s="700">
        <v>3.1400600000000001</v>
      </c>
      <c r="E39" s="700">
        <v>3.72</v>
      </c>
      <c r="F39" s="701">
        <v>4.9416000000000002</v>
      </c>
    </row>
    <row r="40" spans="2:6" ht="15" x14ac:dyDescent="0.2">
      <c r="B40" s="699">
        <v>39994</v>
      </c>
      <c r="C40" s="700">
        <v>2.2726000000000002</v>
      </c>
      <c r="D40" s="700">
        <v>3.1816400000000002</v>
      </c>
      <c r="E40" s="700">
        <v>3.7970000000000002</v>
      </c>
      <c r="F40" s="701">
        <v>5.3284000000000002</v>
      </c>
    </row>
    <row r="41" spans="2:6" ht="15" x14ac:dyDescent="0.2">
      <c r="B41" s="699">
        <v>40086</v>
      </c>
      <c r="C41" s="700">
        <v>2.3132000000000001</v>
      </c>
      <c r="D41" s="700">
        <v>3.23848</v>
      </c>
      <c r="E41" s="700">
        <v>3.843</v>
      </c>
      <c r="F41" s="701">
        <v>5.6224999999999996</v>
      </c>
    </row>
    <row r="42" spans="2:6" ht="15" x14ac:dyDescent="0.2">
      <c r="B42" s="699">
        <v>40178</v>
      </c>
      <c r="C42" s="700">
        <v>2.3683999999999998</v>
      </c>
      <c r="D42" s="700">
        <v>3.3157599999999996</v>
      </c>
      <c r="E42" s="700">
        <v>3.8</v>
      </c>
      <c r="F42" s="701">
        <v>5.4401999999999999</v>
      </c>
    </row>
    <row r="43" spans="2:6" ht="15" x14ac:dyDescent="0.2">
      <c r="B43" s="699">
        <v>40268</v>
      </c>
      <c r="C43" s="700">
        <v>2.4432999999999998</v>
      </c>
      <c r="D43" s="700">
        <v>3.4206199999999995</v>
      </c>
      <c r="E43" s="700">
        <v>3.8780000000000001</v>
      </c>
      <c r="F43" s="701">
        <v>5.2384000000000004</v>
      </c>
    </row>
    <row r="44" spans="2:6" ht="15" x14ac:dyDescent="0.2">
      <c r="B44" s="699">
        <v>40359</v>
      </c>
      <c r="C44" s="700">
        <v>2.5129000000000001</v>
      </c>
      <c r="D44" s="700">
        <v>3.5180599999999997</v>
      </c>
      <c r="E44" s="700">
        <v>3.931</v>
      </c>
      <c r="F44" s="701">
        <v>4.8086000000000002</v>
      </c>
    </row>
    <row r="45" spans="2:6" ht="15" x14ac:dyDescent="0.2">
      <c r="B45" s="699">
        <v>40451</v>
      </c>
      <c r="C45" s="700">
        <v>2.5705</v>
      </c>
      <c r="D45" s="700">
        <v>3.5986999999999996</v>
      </c>
      <c r="E45" s="700">
        <v>3.96</v>
      </c>
      <c r="F45" s="701">
        <v>5.3965658217497952</v>
      </c>
    </row>
    <row r="46" spans="2:6" ht="15" x14ac:dyDescent="0.2">
      <c r="B46" s="699">
        <v>40543</v>
      </c>
      <c r="C46" s="700">
        <v>2.63</v>
      </c>
      <c r="D46" s="700">
        <v>3.6819999999999995</v>
      </c>
      <c r="E46" s="700">
        <v>3.976</v>
      </c>
      <c r="F46" s="701">
        <v>5.3183520599250933</v>
      </c>
    </row>
    <row r="47" spans="2:6" ht="15" x14ac:dyDescent="0.2">
      <c r="B47" s="699">
        <v>40633</v>
      </c>
      <c r="C47" s="700">
        <v>2.6911</v>
      </c>
      <c r="D47" s="700">
        <v>3.7675399999999999</v>
      </c>
      <c r="E47" s="700">
        <v>4.0540000000000003</v>
      </c>
      <c r="F47" s="701">
        <v>5.7430230910893894</v>
      </c>
    </row>
    <row r="48" spans="2:6" ht="15" x14ac:dyDescent="0.2">
      <c r="B48" s="699">
        <v>40724</v>
      </c>
      <c r="C48" s="700">
        <v>2.7566000000000002</v>
      </c>
      <c r="D48" s="700">
        <v>3.8592399999999998</v>
      </c>
      <c r="E48" s="700">
        <v>4.1100000000000003</v>
      </c>
      <c r="F48" s="701">
        <v>5.9608411892675859</v>
      </c>
    </row>
    <row r="49" spans="1:6" ht="15" x14ac:dyDescent="0.2">
      <c r="B49" s="699">
        <v>40816</v>
      </c>
      <c r="C49" s="700">
        <v>2.8210999999999999</v>
      </c>
      <c r="D49" s="700">
        <v>3.9495399999999998</v>
      </c>
      <c r="E49" s="700">
        <v>4.2050000000000001</v>
      </c>
      <c r="F49" s="701">
        <v>5.6299370732360403</v>
      </c>
    </row>
    <row r="50" spans="1:6" ht="15" x14ac:dyDescent="0.2">
      <c r="B50" s="699">
        <v>40908</v>
      </c>
      <c r="C50" s="700">
        <v>2.8809</v>
      </c>
      <c r="D50" s="700">
        <v>4.0332599999999994</v>
      </c>
      <c r="E50" s="700">
        <v>4.3040000000000003</v>
      </c>
      <c r="F50" s="701">
        <v>5.5845335409368104</v>
      </c>
    </row>
    <row r="51" spans="1:6" ht="15" x14ac:dyDescent="0.2">
      <c r="B51" s="699">
        <v>40999</v>
      </c>
      <c r="C51" s="700">
        <v>2.9523999999999999</v>
      </c>
      <c r="D51" s="700">
        <v>4.1333599999999997</v>
      </c>
      <c r="E51" s="700">
        <v>4.3789999999999996</v>
      </c>
      <c r="F51" s="701">
        <v>5.8425617078052001</v>
      </c>
    </row>
    <row r="52" spans="1:6" ht="15" x14ac:dyDescent="0.2">
      <c r="A52" s="138"/>
      <c r="B52" s="699">
        <v>41090</v>
      </c>
      <c r="C52" s="700">
        <v>3.0287999999999999</v>
      </c>
      <c r="D52" s="700">
        <v>4.2403199999999996</v>
      </c>
      <c r="E52" s="700">
        <v>4.5270000000000001</v>
      </c>
      <c r="F52" s="701">
        <v>5.7267552182163204</v>
      </c>
    </row>
    <row r="53" spans="1:6" ht="15" x14ac:dyDescent="0.2">
      <c r="A53" s="138"/>
      <c r="B53" s="699">
        <v>41182</v>
      </c>
      <c r="C53" s="700">
        <v>3.1017000000000001</v>
      </c>
      <c r="D53" s="700">
        <v>4.3423799999999995</v>
      </c>
      <c r="E53" s="700">
        <v>4.6970000000000001</v>
      </c>
      <c r="F53" s="701">
        <v>6.0372750642673498</v>
      </c>
    </row>
    <row r="54" spans="1:6" ht="15" x14ac:dyDescent="0.2">
      <c r="B54" s="699">
        <v>41274</v>
      </c>
      <c r="C54" s="700">
        <v>3.1846999999999999</v>
      </c>
      <c r="D54" s="700">
        <v>4.4585799999999995</v>
      </c>
      <c r="E54" s="700">
        <v>4.9180000000000001</v>
      </c>
      <c r="F54" s="701">
        <v>6.4889827153978104</v>
      </c>
    </row>
    <row r="55" spans="1:6" ht="15" x14ac:dyDescent="0.2">
      <c r="A55" s="139"/>
      <c r="B55" s="702">
        <v>41364</v>
      </c>
      <c r="C55" s="700">
        <v>3.2732999999999999</v>
      </c>
      <c r="D55" s="700">
        <v>4.5826199999999995</v>
      </c>
      <c r="E55" s="700">
        <v>5.1219999999999999</v>
      </c>
      <c r="F55" s="701">
        <v>6.5649833376000002</v>
      </c>
    </row>
    <row r="56" spans="1:6" ht="15" x14ac:dyDescent="0.2">
      <c r="A56" s="139"/>
      <c r="B56" s="699">
        <v>41455</v>
      </c>
      <c r="C56" s="700">
        <v>3.3426</v>
      </c>
      <c r="D56" s="700">
        <v>4.67964</v>
      </c>
      <c r="E56" s="700">
        <v>5.3879999999999999</v>
      </c>
      <c r="F56" s="701">
        <v>7.0128855915999999</v>
      </c>
    </row>
    <row r="57" spans="1:6" ht="15" x14ac:dyDescent="0.2">
      <c r="B57" s="699">
        <v>41547</v>
      </c>
      <c r="C57" s="700">
        <v>3.4291999999999998</v>
      </c>
      <c r="D57" s="700">
        <v>4.8008799999999994</v>
      </c>
      <c r="E57" s="700">
        <v>5.7930000000000001</v>
      </c>
      <c r="F57" s="701">
        <v>7.83473086286177</v>
      </c>
    </row>
    <row r="58" spans="1:6" ht="15" x14ac:dyDescent="0.2">
      <c r="B58" s="702">
        <v>41639</v>
      </c>
      <c r="C58" s="700">
        <v>3.5202</v>
      </c>
      <c r="D58" s="700">
        <v>4.92828</v>
      </c>
      <c r="E58" s="700">
        <v>6.5209999999999999</v>
      </c>
      <c r="F58" s="701">
        <v>8.9635738831615104</v>
      </c>
    </row>
    <row r="59" spans="1:6" ht="15" x14ac:dyDescent="0.2">
      <c r="B59" s="702">
        <v>41729</v>
      </c>
      <c r="C59" s="700">
        <v>3.8069999999999999</v>
      </c>
      <c r="D59" s="700">
        <v>5.3297999999999996</v>
      </c>
      <c r="E59" s="700">
        <v>8.0047999999999995</v>
      </c>
      <c r="F59" s="701">
        <v>11.022858717</v>
      </c>
    </row>
    <row r="60" spans="1:6" ht="15" x14ac:dyDescent="0.2">
      <c r="B60" s="702">
        <v>41820</v>
      </c>
      <c r="C60" s="703">
        <v>4.0480999999999998</v>
      </c>
      <c r="D60" s="701">
        <v>5.6673399999999994</v>
      </c>
      <c r="E60" s="700">
        <v>8.1326999999999998</v>
      </c>
      <c r="F60" s="701">
        <v>11.134583790000001</v>
      </c>
    </row>
    <row r="61" spans="1:6" ht="15" x14ac:dyDescent="0.2">
      <c r="B61" s="699">
        <v>41912</v>
      </c>
      <c r="C61" s="704">
        <v>4.2153999999999998</v>
      </c>
      <c r="D61" s="701">
        <v>5.901559999999999</v>
      </c>
      <c r="E61" s="701">
        <v>8.4642999999999997</v>
      </c>
      <c r="F61" s="705">
        <v>10.6899469563021</v>
      </c>
    </row>
    <row r="62" spans="1:6" ht="15" x14ac:dyDescent="0.2">
      <c r="B62" s="699">
        <v>42004</v>
      </c>
      <c r="C62" s="704">
        <v>4.3769</v>
      </c>
      <c r="D62" s="701">
        <v>6.1276599999999997</v>
      </c>
      <c r="E62" s="701">
        <v>8.5519999999999996</v>
      </c>
      <c r="F62" s="705">
        <v>10.344744163541792</v>
      </c>
    </row>
    <row r="63" spans="1:6" ht="15" x14ac:dyDescent="0.2">
      <c r="B63" s="699">
        <v>42094</v>
      </c>
      <c r="C63" s="704">
        <v>4.5137</v>
      </c>
      <c r="D63" s="701">
        <v>6.3191799999999994</v>
      </c>
      <c r="E63" s="701">
        <v>8.8196999999999992</v>
      </c>
      <c r="F63" s="705">
        <v>9.4631974248926998</v>
      </c>
    </row>
    <row r="64" spans="1:6" ht="15" x14ac:dyDescent="0.2">
      <c r="B64" s="699">
        <v>42185</v>
      </c>
      <c r="C64" s="704">
        <v>4.6722999999999999</v>
      </c>
      <c r="D64" s="701">
        <v>6.5412199999999991</v>
      </c>
      <c r="E64" s="701">
        <v>9.0864999999999991</v>
      </c>
      <c r="F64" s="705">
        <v>10.1174702148981</v>
      </c>
    </row>
    <row r="65" spans="2:6" ht="15" x14ac:dyDescent="0.2">
      <c r="B65" s="699">
        <v>42277</v>
      </c>
      <c r="C65" s="704">
        <v>4.8352000000000004</v>
      </c>
      <c r="D65" s="701">
        <v>6.7692800000000002</v>
      </c>
      <c r="E65" s="701">
        <v>9.4192</v>
      </c>
      <c r="F65" s="705">
        <v>10.526598122499999</v>
      </c>
    </row>
    <row r="66" spans="2:6" ht="15" x14ac:dyDescent="0.2">
      <c r="B66" s="699">
        <v>42369</v>
      </c>
      <c r="C66" s="704">
        <v>5.0354999999999999</v>
      </c>
      <c r="D66" s="701">
        <v>7.0496999999999996</v>
      </c>
      <c r="E66" s="701">
        <v>13.005000000000001</v>
      </c>
      <c r="F66" s="705">
        <v>14.123588184200001</v>
      </c>
    </row>
    <row r="67" spans="2:6" ht="15" x14ac:dyDescent="0.2">
      <c r="B67" s="699">
        <v>42460</v>
      </c>
      <c r="C67" s="704">
        <v>5.5636000000000001</v>
      </c>
      <c r="D67" s="701">
        <v>7.78904</v>
      </c>
      <c r="E67" s="701">
        <v>14.5817</v>
      </c>
      <c r="F67" s="705">
        <v>16.590852201615654</v>
      </c>
    </row>
    <row r="68" spans="2:6" ht="15" x14ac:dyDescent="0.2">
      <c r="B68" s="699">
        <v>42551</v>
      </c>
      <c r="C68" s="704">
        <v>6.0945999999999998</v>
      </c>
      <c r="D68" s="701">
        <v>8.5324399999999994</v>
      </c>
      <c r="E68" s="701">
        <v>14.92</v>
      </c>
      <c r="F68" s="705">
        <v>16.544688400999998</v>
      </c>
    </row>
    <row r="69" spans="2:6" ht="15" x14ac:dyDescent="0.2">
      <c r="B69" s="699">
        <v>42643</v>
      </c>
      <c r="C69" s="704">
        <v>6.5437000000000003</v>
      </c>
      <c r="D69" s="701">
        <v>9.1611799999999999</v>
      </c>
      <c r="E69" s="701">
        <v>15.263299999999999</v>
      </c>
      <c r="F69" s="705">
        <v>17.15363002922</v>
      </c>
    </row>
    <row r="70" spans="2:6" ht="15" x14ac:dyDescent="0.2">
      <c r="B70" s="699">
        <v>42735</v>
      </c>
      <c r="C70" s="704">
        <v>6.8377999999999997</v>
      </c>
      <c r="D70" s="701">
        <v>9.5729199999999981</v>
      </c>
      <c r="E70" s="701">
        <v>15.850199999999999</v>
      </c>
      <c r="F70" s="705">
        <v>16.686177492367602</v>
      </c>
    </row>
    <row r="71" spans="2:6" ht="15" x14ac:dyDescent="0.2">
      <c r="B71" s="699">
        <v>42825</v>
      </c>
      <c r="C71" s="704">
        <v>7.1550000000000002</v>
      </c>
      <c r="D71" s="701">
        <v>10.016999999999999</v>
      </c>
      <c r="E71" s="701">
        <v>15.3818</v>
      </c>
      <c r="F71" s="705">
        <v>16.391517476555801</v>
      </c>
    </row>
    <row r="72" spans="2:6" ht="15" x14ac:dyDescent="0.2">
      <c r="B72" s="699">
        <v>42916</v>
      </c>
      <c r="C72" s="704">
        <v>7.657</v>
      </c>
      <c r="D72" s="701">
        <v>10.719799999999999</v>
      </c>
      <c r="E72" s="701">
        <v>16.598500000000001</v>
      </c>
      <c r="F72" s="705">
        <v>18.961046378798301</v>
      </c>
    </row>
    <row r="73" spans="2:6" ht="15" x14ac:dyDescent="0.2">
      <c r="B73" s="699">
        <v>43008</v>
      </c>
      <c r="C73" s="704">
        <v>7.9854000000000003</v>
      </c>
      <c r="D73" s="701">
        <v>11.17956</v>
      </c>
      <c r="E73" s="701">
        <v>17.318300000000001</v>
      </c>
      <c r="F73" s="705">
        <v>20.468384351731476</v>
      </c>
    </row>
    <row r="74" spans="2:6" ht="15" x14ac:dyDescent="0.2">
      <c r="B74" s="699">
        <v>43100</v>
      </c>
      <c r="C74" s="704">
        <v>8.3842999999999996</v>
      </c>
      <c r="D74" s="701">
        <v>11.738019999999999</v>
      </c>
      <c r="E74" s="701">
        <v>18.7742</v>
      </c>
      <c r="F74" s="705">
        <v>22.5218330134357</v>
      </c>
    </row>
    <row r="75" spans="2:6" ht="15" x14ac:dyDescent="0.2">
      <c r="B75" s="699">
        <v>43190</v>
      </c>
      <c r="C75" s="704">
        <v>8.9724000000000004</v>
      </c>
      <c r="D75" s="701">
        <v>12.561360000000001</v>
      </c>
      <c r="E75" s="701">
        <v>20.1433</v>
      </c>
      <c r="F75" s="705">
        <v>24.791753846153846</v>
      </c>
    </row>
    <row r="76" spans="2:6" ht="15" x14ac:dyDescent="0.2">
      <c r="B76" s="699">
        <v>43281</v>
      </c>
      <c r="C76" s="704">
        <v>9.6349999999999998</v>
      </c>
      <c r="D76" s="701">
        <v>13.488999999999999</v>
      </c>
      <c r="E76" s="701">
        <v>28.861699999999999</v>
      </c>
      <c r="F76" s="705">
        <v>33.720878607313942</v>
      </c>
    </row>
    <row r="77" spans="2:6" ht="15" x14ac:dyDescent="0.2">
      <c r="B77" s="699">
        <v>43373</v>
      </c>
      <c r="C77" s="704">
        <v>10.6099</v>
      </c>
      <c r="D77" s="701">
        <v>14.853899999999999</v>
      </c>
      <c r="E77" s="701">
        <v>40.896700000000003</v>
      </c>
      <c r="F77" s="705">
        <v>47.471499999999999</v>
      </c>
    </row>
    <row r="78" spans="2:6" ht="15" x14ac:dyDescent="0.2">
      <c r="B78" s="699">
        <v>43465</v>
      </c>
      <c r="C78" s="701">
        <v>12.338699999999999</v>
      </c>
      <c r="D78" s="701">
        <v>17.274179999999998</v>
      </c>
      <c r="E78" s="701">
        <v>37.808300000000003</v>
      </c>
      <c r="F78" s="701">
        <v>43.239135407136303</v>
      </c>
    </row>
    <row r="79" spans="2:6" ht="15" x14ac:dyDescent="0.2">
      <c r="B79" s="699">
        <v>43555</v>
      </c>
      <c r="C79" s="701">
        <v>13.4838</v>
      </c>
      <c r="D79" s="701">
        <v>18.877320000000001</v>
      </c>
      <c r="E79" s="701">
        <v>43.353299999999997</v>
      </c>
      <c r="F79" s="701">
        <v>48.629613011777899</v>
      </c>
    </row>
    <row r="80" spans="2:6" ht="15" x14ac:dyDescent="0.2">
      <c r="B80" s="699">
        <v>43646</v>
      </c>
      <c r="C80" s="701">
        <v>15.092000000000001</v>
      </c>
      <c r="D80" s="701">
        <v>21.128799999999998</v>
      </c>
      <c r="E80" s="701">
        <v>42.448300000000003</v>
      </c>
      <c r="F80" s="701">
        <v>48.253154484483296</v>
      </c>
    </row>
    <row r="81" spans="2:6" ht="15.75" thickBot="1" x14ac:dyDescent="0.25">
      <c r="B81" s="706">
        <v>43738</v>
      </c>
      <c r="C81" s="707">
        <v>16.4026</v>
      </c>
      <c r="D81" s="707">
        <v>22.963639999999998</v>
      </c>
      <c r="E81" s="707">
        <v>57.558300000000003</v>
      </c>
      <c r="F81" s="707">
        <v>62.727005231037488</v>
      </c>
    </row>
    <row r="82" spans="2:6" ht="13.5" thickTop="1" x14ac:dyDescent="0.2">
      <c r="B82" s="141"/>
      <c r="C82" s="140"/>
      <c r="D82" s="140"/>
      <c r="E82" s="140"/>
      <c r="F82" s="140"/>
    </row>
    <row r="83" spans="2:6" ht="30.75" customHeight="1" x14ac:dyDescent="0.2">
      <c r="B83" s="1363" t="s">
        <v>352</v>
      </c>
      <c r="C83" s="1363"/>
      <c r="D83" s="1363"/>
      <c r="E83" s="1363"/>
      <c r="F83" s="1363"/>
    </row>
    <row r="84" spans="2:6" x14ac:dyDescent="0.2">
      <c r="B84" s="391"/>
      <c r="C84" s="391"/>
      <c r="D84" s="391"/>
      <c r="E84" s="391"/>
      <c r="F84" s="391"/>
    </row>
    <row r="85" spans="2:6" x14ac:dyDescent="0.2">
      <c r="F85" s="5"/>
    </row>
    <row r="86" spans="2:6" x14ac:dyDescent="0.2">
      <c r="C86" s="16"/>
    </row>
  </sheetData>
  <mergeCells count="2">
    <mergeCell ref="B6:F6"/>
    <mergeCell ref="B83:F8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7"/>
  <sheetViews>
    <sheetView showGridLines="0" showRuler="0" zoomScale="85" zoomScaleNormal="85" zoomScaleSheetLayoutView="76" workbookViewId="0"/>
  </sheetViews>
  <sheetFormatPr baseColWidth="10" defaultColWidth="11.42578125" defaultRowHeight="15.75" x14ac:dyDescent="0.25"/>
  <cols>
    <col min="1" max="1" width="6.85546875" style="5" customWidth="1"/>
    <col min="2" max="2" width="37.85546875" style="129" customWidth="1"/>
    <col min="3" max="17" width="16" style="129" customWidth="1"/>
    <col min="18" max="18" width="19.28515625" style="129" bestFit="1" customWidth="1"/>
    <col min="19" max="29" width="16.5703125" style="129" customWidth="1"/>
    <col min="30" max="16384" width="11.42578125" style="129"/>
  </cols>
  <sheetData>
    <row r="1" spans="1:33" x14ac:dyDescent="0.25">
      <c r="A1" s="757" t="s">
        <v>220</v>
      </c>
      <c r="B1" s="191"/>
      <c r="C1" s="135"/>
      <c r="D1" s="135"/>
      <c r="E1" s="135"/>
      <c r="F1" s="135"/>
      <c r="G1" s="135"/>
    </row>
    <row r="2" spans="1:33" s="130" customFormat="1" ht="15" customHeight="1" x14ac:dyDescent="0.25">
      <c r="A2" s="42"/>
      <c r="B2" s="394" t="str">
        <f>+A.2.4!B2</f>
        <v>MINISTERIO DE ECONOMIA</v>
      </c>
      <c r="C2" s="131"/>
      <c r="D2" s="131"/>
      <c r="E2" s="131"/>
      <c r="F2" s="131"/>
      <c r="G2" s="131"/>
      <c r="H2" s="131"/>
      <c r="I2" s="131"/>
      <c r="J2" s="131"/>
      <c r="K2" s="131"/>
      <c r="L2" s="131"/>
      <c r="M2" s="131"/>
      <c r="N2" s="131"/>
      <c r="O2" s="131"/>
      <c r="P2" s="131"/>
      <c r="Q2" s="131"/>
      <c r="R2" s="135"/>
      <c r="S2" s="135"/>
      <c r="T2" s="135"/>
      <c r="U2" s="135"/>
      <c r="V2" s="135"/>
      <c r="W2" s="135"/>
      <c r="X2" s="135"/>
      <c r="Y2" s="135"/>
      <c r="Z2" s="135"/>
      <c r="AA2" s="135"/>
      <c r="AB2" s="135"/>
      <c r="AC2" s="135"/>
    </row>
    <row r="3" spans="1:33" s="130" customFormat="1" ht="15" customHeight="1" x14ac:dyDescent="0.25">
      <c r="A3" s="42"/>
      <c r="B3" s="276" t="s">
        <v>305</v>
      </c>
      <c r="C3" s="132"/>
      <c r="D3" s="132"/>
      <c r="E3" s="132"/>
      <c r="F3" s="132"/>
      <c r="G3" s="132"/>
      <c r="H3" s="132"/>
      <c r="I3" s="132"/>
      <c r="J3" s="132"/>
      <c r="K3" s="132"/>
      <c r="L3" s="132"/>
      <c r="M3" s="132"/>
      <c r="N3" s="132"/>
      <c r="O3" s="132"/>
      <c r="P3" s="132"/>
      <c r="Q3" s="132"/>
      <c r="R3" s="135"/>
      <c r="S3" s="135"/>
      <c r="T3" s="135"/>
      <c r="U3" s="135"/>
      <c r="V3" s="135"/>
      <c r="W3" s="135"/>
      <c r="X3" s="135"/>
      <c r="Y3" s="135"/>
      <c r="Z3" s="135"/>
      <c r="AA3" s="135"/>
      <c r="AB3" s="135"/>
      <c r="AC3" s="135"/>
    </row>
    <row r="4" spans="1:33" s="35" customFormat="1" x14ac:dyDescent="0.25">
      <c r="B4" s="439"/>
      <c r="C4" s="439"/>
      <c r="D4" s="439"/>
      <c r="E4" s="439"/>
      <c r="F4" s="439"/>
      <c r="G4" s="439"/>
      <c r="H4" s="439"/>
      <c r="I4" s="439"/>
      <c r="J4" s="439"/>
      <c r="K4" s="439"/>
      <c r="L4" s="439"/>
      <c r="M4" s="439"/>
      <c r="N4" s="439"/>
      <c r="O4" s="439"/>
      <c r="P4" s="439"/>
      <c r="Q4" s="439"/>
      <c r="R4" s="135"/>
      <c r="S4" s="135"/>
      <c r="T4" s="135"/>
      <c r="U4" s="135"/>
      <c r="V4" s="135"/>
      <c r="W4" s="135"/>
      <c r="X4" s="135"/>
      <c r="Y4" s="135"/>
      <c r="Z4" s="135"/>
      <c r="AA4" s="135"/>
      <c r="AB4" s="135"/>
      <c r="AC4" s="135"/>
    </row>
    <row r="5" spans="1:33" s="35" customFormat="1" x14ac:dyDescent="0.25">
      <c r="B5" s="439"/>
      <c r="C5" s="439"/>
      <c r="D5" s="439"/>
      <c r="E5" s="439"/>
      <c r="F5" s="439"/>
      <c r="G5" s="439"/>
      <c r="H5" s="439"/>
      <c r="I5" s="439"/>
      <c r="J5" s="439"/>
      <c r="K5" s="439"/>
      <c r="L5" s="439"/>
      <c r="M5" s="439"/>
      <c r="N5" s="439"/>
      <c r="O5" s="439"/>
      <c r="P5" s="439"/>
      <c r="Q5" s="439"/>
      <c r="R5" s="135"/>
      <c r="S5" s="135"/>
      <c r="T5" s="135"/>
      <c r="U5" s="135"/>
      <c r="V5" s="135"/>
      <c r="W5" s="135"/>
      <c r="X5" s="135"/>
      <c r="Y5" s="135"/>
      <c r="Z5" s="135"/>
      <c r="AA5" s="135"/>
      <c r="AB5" s="135"/>
      <c r="AC5" s="135"/>
    </row>
    <row r="6" spans="1:33" s="133" customFormat="1" ht="17.25" x14ac:dyDescent="0.25">
      <c r="B6" s="1364" t="s">
        <v>809</v>
      </c>
      <c r="C6" s="1364"/>
      <c r="D6" s="1364"/>
      <c r="E6" s="1364"/>
      <c r="F6" s="1364"/>
      <c r="G6" s="1364"/>
      <c r="H6" s="1364"/>
      <c r="I6" s="1364"/>
      <c r="J6" s="1364"/>
      <c r="K6" s="1364"/>
      <c r="L6" s="1364"/>
      <c r="M6" s="1364"/>
      <c r="N6" s="1364"/>
      <c r="O6" s="1364"/>
      <c r="P6" s="1364"/>
      <c r="Q6" s="1364"/>
      <c r="R6" s="135"/>
      <c r="S6" s="135"/>
      <c r="T6" s="135"/>
      <c r="U6" s="135"/>
      <c r="V6" s="135"/>
      <c r="W6" s="135"/>
      <c r="X6" s="135"/>
      <c r="Y6" s="135"/>
      <c r="Z6" s="135"/>
      <c r="AA6" s="135"/>
      <c r="AB6" s="135"/>
      <c r="AC6" s="135"/>
    </row>
    <row r="7" spans="1:33" s="853" customFormat="1" ht="17.25" x14ac:dyDescent="0.25">
      <c r="B7" s="1368" t="s">
        <v>910</v>
      </c>
      <c r="C7" s="1368"/>
      <c r="D7" s="1368"/>
      <c r="E7" s="1368"/>
      <c r="F7" s="1368"/>
      <c r="G7" s="1368"/>
      <c r="H7" s="1368"/>
      <c r="I7" s="1368"/>
      <c r="J7" s="1368"/>
      <c r="K7" s="1368"/>
      <c r="L7" s="1368"/>
      <c r="M7" s="1368"/>
      <c r="N7" s="1368"/>
      <c r="O7" s="1368"/>
      <c r="P7" s="1368"/>
      <c r="Q7" s="1368"/>
      <c r="R7" s="135"/>
      <c r="S7" s="135"/>
      <c r="T7" s="135"/>
      <c r="U7" s="135"/>
      <c r="V7" s="135"/>
      <c r="W7" s="135"/>
      <c r="X7" s="135"/>
      <c r="Y7" s="135"/>
      <c r="Z7" s="135"/>
      <c r="AA7" s="135"/>
      <c r="AB7" s="135"/>
      <c r="AC7" s="135"/>
    </row>
    <row r="8" spans="1:33" x14ac:dyDescent="0.25">
      <c r="B8" s="1367" t="s">
        <v>344</v>
      </c>
      <c r="C8" s="1367"/>
      <c r="D8" s="1367"/>
      <c r="E8" s="1367"/>
      <c r="F8" s="1367"/>
      <c r="G8" s="1367"/>
      <c r="H8" s="1367"/>
      <c r="I8" s="1367"/>
      <c r="J8" s="1367"/>
      <c r="K8" s="1367"/>
      <c r="L8" s="1367"/>
      <c r="M8" s="1367"/>
      <c r="N8" s="1367"/>
      <c r="O8" s="1367"/>
      <c r="P8" s="1367"/>
      <c r="Q8" s="1367"/>
      <c r="R8" s="135"/>
      <c r="S8" s="135"/>
      <c r="T8" s="135"/>
      <c r="U8" s="135"/>
      <c r="V8" s="135"/>
      <c r="W8" s="135"/>
      <c r="X8" s="135"/>
      <c r="Y8" s="135"/>
      <c r="Z8" s="135"/>
      <c r="AA8" s="135"/>
      <c r="AB8" s="135"/>
      <c r="AC8" s="135"/>
    </row>
    <row r="9" spans="1:33" s="199" customFormat="1" x14ac:dyDescent="0.25">
      <c r="A9" s="35"/>
      <c r="B9" s="460"/>
      <c r="C9" s="461"/>
      <c r="D9" s="461"/>
      <c r="E9" s="461"/>
      <c r="F9" s="461"/>
      <c r="G9" s="461"/>
      <c r="H9" s="461"/>
      <c r="I9" s="461"/>
      <c r="J9" s="461"/>
      <c r="K9" s="461"/>
      <c r="L9" s="461"/>
      <c r="M9" s="461"/>
      <c r="N9" s="461"/>
      <c r="O9" s="461"/>
      <c r="P9" s="1059"/>
      <c r="Q9" s="461"/>
      <c r="R9" s="135"/>
      <c r="S9" s="135"/>
      <c r="T9" s="135"/>
      <c r="U9" s="135"/>
      <c r="V9" s="135"/>
      <c r="W9" s="135"/>
      <c r="X9" s="135"/>
      <c r="Y9" s="135"/>
      <c r="Z9" s="135"/>
      <c r="AA9" s="135"/>
      <c r="AB9" s="135"/>
      <c r="AC9" s="135"/>
    </row>
    <row r="10" spans="1:33" ht="16.5" thickBot="1" x14ac:dyDescent="0.3">
      <c r="A10" s="1"/>
      <c r="B10" s="854" t="s">
        <v>907</v>
      </c>
      <c r="C10" s="758"/>
      <c r="D10" s="758"/>
      <c r="E10" s="758"/>
      <c r="F10" s="758"/>
      <c r="G10" s="758"/>
      <c r="H10" s="758"/>
      <c r="I10" s="758"/>
      <c r="J10" s="758"/>
      <c r="K10" s="758"/>
      <c r="L10" s="758"/>
      <c r="M10" s="758"/>
      <c r="N10" s="758"/>
      <c r="O10" s="758"/>
      <c r="P10" s="758"/>
      <c r="Q10" s="758"/>
      <c r="R10" s="135"/>
      <c r="S10" s="135"/>
      <c r="T10" s="135"/>
      <c r="U10" s="135"/>
      <c r="V10" s="135"/>
      <c r="W10" s="135"/>
      <c r="X10" s="135"/>
      <c r="Y10" s="135"/>
      <c r="Z10" s="135"/>
      <c r="AA10" s="135"/>
      <c r="AB10" s="135"/>
      <c r="AC10" s="135"/>
    </row>
    <row r="11" spans="1:33" s="42" customFormat="1" ht="17.25" thickTop="1" thickBot="1" x14ac:dyDescent="0.3">
      <c r="B11" s="1365"/>
      <c r="C11" s="1369">
        <v>2019</v>
      </c>
      <c r="D11" s="1370"/>
      <c r="E11" s="1371"/>
      <c r="F11" s="1190" t="s">
        <v>745</v>
      </c>
      <c r="G11" s="1369">
        <v>2020</v>
      </c>
      <c r="H11" s="1370"/>
      <c r="I11" s="1370"/>
      <c r="J11" s="1370"/>
      <c r="K11" s="1370"/>
      <c r="L11" s="1370"/>
      <c r="M11" s="1370"/>
      <c r="N11" s="1370"/>
      <c r="O11" s="1371"/>
      <c r="P11" s="1190" t="s">
        <v>745</v>
      </c>
      <c r="Q11" s="1191" t="s">
        <v>293</v>
      </c>
      <c r="R11" s="135"/>
      <c r="S11" s="135"/>
      <c r="T11" s="135"/>
      <c r="U11" s="135"/>
      <c r="V11" s="135"/>
      <c r="W11" s="135"/>
      <c r="X11" s="135"/>
      <c r="Y11" s="135"/>
      <c r="Z11" s="135"/>
      <c r="AA11" s="135"/>
      <c r="AB11" s="135"/>
      <c r="AC11" s="135"/>
    </row>
    <row r="12" spans="1:33" s="42" customFormat="1" ht="17.25" thickTop="1" thickBot="1" x14ac:dyDescent="0.3">
      <c r="B12" s="1366"/>
      <c r="C12" s="1192" t="s">
        <v>156</v>
      </c>
      <c r="D12" s="1192" t="s">
        <v>157</v>
      </c>
      <c r="E12" s="1192" t="s">
        <v>137</v>
      </c>
      <c r="F12" s="1193">
        <v>2019</v>
      </c>
      <c r="G12" s="1192" t="s">
        <v>629</v>
      </c>
      <c r="H12" s="1192" t="s">
        <v>158</v>
      </c>
      <c r="I12" s="1192" t="s">
        <v>136</v>
      </c>
      <c r="J12" s="1192" t="s">
        <v>155</v>
      </c>
      <c r="K12" s="1192" t="s">
        <v>159</v>
      </c>
      <c r="L12" s="1192" t="s">
        <v>302</v>
      </c>
      <c r="M12" s="1194" t="s">
        <v>503</v>
      </c>
      <c r="N12" s="1194" t="s">
        <v>504</v>
      </c>
      <c r="O12" s="1192" t="s">
        <v>505</v>
      </c>
      <c r="P12" s="1193">
        <v>2020</v>
      </c>
      <c r="Q12" s="1195" t="s">
        <v>520</v>
      </c>
      <c r="R12" s="135"/>
      <c r="S12" s="135"/>
      <c r="T12" s="135"/>
      <c r="U12" s="135"/>
      <c r="V12" s="135"/>
      <c r="W12" s="135"/>
      <c r="X12" s="135"/>
      <c r="Y12" s="135"/>
      <c r="Z12" s="135"/>
      <c r="AA12" s="135"/>
      <c r="AB12" s="135"/>
      <c r="AC12" s="135"/>
    </row>
    <row r="13" spans="1:33" ht="16.5" thickTop="1" x14ac:dyDescent="0.25">
      <c r="B13" s="1196"/>
      <c r="C13" s="1197"/>
      <c r="D13" s="1197"/>
      <c r="E13" s="1197"/>
      <c r="F13" s="1198"/>
      <c r="G13" s="1197"/>
      <c r="H13" s="1197"/>
      <c r="I13" s="1197"/>
      <c r="J13" s="1197"/>
      <c r="K13" s="1197"/>
      <c r="L13" s="1197"/>
      <c r="M13" s="1197"/>
      <c r="N13" s="1197"/>
      <c r="O13" s="1197"/>
      <c r="P13" s="1198"/>
      <c r="Q13" s="1199"/>
      <c r="R13" s="135"/>
      <c r="S13" s="135"/>
      <c r="T13" s="135"/>
      <c r="U13" s="135"/>
      <c r="V13" s="135"/>
      <c r="W13" s="135"/>
      <c r="X13" s="135"/>
      <c r="Y13" s="135"/>
      <c r="Z13" s="135"/>
      <c r="AA13" s="135"/>
      <c r="AB13" s="135"/>
      <c r="AC13" s="135"/>
    </row>
    <row r="14" spans="1:33" x14ac:dyDescent="0.25">
      <c r="A14" s="1"/>
      <c r="B14" s="1200" t="s">
        <v>238</v>
      </c>
      <c r="C14" s="1201">
        <f t="shared" ref="C14:D14" si="0">+SUM(C15:C16)</f>
        <v>1454738.4250606112</v>
      </c>
      <c r="D14" s="1201">
        <f t="shared" si="0"/>
        <v>908088.39471828623</v>
      </c>
      <c r="E14" s="1201">
        <f>+SUM(E15:E16)</f>
        <v>2309018.0848580161</v>
      </c>
      <c r="F14" s="1202">
        <f>SUM(C14:E14)</f>
        <v>4671844.9046369139</v>
      </c>
      <c r="G14" s="1201">
        <f t="shared" ref="G14:O14" si="1">+SUM(G15:G16)</f>
        <v>1228210.9343261581</v>
      </c>
      <c r="H14" s="1201">
        <f t="shared" si="1"/>
        <v>1962756.8137014857</v>
      </c>
      <c r="I14" s="1201">
        <f t="shared" si="1"/>
        <v>2194893.6942735957</v>
      </c>
      <c r="J14" s="1201">
        <f t="shared" si="1"/>
        <v>6207545.0017500967</v>
      </c>
      <c r="K14" s="1201">
        <f t="shared" si="1"/>
        <v>4301294.1772463024</v>
      </c>
      <c r="L14" s="1201">
        <f t="shared" si="1"/>
        <v>4746180.2547465814</v>
      </c>
      <c r="M14" s="1201">
        <f t="shared" si="1"/>
        <v>1006693.3807240479</v>
      </c>
      <c r="N14" s="1201">
        <f t="shared" si="1"/>
        <v>207690.45399907892</v>
      </c>
      <c r="O14" s="1201">
        <f t="shared" si="1"/>
        <v>439287.88407969219</v>
      </c>
      <c r="P14" s="1202">
        <f>SUM(G14:O14)</f>
        <v>22294552.594847038</v>
      </c>
      <c r="Q14" s="1202">
        <f>+Q15+Q16</f>
        <v>26966397.49948395</v>
      </c>
      <c r="R14" s="825"/>
      <c r="S14" s="825"/>
      <c r="T14" s="825"/>
      <c r="U14" s="825"/>
      <c r="V14" s="825"/>
      <c r="W14" s="825"/>
      <c r="X14" s="825"/>
      <c r="Y14" s="825"/>
      <c r="Z14" s="825"/>
      <c r="AA14" s="825"/>
      <c r="AB14" s="825"/>
      <c r="AC14" s="825"/>
      <c r="AD14" s="825"/>
      <c r="AE14" s="825"/>
      <c r="AF14" s="825"/>
      <c r="AG14" s="825"/>
    </row>
    <row r="15" spans="1:33" x14ac:dyDescent="0.25">
      <c r="A15" s="1"/>
      <c r="B15" s="1203" t="s">
        <v>277</v>
      </c>
      <c r="C15" s="1201">
        <v>83102.715365352022</v>
      </c>
      <c r="D15" s="1201">
        <v>61226.64080165686</v>
      </c>
      <c r="E15" s="1201">
        <v>61254.138448911901</v>
      </c>
      <c r="F15" s="1202">
        <f>SUM(C15:E15)</f>
        <v>205583.49461592076</v>
      </c>
      <c r="G15" s="1201">
        <v>72254.989272769308</v>
      </c>
      <c r="H15" s="1201">
        <v>1699217.370979758</v>
      </c>
      <c r="I15" s="1201">
        <v>1353915.8856978752</v>
      </c>
      <c r="J15" s="1201">
        <v>4853846.9762554597</v>
      </c>
      <c r="K15" s="1201">
        <v>3507884.5386080146</v>
      </c>
      <c r="L15" s="1201">
        <v>2535059.0011171978</v>
      </c>
      <c r="M15" s="1201">
        <v>72271.053324348308</v>
      </c>
      <c r="N15" s="1201">
        <v>61479.752538973633</v>
      </c>
      <c r="O15" s="1201">
        <v>61666.375840274588</v>
      </c>
      <c r="P15" s="1202">
        <f t="shared" ref="P15:P16" si="2">SUM(G15:O15)</f>
        <v>14217595.943634672</v>
      </c>
      <c r="Q15" s="1202">
        <f>+F15+P15</f>
        <v>14423179.438250592</v>
      </c>
      <c r="R15" s="825"/>
      <c r="S15" s="825"/>
      <c r="T15" s="825"/>
      <c r="U15" s="825"/>
      <c r="V15" s="825"/>
      <c r="W15" s="825"/>
      <c r="X15" s="825"/>
      <c r="Y15" s="825"/>
      <c r="Z15" s="825"/>
      <c r="AA15" s="825"/>
      <c r="AB15" s="825"/>
      <c r="AC15" s="825"/>
      <c r="AD15" s="825"/>
      <c r="AE15" s="825"/>
      <c r="AF15" s="825"/>
      <c r="AG15" s="825"/>
    </row>
    <row r="16" spans="1:33" x14ac:dyDescent="0.25">
      <c r="A16" s="1"/>
      <c r="B16" s="1203" t="s">
        <v>307</v>
      </c>
      <c r="C16" s="1201">
        <v>1371635.7096952591</v>
      </c>
      <c r="D16" s="1201">
        <v>846861.75391662936</v>
      </c>
      <c r="E16" s="1201">
        <v>2247763.9464091044</v>
      </c>
      <c r="F16" s="1202">
        <f>SUM(C16:E16)</f>
        <v>4466261.4100209931</v>
      </c>
      <c r="G16" s="1201">
        <v>1155955.9450533888</v>
      </c>
      <c r="H16" s="1201">
        <v>263539.44272172777</v>
      </c>
      <c r="I16" s="1201">
        <v>840977.80857572076</v>
      </c>
      <c r="J16" s="1201">
        <v>1353698.025494637</v>
      </c>
      <c r="K16" s="1201">
        <v>793409.63863828825</v>
      </c>
      <c r="L16" s="1201">
        <v>2211121.2536293836</v>
      </c>
      <c r="M16" s="1201">
        <v>934422.3273996996</v>
      </c>
      <c r="N16" s="1201">
        <v>146210.70146010528</v>
      </c>
      <c r="O16" s="1201">
        <v>377621.50823941757</v>
      </c>
      <c r="P16" s="1202">
        <f t="shared" si="2"/>
        <v>8076956.6512123682</v>
      </c>
      <c r="Q16" s="1202">
        <f>+F16+P16</f>
        <v>12543218.06123336</v>
      </c>
      <c r="R16" s="825"/>
      <c r="S16" s="825"/>
      <c r="T16" s="825"/>
      <c r="U16" s="825"/>
      <c r="V16" s="825"/>
      <c r="W16" s="825"/>
      <c r="X16" s="825"/>
      <c r="Y16" s="825"/>
      <c r="Z16" s="825"/>
      <c r="AA16" s="825"/>
      <c r="AB16" s="825"/>
      <c r="AC16" s="825"/>
      <c r="AD16" s="825"/>
      <c r="AE16" s="825"/>
      <c r="AF16" s="825"/>
      <c r="AG16" s="825"/>
    </row>
    <row r="17" spans="1:33" x14ac:dyDescent="0.25">
      <c r="A17" s="1"/>
      <c r="B17" s="1204"/>
      <c r="C17" s="1205"/>
      <c r="D17" s="1205"/>
      <c r="E17" s="1205"/>
      <c r="F17" s="1206"/>
      <c r="G17" s="1205"/>
      <c r="H17" s="1205"/>
      <c r="I17" s="1205"/>
      <c r="J17" s="1205"/>
      <c r="K17" s="1205"/>
      <c r="L17" s="1205"/>
      <c r="M17" s="1205"/>
      <c r="N17" s="1205"/>
      <c r="O17" s="1205"/>
      <c r="P17" s="1206"/>
      <c r="Q17" s="1206"/>
      <c r="R17" s="825"/>
      <c r="S17" s="825"/>
      <c r="T17" s="825"/>
      <c r="U17" s="825"/>
      <c r="V17" s="825"/>
      <c r="W17" s="825"/>
      <c r="X17" s="825"/>
      <c r="Y17" s="825"/>
      <c r="Z17" s="825"/>
      <c r="AA17" s="825"/>
      <c r="AB17" s="825"/>
      <c r="AC17" s="825"/>
      <c r="AD17" s="825"/>
      <c r="AE17" s="825"/>
      <c r="AF17" s="825"/>
      <c r="AG17" s="825"/>
    </row>
    <row r="18" spans="1:33" x14ac:dyDescent="0.25">
      <c r="A18" s="129"/>
      <c r="B18" s="1200"/>
      <c r="C18" s="1201"/>
      <c r="D18" s="1201"/>
      <c r="E18" s="1201"/>
      <c r="F18" s="1202"/>
      <c r="G18" s="1201"/>
      <c r="H18" s="1201"/>
      <c r="I18" s="1201"/>
      <c r="J18" s="1201"/>
      <c r="K18" s="1201"/>
      <c r="L18" s="1201"/>
      <c r="M18" s="1201"/>
      <c r="N18" s="1201"/>
      <c r="O18" s="1201"/>
      <c r="P18" s="1202"/>
      <c r="Q18" s="1202"/>
      <c r="R18" s="825"/>
      <c r="S18" s="825"/>
      <c r="T18" s="825"/>
      <c r="U18" s="825"/>
      <c r="V18" s="825"/>
      <c r="W18" s="825"/>
      <c r="X18" s="825"/>
      <c r="Y18" s="825"/>
      <c r="Z18" s="825"/>
      <c r="AA18" s="825"/>
      <c r="AB18" s="825"/>
      <c r="AC18" s="825"/>
      <c r="AD18" s="825"/>
      <c r="AE18" s="825"/>
      <c r="AF18" s="825"/>
      <c r="AG18" s="825"/>
    </row>
    <row r="19" spans="1:33" x14ac:dyDescent="0.25">
      <c r="A19" s="129"/>
      <c r="B19" s="1200" t="s">
        <v>239</v>
      </c>
      <c r="C19" s="1201">
        <f t="shared" ref="C19:D19" si="3">+SUM(C20:C21)</f>
        <v>1602204.0085365197</v>
      </c>
      <c r="D19" s="1201">
        <f t="shared" si="3"/>
        <v>1697239.9182306826</v>
      </c>
      <c r="E19" s="1201">
        <f>+SUM(E20:E21)</f>
        <v>3001454.5981437382</v>
      </c>
      <c r="F19" s="1202">
        <f>SUM(C19:E19)</f>
        <v>6300898.5249109399</v>
      </c>
      <c r="G19" s="1201">
        <f t="shared" ref="G19:O19" si="4">+SUM(G20:G21)</f>
        <v>1511182.6002544274</v>
      </c>
      <c r="H19" s="1201">
        <f t="shared" si="4"/>
        <v>2570808.9737982349</v>
      </c>
      <c r="I19" s="1201">
        <f t="shared" si="4"/>
        <v>5049447.0923068235</v>
      </c>
      <c r="J19" s="1201">
        <f t="shared" si="4"/>
        <v>3139244.6419565459</v>
      </c>
      <c r="K19" s="1201">
        <f t="shared" si="4"/>
        <v>2677146.8562769261</v>
      </c>
      <c r="L19" s="1201">
        <f t="shared" si="4"/>
        <v>422435.26518222236</v>
      </c>
      <c r="M19" s="1201">
        <f t="shared" si="4"/>
        <v>1572463.268988929</v>
      </c>
      <c r="N19" s="1201">
        <f t="shared" si="4"/>
        <v>1452308.0574493664</v>
      </c>
      <c r="O19" s="1201">
        <f t="shared" si="4"/>
        <v>192496.40273</v>
      </c>
      <c r="P19" s="1202">
        <f>SUM(G19:O19)</f>
        <v>18587533.158943474</v>
      </c>
      <c r="Q19" s="1202">
        <f>+Q20+Q21</f>
        <v>24888431.683854412</v>
      </c>
      <c r="R19" s="825"/>
      <c r="S19" s="825"/>
      <c r="T19" s="825"/>
      <c r="U19" s="825"/>
      <c r="V19" s="825"/>
      <c r="W19" s="825"/>
      <c r="X19" s="825"/>
      <c r="Y19" s="825"/>
      <c r="Z19" s="825"/>
      <c r="AA19" s="825"/>
      <c r="AB19" s="825"/>
      <c r="AC19" s="825"/>
      <c r="AD19" s="825"/>
      <c r="AE19" s="825"/>
      <c r="AF19" s="825"/>
      <c r="AG19" s="825"/>
    </row>
    <row r="20" spans="1:33" x14ac:dyDescent="0.25">
      <c r="A20" s="129"/>
      <c r="B20" s="1203" t="s">
        <v>277</v>
      </c>
      <c r="C20" s="1201">
        <v>1592399.5093164747</v>
      </c>
      <c r="D20" s="1201">
        <v>1676097.907654664</v>
      </c>
      <c r="E20" s="1201">
        <v>2686389.4126281934</v>
      </c>
      <c r="F20" s="1202">
        <f>SUM(C20:E20)</f>
        <v>5954886.8295993321</v>
      </c>
      <c r="G20" s="1201">
        <v>1505095.8127391918</v>
      </c>
      <c r="H20" s="1201">
        <v>2565735.6048041792</v>
      </c>
      <c r="I20" s="1201">
        <v>4945101.3559910962</v>
      </c>
      <c r="J20" s="1201">
        <v>3139244.6419565459</v>
      </c>
      <c r="K20" s="1201">
        <v>2675416.7058417154</v>
      </c>
      <c r="L20" s="1201">
        <v>419792.11224600003</v>
      </c>
      <c r="M20" s="1201">
        <v>1572463.268988929</v>
      </c>
      <c r="N20" s="1201">
        <v>1452124.0953314791</v>
      </c>
      <c r="O20" s="1201">
        <v>192496.40273</v>
      </c>
      <c r="P20" s="1202">
        <f t="shared" ref="P20:P21" si="5">SUM(G20:O20)</f>
        <v>18467470.000629134</v>
      </c>
      <c r="Q20" s="1202">
        <f>+F20+P20</f>
        <v>24422356.830228467</v>
      </c>
      <c r="R20" s="825"/>
      <c r="S20" s="825"/>
      <c r="T20" s="825"/>
      <c r="U20" s="825"/>
      <c r="V20" s="825"/>
      <c r="W20" s="825"/>
      <c r="X20" s="825"/>
      <c r="Y20" s="825"/>
      <c r="Z20" s="825"/>
      <c r="AA20" s="825"/>
      <c r="AB20" s="825"/>
      <c r="AC20" s="825"/>
      <c r="AD20" s="825"/>
      <c r="AE20" s="825"/>
      <c r="AF20" s="825"/>
      <c r="AG20" s="825"/>
    </row>
    <row r="21" spans="1:33" x14ac:dyDescent="0.25">
      <c r="A21" s="129"/>
      <c r="B21" s="1203" t="s">
        <v>307</v>
      </c>
      <c r="C21" s="1201">
        <v>9804.4992200451052</v>
      </c>
      <c r="D21" s="1201">
        <v>21142.01057601858</v>
      </c>
      <c r="E21" s="1201">
        <v>315065.18551554467</v>
      </c>
      <c r="F21" s="1202">
        <f>SUM(C21:E21)</f>
        <v>346011.69531160838</v>
      </c>
      <c r="G21" s="1201">
        <v>6086.78751523557</v>
      </c>
      <c r="H21" s="1201">
        <v>5073.3689940558806</v>
      </c>
      <c r="I21" s="1201">
        <v>104345.73631572732</v>
      </c>
      <c r="J21" s="1201">
        <v>0</v>
      </c>
      <c r="K21" s="1201">
        <v>1730.1504352106606</v>
      </c>
      <c r="L21" s="1201">
        <v>2643.1529362223337</v>
      </c>
      <c r="M21" s="1201">
        <v>0</v>
      </c>
      <c r="N21" s="1201">
        <v>183.96211788742892</v>
      </c>
      <c r="O21" s="1201">
        <v>0</v>
      </c>
      <c r="P21" s="1202">
        <f t="shared" si="5"/>
        <v>120063.15831433919</v>
      </c>
      <c r="Q21" s="1202">
        <f>+F21+P21</f>
        <v>466074.85362594755</v>
      </c>
      <c r="R21" s="825"/>
      <c r="S21" s="825"/>
      <c r="T21" s="825"/>
      <c r="U21" s="825"/>
      <c r="V21" s="825"/>
      <c r="W21" s="825"/>
      <c r="X21" s="825"/>
      <c r="Y21" s="825"/>
      <c r="Z21" s="825"/>
      <c r="AA21" s="825"/>
      <c r="AB21" s="825"/>
      <c r="AC21" s="825"/>
      <c r="AD21" s="825"/>
      <c r="AE21" s="825"/>
      <c r="AF21" s="825"/>
      <c r="AG21" s="825"/>
    </row>
    <row r="22" spans="1:33" x14ac:dyDescent="0.25">
      <c r="A22" s="129"/>
      <c r="B22" s="1200"/>
      <c r="C22" s="1201"/>
      <c r="D22" s="1201"/>
      <c r="E22" s="1201"/>
      <c r="F22" s="1206"/>
      <c r="G22" s="1201"/>
      <c r="H22" s="1201"/>
      <c r="I22" s="1201"/>
      <c r="J22" s="1201"/>
      <c r="K22" s="1201"/>
      <c r="L22" s="1201"/>
      <c r="M22" s="1201"/>
      <c r="N22" s="1201"/>
      <c r="O22" s="1201"/>
      <c r="P22" s="1206"/>
      <c r="Q22" s="1206"/>
      <c r="R22" s="825"/>
      <c r="S22" s="825"/>
      <c r="T22" s="825"/>
      <c r="U22" s="825"/>
      <c r="V22" s="825"/>
      <c r="W22" s="825"/>
      <c r="X22" s="825"/>
      <c r="Y22" s="825"/>
      <c r="Z22" s="825"/>
      <c r="AA22" s="825"/>
      <c r="AB22" s="825"/>
      <c r="AC22" s="825"/>
      <c r="AD22" s="825"/>
      <c r="AE22" s="825"/>
      <c r="AF22" s="825"/>
      <c r="AG22" s="825"/>
    </row>
    <row r="23" spans="1:33" x14ac:dyDescent="0.25">
      <c r="A23" s="129"/>
      <c r="B23" s="1207"/>
      <c r="C23" s="1208"/>
      <c r="D23" s="1208"/>
      <c r="E23" s="1208"/>
      <c r="F23" s="1202"/>
      <c r="G23" s="1208"/>
      <c r="H23" s="1208"/>
      <c r="I23" s="1208"/>
      <c r="J23" s="1208"/>
      <c r="K23" s="1208"/>
      <c r="L23" s="1208"/>
      <c r="M23" s="1208"/>
      <c r="N23" s="1208"/>
      <c r="O23" s="1208"/>
      <c r="P23" s="1202"/>
      <c r="Q23" s="1202"/>
      <c r="R23" s="825"/>
      <c r="S23" s="825"/>
      <c r="T23" s="825"/>
      <c r="U23" s="825"/>
      <c r="V23" s="825"/>
      <c r="W23" s="825"/>
      <c r="X23" s="825"/>
      <c r="Y23" s="825"/>
      <c r="Z23" s="825"/>
      <c r="AA23" s="825"/>
      <c r="AB23" s="825"/>
      <c r="AC23" s="825"/>
      <c r="AD23" s="825"/>
      <c r="AE23" s="825"/>
      <c r="AF23" s="825"/>
      <c r="AG23" s="825"/>
    </row>
    <row r="24" spans="1:33" x14ac:dyDescent="0.25">
      <c r="A24" s="129"/>
      <c r="B24" s="1200" t="s">
        <v>162</v>
      </c>
      <c r="C24" s="1201">
        <f t="shared" ref="C24:D24" si="6">+SUM(C25:C26)</f>
        <v>168203.86571925698</v>
      </c>
      <c r="D24" s="1201">
        <f t="shared" si="6"/>
        <v>648565.31973102933</v>
      </c>
      <c r="E24" s="1201">
        <f>+SUM(E25:E26)</f>
        <v>232353.10107923305</v>
      </c>
      <c r="F24" s="1202">
        <f>SUM(C24:E24)</f>
        <v>1049122.2865295194</v>
      </c>
      <c r="G24" s="1201">
        <f t="shared" ref="G24:O24" si="7">+SUM(G25:G26)</f>
        <v>151231.73303999999</v>
      </c>
      <c r="H24" s="1201">
        <f t="shared" si="7"/>
        <v>583396.56678657385</v>
      </c>
      <c r="I24" s="1201">
        <f t="shared" si="7"/>
        <v>380774.91290118394</v>
      </c>
      <c r="J24" s="1201">
        <f t="shared" si="7"/>
        <v>164601.9564301295</v>
      </c>
      <c r="K24" s="1201">
        <f t="shared" si="7"/>
        <v>635654.87837927742</v>
      </c>
      <c r="L24" s="1201">
        <f t="shared" si="7"/>
        <v>225270.52849102666</v>
      </c>
      <c r="M24" s="1201">
        <f t="shared" si="7"/>
        <v>148844.93037999998</v>
      </c>
      <c r="N24" s="1201">
        <f t="shared" si="7"/>
        <v>580937.59455557389</v>
      </c>
      <c r="O24" s="1201">
        <f t="shared" si="7"/>
        <v>350808.58796512824</v>
      </c>
      <c r="P24" s="1202">
        <f>SUM(G24:O24)</f>
        <v>3221521.6889288928</v>
      </c>
      <c r="Q24" s="1202">
        <f>+Q25+Q26</f>
        <v>4270643.9754584124</v>
      </c>
      <c r="R24" s="825"/>
      <c r="S24" s="825"/>
      <c r="T24" s="825"/>
      <c r="U24" s="825"/>
      <c r="V24" s="825"/>
      <c r="W24" s="825"/>
      <c r="X24" s="825"/>
      <c r="Y24" s="825"/>
      <c r="Z24" s="825"/>
      <c r="AA24" s="825"/>
      <c r="AB24" s="825"/>
      <c r="AC24" s="825"/>
      <c r="AD24" s="825"/>
      <c r="AE24" s="825"/>
      <c r="AF24" s="825"/>
      <c r="AG24" s="825"/>
    </row>
    <row r="25" spans="1:33" x14ac:dyDescent="0.25">
      <c r="A25" s="129"/>
      <c r="B25" s="1203" t="s">
        <v>277</v>
      </c>
      <c r="C25" s="1201">
        <v>115083.82006664622</v>
      </c>
      <c r="D25" s="1201">
        <v>156182.74307000003</v>
      </c>
      <c r="E25" s="1201">
        <v>170471.60997340025</v>
      </c>
      <c r="F25" s="1202">
        <f>SUM(C25:E25)</f>
        <v>441738.17311004648</v>
      </c>
      <c r="G25" s="1201">
        <v>106350.19582999998</v>
      </c>
      <c r="H25" s="1201">
        <v>139396.98502199998</v>
      </c>
      <c r="I25" s="1201">
        <v>265246.02074541588</v>
      </c>
      <c r="J25" s="1201">
        <v>114494.27844664622</v>
      </c>
      <c r="K25" s="1201">
        <v>146033.92092999999</v>
      </c>
      <c r="L25" s="1201">
        <v>168965.27347761818</v>
      </c>
      <c r="M25" s="1201">
        <v>106350.19582999998</v>
      </c>
      <c r="N25" s="1201">
        <v>140188.312481</v>
      </c>
      <c r="O25" s="1201">
        <v>238337.92585600007</v>
      </c>
      <c r="P25" s="1202">
        <f t="shared" ref="P25:P26" si="8">SUM(G25:O25)</f>
        <v>1425363.1086186802</v>
      </c>
      <c r="Q25" s="1202">
        <f>+F25+P25</f>
        <v>1867101.2817287266</v>
      </c>
      <c r="R25" s="825"/>
      <c r="S25" s="825"/>
      <c r="T25" s="825"/>
      <c r="U25" s="825"/>
      <c r="V25" s="825"/>
      <c r="W25" s="825"/>
      <c r="X25" s="825"/>
      <c r="Y25" s="825"/>
      <c r="Z25" s="825"/>
      <c r="AA25" s="825"/>
      <c r="AB25" s="825"/>
      <c r="AC25" s="825"/>
      <c r="AD25" s="825"/>
      <c r="AE25" s="825"/>
      <c r="AF25" s="825"/>
      <c r="AG25" s="825"/>
    </row>
    <row r="26" spans="1:33" x14ac:dyDescent="0.25">
      <c r="A26" s="129"/>
      <c r="B26" s="1203" t="s">
        <v>307</v>
      </c>
      <c r="C26" s="1201">
        <v>53120.045652610774</v>
      </c>
      <c r="D26" s="1201">
        <v>492382.57666102931</v>
      </c>
      <c r="E26" s="1201">
        <v>61881.491105832814</v>
      </c>
      <c r="F26" s="1202">
        <f>SUM(C26:E26)</f>
        <v>607384.11341947294</v>
      </c>
      <c r="G26" s="1201">
        <v>44881.53721000001</v>
      </c>
      <c r="H26" s="1201">
        <v>443999.58176457387</v>
      </c>
      <c r="I26" s="1201">
        <v>115528.89215576809</v>
      </c>
      <c r="J26" s="1201">
        <v>50107.677983483292</v>
      </c>
      <c r="K26" s="1201">
        <v>489620.95744927746</v>
      </c>
      <c r="L26" s="1201">
        <v>56305.255013408481</v>
      </c>
      <c r="M26" s="1201">
        <v>42494.734550000001</v>
      </c>
      <c r="N26" s="1201">
        <v>440749.28207457386</v>
      </c>
      <c r="O26" s="1201">
        <v>112470.6621091282</v>
      </c>
      <c r="P26" s="1202">
        <f t="shared" si="8"/>
        <v>1796158.5803102131</v>
      </c>
      <c r="Q26" s="1202">
        <f>+F26+P26</f>
        <v>2403542.6937296861</v>
      </c>
      <c r="R26" s="825"/>
      <c r="S26" s="825"/>
      <c r="T26" s="825"/>
      <c r="U26" s="825"/>
      <c r="V26" s="825"/>
      <c r="W26" s="825"/>
      <c r="X26" s="825"/>
      <c r="Y26" s="825"/>
      <c r="Z26" s="825"/>
      <c r="AA26" s="825"/>
      <c r="AB26" s="825"/>
      <c r="AC26" s="825"/>
      <c r="AD26" s="825"/>
      <c r="AE26" s="825"/>
      <c r="AF26" s="825"/>
      <c r="AG26" s="825"/>
    </row>
    <row r="27" spans="1:33" x14ac:dyDescent="0.25">
      <c r="A27" s="129"/>
      <c r="B27" s="1204"/>
      <c r="C27" s="1205"/>
      <c r="D27" s="1205"/>
      <c r="E27" s="1205"/>
      <c r="F27" s="1206"/>
      <c r="G27" s="1205"/>
      <c r="H27" s="1205"/>
      <c r="I27" s="1205"/>
      <c r="J27" s="1205"/>
      <c r="K27" s="1205"/>
      <c r="L27" s="1205"/>
      <c r="M27" s="1205"/>
      <c r="N27" s="1205"/>
      <c r="O27" s="1205"/>
      <c r="P27" s="1206"/>
      <c r="Q27" s="1206"/>
      <c r="R27" s="825"/>
      <c r="S27" s="825"/>
      <c r="T27" s="825"/>
      <c r="U27" s="825"/>
      <c r="V27" s="825"/>
      <c r="W27" s="825"/>
      <c r="X27" s="825"/>
      <c r="Y27" s="825"/>
      <c r="Z27" s="825"/>
      <c r="AA27" s="825"/>
      <c r="AB27" s="825"/>
      <c r="AC27" s="825"/>
      <c r="AD27" s="825"/>
      <c r="AE27" s="825"/>
      <c r="AF27" s="825"/>
      <c r="AG27" s="825"/>
    </row>
    <row r="28" spans="1:33" x14ac:dyDescent="0.25">
      <c r="A28" s="129"/>
      <c r="B28" s="1200"/>
      <c r="C28" s="1201"/>
      <c r="D28" s="1201"/>
      <c r="E28" s="1201"/>
      <c r="F28" s="1202"/>
      <c r="G28" s="1201"/>
      <c r="H28" s="1201"/>
      <c r="I28" s="1201"/>
      <c r="J28" s="1201"/>
      <c r="K28" s="1201"/>
      <c r="L28" s="1201"/>
      <c r="M28" s="1201"/>
      <c r="N28" s="1201"/>
      <c r="O28" s="1201"/>
      <c r="P28" s="1202"/>
      <c r="Q28" s="1202"/>
      <c r="R28" s="825"/>
      <c r="S28" s="825"/>
      <c r="T28" s="825"/>
      <c r="U28" s="825"/>
      <c r="V28" s="825"/>
      <c r="W28" s="825"/>
      <c r="X28" s="825"/>
      <c r="Y28" s="825"/>
      <c r="Z28" s="825"/>
      <c r="AA28" s="825"/>
      <c r="AB28" s="825"/>
      <c r="AC28" s="825"/>
      <c r="AD28" s="825"/>
      <c r="AE28" s="825"/>
      <c r="AF28" s="825"/>
      <c r="AG28" s="825"/>
    </row>
    <row r="29" spans="1:33" x14ac:dyDescent="0.25">
      <c r="A29" s="129"/>
      <c r="B29" s="1200" t="s">
        <v>164</v>
      </c>
      <c r="C29" s="1201">
        <f t="shared" ref="C29:D29" si="9">+SUM(C30:C31)</f>
        <v>20456.039872113521</v>
      </c>
      <c r="D29" s="1201">
        <f t="shared" si="9"/>
        <v>8313.4332970571904</v>
      </c>
      <c r="E29" s="1201">
        <f>+SUM(E30:E31)</f>
        <v>42430.441284158667</v>
      </c>
      <c r="F29" s="1202">
        <f>SUM(C29:E29)</f>
        <v>71199.914453329373</v>
      </c>
      <c r="G29" s="1201">
        <f t="shared" ref="G29:O29" si="10">+SUM(G30:G31)</f>
        <v>161767.97794000001</v>
      </c>
      <c r="H29" s="1201">
        <f t="shared" si="10"/>
        <v>112.29735306613662</v>
      </c>
      <c r="I29" s="1201">
        <f t="shared" si="10"/>
        <v>4177.9469012870049</v>
      </c>
      <c r="J29" s="1201">
        <f t="shared" si="10"/>
        <v>20439.55624095237</v>
      </c>
      <c r="K29" s="1201">
        <f t="shared" si="10"/>
        <v>2096570.9735127515</v>
      </c>
      <c r="L29" s="1201">
        <f t="shared" si="10"/>
        <v>39226.969547436791</v>
      </c>
      <c r="M29" s="1201">
        <f t="shared" si="10"/>
        <v>198257.94519000003</v>
      </c>
      <c r="N29" s="1201">
        <f t="shared" si="10"/>
        <v>111.11846306613663</v>
      </c>
      <c r="O29" s="1201">
        <f t="shared" si="10"/>
        <v>2342.1123447368423</v>
      </c>
      <c r="P29" s="1202">
        <f>SUM(G29:O29)</f>
        <v>2523006.8974932963</v>
      </c>
      <c r="Q29" s="1202">
        <f>+Q30+Q31</f>
        <v>2594206.8119466258</v>
      </c>
      <c r="R29" s="825"/>
      <c r="S29" s="825"/>
      <c r="T29" s="825"/>
      <c r="U29" s="825"/>
      <c r="V29" s="825"/>
      <c r="W29" s="825"/>
      <c r="X29" s="825"/>
      <c r="Y29" s="825"/>
      <c r="Z29" s="825"/>
      <c r="AA29" s="825"/>
      <c r="AB29" s="825"/>
      <c r="AC29" s="825"/>
      <c r="AD29" s="825"/>
      <c r="AE29" s="825"/>
      <c r="AF29" s="825"/>
      <c r="AG29" s="825"/>
    </row>
    <row r="30" spans="1:33" x14ac:dyDescent="0.25">
      <c r="A30" s="129"/>
      <c r="B30" s="1203" t="s">
        <v>277</v>
      </c>
      <c r="C30" s="1201">
        <v>19972.056082631578</v>
      </c>
      <c r="D30" s="1201">
        <v>7622.4400101813808</v>
      </c>
      <c r="E30" s="1201">
        <v>556.87837688753268</v>
      </c>
      <c r="F30" s="1202">
        <f>SUM(C30:E30)</f>
        <v>28151.374469700491</v>
      </c>
      <c r="G30" s="1201">
        <v>111186.06993</v>
      </c>
      <c r="H30" s="1201">
        <v>0</v>
      </c>
      <c r="I30" s="1201">
        <v>1280.5170716102166</v>
      </c>
      <c r="J30" s="1201">
        <v>19972.056082631578</v>
      </c>
      <c r="K30" s="1201">
        <v>1922846.5911618336</v>
      </c>
      <c r="L30" s="1201">
        <v>420.75657000000007</v>
      </c>
      <c r="M30" s="1201">
        <v>148256.00831000003</v>
      </c>
      <c r="N30" s="1201">
        <v>0</v>
      </c>
      <c r="O30" s="1201">
        <v>121.29997</v>
      </c>
      <c r="P30" s="1202">
        <f t="shared" ref="P30:P31" si="11">SUM(G30:O30)</f>
        <v>2204083.2990960754</v>
      </c>
      <c r="Q30" s="1202">
        <f>+F30+P30</f>
        <v>2232234.6735657756</v>
      </c>
      <c r="R30" s="825"/>
      <c r="S30" s="825"/>
      <c r="T30" s="825"/>
      <c r="U30" s="825"/>
      <c r="V30" s="825"/>
      <c r="W30" s="825"/>
      <c r="X30" s="825"/>
      <c r="Y30" s="825"/>
      <c r="Z30" s="825"/>
      <c r="AA30" s="825"/>
      <c r="AB30" s="825"/>
      <c r="AC30" s="825"/>
      <c r="AD30" s="825"/>
      <c r="AE30" s="825"/>
      <c r="AF30" s="825"/>
      <c r="AG30" s="825"/>
    </row>
    <row r="31" spans="1:33" x14ac:dyDescent="0.25">
      <c r="A31" s="129"/>
      <c r="B31" s="1203" t="s">
        <v>307</v>
      </c>
      <c r="C31" s="1201">
        <v>483.98378948194375</v>
      </c>
      <c r="D31" s="1201">
        <v>690.99328687580964</v>
      </c>
      <c r="E31" s="1201">
        <v>41873.562907271138</v>
      </c>
      <c r="F31" s="1202">
        <f>SUM(C31:E31)</f>
        <v>43048.539983628893</v>
      </c>
      <c r="G31" s="1201">
        <v>50581.908009999999</v>
      </c>
      <c r="H31" s="1201">
        <v>112.29735306613662</v>
      </c>
      <c r="I31" s="1201">
        <v>2897.4298296767879</v>
      </c>
      <c r="J31" s="1201">
        <v>467.50015832079112</v>
      </c>
      <c r="K31" s="1201">
        <v>173724.38235091788</v>
      </c>
      <c r="L31" s="1201">
        <v>38806.212977436793</v>
      </c>
      <c r="M31" s="1201">
        <v>50001.936880000001</v>
      </c>
      <c r="N31" s="1201">
        <v>111.11846306613663</v>
      </c>
      <c r="O31" s="1201">
        <v>2220.8123747368422</v>
      </c>
      <c r="P31" s="1202">
        <f t="shared" si="11"/>
        <v>318923.5983972213</v>
      </c>
      <c r="Q31" s="1202">
        <f>+F31+P31</f>
        <v>361972.1383808502</v>
      </c>
      <c r="R31" s="825"/>
      <c r="S31" s="825"/>
      <c r="T31" s="825"/>
      <c r="U31" s="825"/>
      <c r="V31" s="825"/>
      <c r="W31" s="825"/>
      <c r="X31" s="825"/>
      <c r="Y31" s="825"/>
      <c r="Z31" s="825"/>
      <c r="AA31" s="825"/>
      <c r="AB31" s="825"/>
      <c r="AC31" s="825"/>
      <c r="AD31" s="825"/>
      <c r="AE31" s="825"/>
      <c r="AF31" s="825"/>
      <c r="AG31" s="825"/>
    </row>
    <row r="32" spans="1:33" x14ac:dyDescent="0.25">
      <c r="A32" s="129"/>
      <c r="B32" s="1204"/>
      <c r="C32" s="1205"/>
      <c r="D32" s="1205"/>
      <c r="E32" s="1205"/>
      <c r="F32" s="1206"/>
      <c r="G32" s="1205"/>
      <c r="H32" s="1205"/>
      <c r="I32" s="1205"/>
      <c r="J32" s="1205"/>
      <c r="K32" s="1205"/>
      <c r="L32" s="1205"/>
      <c r="M32" s="1205"/>
      <c r="N32" s="1205"/>
      <c r="O32" s="1205"/>
      <c r="P32" s="1206"/>
      <c r="Q32" s="1206"/>
      <c r="R32" s="825"/>
      <c r="S32" s="825"/>
      <c r="T32" s="825"/>
      <c r="U32" s="825"/>
      <c r="V32" s="825"/>
      <c r="W32" s="825"/>
      <c r="X32" s="825"/>
      <c r="Y32" s="825"/>
      <c r="Z32" s="825"/>
      <c r="AA32" s="825"/>
      <c r="AB32" s="825"/>
      <c r="AC32" s="825"/>
      <c r="AD32" s="825"/>
      <c r="AE32" s="825"/>
      <c r="AF32" s="825"/>
      <c r="AG32" s="825"/>
    </row>
    <row r="33" spans="1:33" x14ac:dyDescent="0.25">
      <c r="A33" s="129"/>
      <c r="B33" s="1200"/>
      <c r="C33" s="1201"/>
      <c r="D33" s="1201"/>
      <c r="E33" s="1201"/>
      <c r="F33" s="1202"/>
      <c r="G33" s="1201"/>
      <c r="H33" s="1201"/>
      <c r="I33" s="1201"/>
      <c r="J33" s="1201"/>
      <c r="K33" s="1201"/>
      <c r="L33" s="1201"/>
      <c r="M33" s="1201"/>
      <c r="N33" s="1201"/>
      <c r="O33" s="1201"/>
      <c r="P33" s="1202"/>
      <c r="Q33" s="1202"/>
      <c r="R33" s="825"/>
      <c r="S33" s="825"/>
      <c r="T33" s="825"/>
      <c r="U33" s="825"/>
      <c r="V33" s="825"/>
      <c r="W33" s="825"/>
      <c r="X33" s="825"/>
      <c r="Y33" s="825"/>
      <c r="Z33" s="825"/>
      <c r="AA33" s="825"/>
      <c r="AB33" s="825"/>
      <c r="AC33" s="825"/>
      <c r="AD33" s="825"/>
      <c r="AE33" s="825"/>
      <c r="AF33" s="825"/>
      <c r="AG33" s="825"/>
    </row>
    <row r="34" spans="1:33" x14ac:dyDescent="0.25">
      <c r="A34" s="129"/>
      <c r="B34" s="1200" t="s">
        <v>673</v>
      </c>
      <c r="C34" s="1201">
        <f t="shared" ref="C34:D34" si="12">+SUM(C35:C36)</f>
        <v>2573.4771006549836</v>
      </c>
      <c r="D34" s="1201">
        <f t="shared" si="12"/>
        <v>2493.6959404929357</v>
      </c>
      <c r="E34" s="1201">
        <f>+SUM(E35:E36)</f>
        <v>2435.1228464539017</v>
      </c>
      <c r="F34" s="1202">
        <f>SUM(C34:E34)</f>
        <v>7502.2958876018211</v>
      </c>
      <c r="G34" s="1201">
        <f t="shared" ref="G34:O34" si="13">+SUM(G35:G36)</f>
        <v>2493.6959404929357</v>
      </c>
      <c r="H34" s="1201">
        <f t="shared" si="13"/>
        <v>17838.483404272782</v>
      </c>
      <c r="I34" s="1201">
        <f t="shared" si="13"/>
        <v>2312.6131345508929</v>
      </c>
      <c r="J34" s="1201">
        <f t="shared" si="13"/>
        <v>2429.7593254786984</v>
      </c>
      <c r="K34" s="1201">
        <f t="shared" si="13"/>
        <v>2371.1862314396644</v>
      </c>
      <c r="L34" s="1201">
        <f t="shared" si="13"/>
        <v>2429.7593254786984</v>
      </c>
      <c r="M34" s="1201">
        <f t="shared" si="13"/>
        <v>2371.1862314396644</v>
      </c>
      <c r="N34" s="1201">
        <f t="shared" si="13"/>
        <v>2429.7593254786984</v>
      </c>
      <c r="O34" s="1201">
        <f t="shared" si="13"/>
        <v>2429.7593254786984</v>
      </c>
      <c r="P34" s="1202">
        <f>SUM(G34:O34)</f>
        <v>37106.202244110733</v>
      </c>
      <c r="Q34" s="1202">
        <f>+Q35+Q36</f>
        <v>44608.498131712549</v>
      </c>
      <c r="R34" s="825"/>
      <c r="S34" s="825"/>
      <c r="T34" s="825"/>
      <c r="U34" s="825"/>
      <c r="V34" s="825"/>
      <c r="W34" s="825"/>
      <c r="X34" s="825"/>
      <c r="Y34" s="825"/>
      <c r="Z34" s="825"/>
      <c r="AA34" s="825"/>
      <c r="AB34" s="825"/>
      <c r="AC34" s="825"/>
      <c r="AD34" s="825"/>
      <c r="AE34" s="825"/>
      <c r="AF34" s="825"/>
      <c r="AG34" s="825"/>
    </row>
    <row r="35" spans="1:33" x14ac:dyDescent="0.25">
      <c r="A35" s="129"/>
      <c r="B35" s="1203" t="s">
        <v>277</v>
      </c>
      <c r="C35" s="1201">
        <v>0</v>
      </c>
      <c r="D35" s="1201">
        <v>0</v>
      </c>
      <c r="E35" s="1201">
        <v>0</v>
      </c>
      <c r="F35" s="1202">
        <f>SUM(C35:E35)</f>
        <v>0</v>
      </c>
      <c r="G35" s="1201">
        <v>0</v>
      </c>
      <c r="H35" s="1201">
        <v>15344.787463779845</v>
      </c>
      <c r="I35" s="1201">
        <v>0</v>
      </c>
      <c r="J35" s="1201">
        <v>0</v>
      </c>
      <c r="K35" s="1201">
        <v>0</v>
      </c>
      <c r="L35" s="1201">
        <v>0</v>
      </c>
      <c r="M35" s="1201">
        <v>0</v>
      </c>
      <c r="N35" s="1201">
        <v>0</v>
      </c>
      <c r="O35" s="1201">
        <v>0</v>
      </c>
      <c r="P35" s="1202">
        <f t="shared" ref="P35:P36" si="14">SUM(G35:O35)</f>
        <v>15344.787463779845</v>
      </c>
      <c r="Q35" s="1202">
        <f>+F35+P35</f>
        <v>15344.787463779845</v>
      </c>
      <c r="R35" s="825"/>
      <c r="S35" s="825"/>
      <c r="T35" s="825"/>
      <c r="U35" s="825"/>
      <c r="V35" s="825"/>
      <c r="W35" s="825"/>
      <c r="X35" s="825"/>
      <c r="Y35" s="825"/>
      <c r="Z35" s="825"/>
      <c r="AA35" s="825"/>
      <c r="AB35" s="825"/>
      <c r="AC35" s="825"/>
      <c r="AD35" s="825"/>
      <c r="AE35" s="825"/>
      <c r="AF35" s="825"/>
      <c r="AG35" s="825"/>
    </row>
    <row r="36" spans="1:33" x14ac:dyDescent="0.25">
      <c r="A36" s="129"/>
      <c r="B36" s="1203" t="s">
        <v>307</v>
      </c>
      <c r="C36" s="1201">
        <v>2573.4771006549836</v>
      </c>
      <c r="D36" s="1201">
        <v>2493.6959404929357</v>
      </c>
      <c r="E36" s="1201">
        <v>2435.1228464539017</v>
      </c>
      <c r="F36" s="1202">
        <f>SUM(C36:E36)</f>
        <v>7502.2958876018211</v>
      </c>
      <c r="G36" s="1201">
        <v>2493.6959404929357</v>
      </c>
      <c r="H36" s="1201">
        <v>2493.6959404929357</v>
      </c>
      <c r="I36" s="1201">
        <v>2312.6131345508929</v>
      </c>
      <c r="J36" s="1201">
        <v>2429.7593254786984</v>
      </c>
      <c r="K36" s="1201">
        <v>2371.1862314396644</v>
      </c>
      <c r="L36" s="1201">
        <v>2429.7593254786984</v>
      </c>
      <c r="M36" s="1201">
        <v>2371.1862314396644</v>
      </c>
      <c r="N36" s="1201">
        <v>2429.7593254786984</v>
      </c>
      <c r="O36" s="1201">
        <v>2429.7593254786984</v>
      </c>
      <c r="P36" s="1202">
        <f t="shared" si="14"/>
        <v>21761.414780330888</v>
      </c>
      <c r="Q36" s="1202">
        <f>+F36+P36</f>
        <v>29263.710667932708</v>
      </c>
      <c r="R36" s="825"/>
      <c r="S36" s="825"/>
      <c r="T36" s="825"/>
      <c r="U36" s="825"/>
      <c r="V36" s="825"/>
      <c r="W36" s="825"/>
      <c r="X36" s="825"/>
      <c r="Y36" s="825"/>
      <c r="Z36" s="825"/>
      <c r="AA36" s="825"/>
      <c r="AB36" s="825"/>
      <c r="AC36" s="825"/>
      <c r="AD36" s="825"/>
      <c r="AE36" s="825"/>
      <c r="AF36" s="825"/>
      <c r="AG36" s="825"/>
    </row>
    <row r="37" spans="1:33" x14ac:dyDescent="0.25">
      <c r="A37" s="129"/>
      <c r="B37" s="1204"/>
      <c r="C37" s="1205"/>
      <c r="D37" s="1205"/>
      <c r="E37" s="1205"/>
      <c r="F37" s="1206"/>
      <c r="G37" s="1205"/>
      <c r="H37" s="1205"/>
      <c r="I37" s="1205"/>
      <c r="J37" s="1205"/>
      <c r="K37" s="1205"/>
      <c r="L37" s="1205"/>
      <c r="M37" s="1205"/>
      <c r="N37" s="1205"/>
      <c r="O37" s="1205"/>
      <c r="P37" s="1206"/>
      <c r="Q37" s="1206"/>
      <c r="R37" s="825"/>
      <c r="S37" s="825"/>
      <c r="T37" s="825"/>
      <c r="U37" s="825"/>
      <c r="V37" s="825"/>
      <c r="W37" s="825"/>
      <c r="X37" s="825"/>
      <c r="Y37" s="825"/>
      <c r="Z37" s="825"/>
      <c r="AA37" s="825"/>
      <c r="AB37" s="825"/>
      <c r="AC37" s="825"/>
      <c r="AD37" s="825"/>
      <c r="AE37" s="825"/>
      <c r="AF37" s="825"/>
      <c r="AG37" s="825"/>
    </row>
    <row r="38" spans="1:33" x14ac:dyDescent="0.25">
      <c r="A38" s="129"/>
      <c r="B38" s="1203"/>
      <c r="C38" s="1201"/>
      <c r="D38" s="1201"/>
      <c r="E38" s="1201"/>
      <c r="F38" s="1202"/>
      <c r="G38" s="1201"/>
      <c r="H38" s="1201"/>
      <c r="I38" s="1201"/>
      <c r="J38" s="1201"/>
      <c r="K38" s="1201"/>
      <c r="L38" s="1201"/>
      <c r="M38" s="1201"/>
      <c r="N38" s="1201"/>
      <c r="O38" s="1201"/>
      <c r="P38" s="1202"/>
      <c r="Q38" s="1202"/>
      <c r="R38" s="825"/>
      <c r="S38" s="825"/>
      <c r="T38" s="825"/>
      <c r="U38" s="825"/>
      <c r="V38" s="825"/>
      <c r="W38" s="825"/>
      <c r="X38" s="825"/>
      <c r="Y38" s="825"/>
      <c r="Z38" s="825"/>
      <c r="AA38" s="825"/>
      <c r="AB38" s="825"/>
      <c r="AC38" s="825"/>
      <c r="AD38" s="825"/>
      <c r="AE38" s="825"/>
      <c r="AF38" s="825"/>
      <c r="AG38" s="825"/>
    </row>
    <row r="39" spans="1:33" x14ac:dyDescent="0.25">
      <c r="A39" s="129"/>
      <c r="B39" s="1203" t="s">
        <v>165</v>
      </c>
      <c r="C39" s="1201">
        <f t="shared" ref="C39:D39" si="15">+SUM(C40:C41)</f>
        <v>15.022507930080312</v>
      </c>
      <c r="D39" s="1201">
        <f t="shared" si="15"/>
        <v>11231.685545156579</v>
      </c>
      <c r="E39" s="1201">
        <f>+SUM(E40:E41)</f>
        <v>781831.02471786318</v>
      </c>
      <c r="F39" s="1202">
        <f>SUM(C39:E39)</f>
        <v>793077.73277094983</v>
      </c>
      <c r="G39" s="1201">
        <f t="shared" ref="G39:O39" si="16">+SUM(G40:G41)</f>
        <v>15.022501181075791</v>
      </c>
      <c r="H39" s="1201">
        <f t="shared" si="16"/>
        <v>460.61298435188155</v>
      </c>
      <c r="I39" s="1201">
        <f t="shared" si="16"/>
        <v>158.23844079843255</v>
      </c>
      <c r="J39" s="1201">
        <f t="shared" si="16"/>
        <v>15.022501181075791</v>
      </c>
      <c r="K39" s="1201">
        <f t="shared" si="16"/>
        <v>12043.122903955709</v>
      </c>
      <c r="L39" s="1201">
        <f t="shared" si="16"/>
        <v>15.022501181075793</v>
      </c>
      <c r="M39" s="1201">
        <f t="shared" si="16"/>
        <v>15.022507930080312</v>
      </c>
      <c r="N39" s="1201">
        <f t="shared" si="16"/>
        <v>392.19796940557148</v>
      </c>
      <c r="O39" s="1201">
        <f t="shared" si="16"/>
        <v>154.64334489607859</v>
      </c>
      <c r="P39" s="1202">
        <f>SUM(G39:O39)</f>
        <v>13268.90565488098</v>
      </c>
      <c r="Q39" s="1202">
        <f>+Q40+Q41</f>
        <v>806346.63842583087</v>
      </c>
      <c r="R39" s="825"/>
      <c r="S39" s="825"/>
      <c r="T39" s="825"/>
      <c r="U39" s="825"/>
      <c r="V39" s="825"/>
      <c r="W39" s="825"/>
      <c r="X39" s="825"/>
      <c r="Y39" s="825"/>
      <c r="Z39" s="825"/>
      <c r="AA39" s="825"/>
      <c r="AB39" s="825"/>
      <c r="AC39" s="825"/>
      <c r="AD39" s="825"/>
      <c r="AE39" s="825"/>
      <c r="AF39" s="825"/>
      <c r="AG39" s="825"/>
    </row>
    <row r="40" spans="1:33" x14ac:dyDescent="0.25">
      <c r="A40" s="129"/>
      <c r="B40" s="1203" t="s">
        <v>277</v>
      </c>
      <c r="C40" s="1201">
        <v>11.358074826888032</v>
      </c>
      <c r="D40" s="1201">
        <v>10075.983977633325</v>
      </c>
      <c r="E40" s="1201">
        <v>781827.48921964632</v>
      </c>
      <c r="F40" s="1202">
        <f>SUM(C40:E40)</f>
        <v>791914.8312721065</v>
      </c>
      <c r="G40" s="1201">
        <v>11.470280016872511</v>
      </c>
      <c r="H40" s="1201">
        <v>275.61656503189243</v>
      </c>
      <c r="I40" s="1201">
        <v>11.761383094418575</v>
      </c>
      <c r="J40" s="1201">
        <v>11.673229119254909</v>
      </c>
      <c r="K40" s="1201">
        <v>11014.374098330654</v>
      </c>
      <c r="L40" s="1201">
        <v>11.810347137072283</v>
      </c>
      <c r="M40" s="1201">
        <v>11.950342381048795</v>
      </c>
      <c r="N40" s="1201">
        <v>276.02837233634</v>
      </c>
      <c r="O40" s="1201">
        <v>12.018785339137477</v>
      </c>
      <c r="P40" s="1202">
        <f t="shared" ref="P40:P41" si="17">SUM(G40:O40)</f>
        <v>11636.703402786692</v>
      </c>
      <c r="Q40" s="1202">
        <f>+F40+P40</f>
        <v>803551.53467489325</v>
      </c>
      <c r="R40" s="825"/>
      <c r="S40" s="825"/>
      <c r="T40" s="825"/>
      <c r="U40" s="825"/>
      <c r="V40" s="825"/>
      <c r="W40" s="825"/>
      <c r="X40" s="825"/>
      <c r="Y40" s="825"/>
      <c r="Z40" s="825"/>
      <c r="AA40" s="825"/>
      <c r="AB40" s="825"/>
      <c r="AC40" s="825"/>
      <c r="AD40" s="825"/>
      <c r="AE40" s="825"/>
      <c r="AF40" s="825"/>
      <c r="AG40" s="825"/>
    </row>
    <row r="41" spans="1:33" x14ac:dyDescent="0.25">
      <c r="A41" s="129"/>
      <c r="B41" s="1203" t="s">
        <v>307</v>
      </c>
      <c r="C41" s="1201">
        <v>3.6644331031922794</v>
      </c>
      <c r="D41" s="1201">
        <v>1155.701567523254</v>
      </c>
      <c r="E41" s="1201">
        <v>3.5354982169130054</v>
      </c>
      <c r="F41" s="1202">
        <f>SUM(C41:E41)</f>
        <v>1162.9014988433594</v>
      </c>
      <c r="G41" s="1201">
        <v>3.5522211642032797</v>
      </c>
      <c r="H41" s="1201">
        <v>184.99641931998914</v>
      </c>
      <c r="I41" s="1201">
        <v>146.47705770401399</v>
      </c>
      <c r="J41" s="1201">
        <v>3.3492720618208813</v>
      </c>
      <c r="K41" s="1201">
        <v>1028.748805625055</v>
      </c>
      <c r="L41" s="1201">
        <v>3.2121540440035097</v>
      </c>
      <c r="M41" s="1201">
        <v>3.0721655490315181</v>
      </c>
      <c r="N41" s="1201">
        <v>116.16959706923149</v>
      </c>
      <c r="O41" s="1201">
        <v>142.62455955694111</v>
      </c>
      <c r="P41" s="1202">
        <f t="shared" si="17"/>
        <v>1632.2022520942896</v>
      </c>
      <c r="Q41" s="1202">
        <f>+F41+P41</f>
        <v>2795.1037509376492</v>
      </c>
      <c r="R41" s="825"/>
      <c r="S41" s="825"/>
      <c r="T41" s="825"/>
      <c r="U41" s="825"/>
      <c r="V41" s="825"/>
      <c r="W41" s="825"/>
      <c r="X41" s="825"/>
      <c r="Y41" s="825"/>
      <c r="Z41" s="825"/>
      <c r="AA41" s="825"/>
      <c r="AB41" s="825"/>
      <c r="AC41" s="825"/>
      <c r="AD41" s="825"/>
      <c r="AE41" s="825"/>
      <c r="AF41" s="825"/>
      <c r="AG41" s="825"/>
    </row>
    <row r="42" spans="1:33" x14ac:dyDescent="0.25">
      <c r="A42" s="129"/>
      <c r="B42" s="1209"/>
      <c r="C42" s="1205"/>
      <c r="D42" s="1205"/>
      <c r="E42" s="1205"/>
      <c r="F42" s="1206"/>
      <c r="G42" s="1205"/>
      <c r="H42" s="1205"/>
      <c r="I42" s="1205"/>
      <c r="J42" s="1205"/>
      <c r="K42" s="1205"/>
      <c r="L42" s="1205"/>
      <c r="M42" s="1205"/>
      <c r="N42" s="1205"/>
      <c r="O42" s="1205"/>
      <c r="P42" s="1206"/>
      <c r="Q42" s="1206"/>
      <c r="R42" s="825"/>
      <c r="S42" s="825"/>
      <c r="T42" s="825"/>
      <c r="U42" s="825"/>
      <c r="V42" s="825"/>
      <c r="W42" s="825"/>
      <c r="X42" s="825"/>
      <c r="Y42" s="825"/>
      <c r="Z42" s="825"/>
      <c r="AA42" s="825"/>
      <c r="AB42" s="825"/>
      <c r="AC42" s="825"/>
      <c r="AD42" s="825"/>
      <c r="AE42" s="825"/>
      <c r="AF42" s="825"/>
      <c r="AG42" s="825"/>
    </row>
    <row r="43" spans="1:33" x14ac:dyDescent="0.25">
      <c r="A43" s="129"/>
      <c r="B43" s="1203"/>
      <c r="C43" s="1201"/>
      <c r="D43" s="1201"/>
      <c r="E43" s="1201"/>
      <c r="F43" s="1202"/>
      <c r="G43" s="1201"/>
      <c r="H43" s="1201"/>
      <c r="I43" s="1201"/>
      <c r="J43" s="1201"/>
      <c r="K43" s="1201"/>
      <c r="L43" s="1201"/>
      <c r="M43" s="1201"/>
      <c r="N43" s="1201"/>
      <c r="O43" s="1201"/>
      <c r="P43" s="1202"/>
      <c r="Q43" s="1202"/>
      <c r="R43" s="825"/>
      <c r="S43" s="825"/>
      <c r="T43" s="825"/>
      <c r="U43" s="825"/>
      <c r="V43" s="825"/>
      <c r="W43" s="825"/>
      <c r="X43" s="825"/>
      <c r="Y43" s="825"/>
      <c r="Z43" s="825"/>
      <c r="AA43" s="825"/>
      <c r="AB43" s="825"/>
      <c r="AC43" s="825"/>
      <c r="AD43" s="825"/>
      <c r="AE43" s="825"/>
      <c r="AF43" s="825"/>
      <c r="AG43" s="825"/>
    </row>
    <row r="44" spans="1:33" x14ac:dyDescent="0.25">
      <c r="A44" s="129"/>
      <c r="B44" s="1210" t="s">
        <v>866</v>
      </c>
      <c r="C44" s="1201">
        <f t="shared" ref="C44:D44" si="18">+SUM(C45:C46)</f>
        <v>75055.36913889111</v>
      </c>
      <c r="D44" s="1201">
        <f t="shared" si="18"/>
        <v>18300.740766327253</v>
      </c>
      <c r="E44" s="1201">
        <f>+SUM(E45:E46)</f>
        <v>24651.787034905701</v>
      </c>
      <c r="F44" s="1202">
        <f>SUM(C44:E44)</f>
        <v>118007.89694012406</v>
      </c>
      <c r="G44" s="1201">
        <f t="shared" ref="G44:O44" si="19">+SUM(G45:G46)</f>
        <v>14780.858820598662</v>
      </c>
      <c r="H44" s="1201">
        <f t="shared" si="19"/>
        <v>22702.848613754486</v>
      </c>
      <c r="I44" s="1201">
        <f t="shared" si="19"/>
        <v>28419.456117116872</v>
      </c>
      <c r="J44" s="1201">
        <f t="shared" si="19"/>
        <v>18590.894344804539</v>
      </c>
      <c r="K44" s="1201">
        <f t="shared" si="19"/>
        <v>18433.854438274968</v>
      </c>
      <c r="L44" s="1201">
        <f t="shared" si="19"/>
        <v>24837.22176702465</v>
      </c>
      <c r="M44" s="1201">
        <f t="shared" si="19"/>
        <v>14886.75596146132</v>
      </c>
      <c r="N44" s="1201">
        <f t="shared" si="19"/>
        <v>25172.170684714365</v>
      </c>
      <c r="O44" s="1201">
        <f t="shared" si="19"/>
        <v>31336.373013737757</v>
      </c>
      <c r="P44" s="1202">
        <f>SUM(G44:O44)</f>
        <v>199160.4337614876</v>
      </c>
      <c r="Q44" s="1202">
        <f>+Q45+Q46</f>
        <v>317168.3307016117</v>
      </c>
      <c r="R44" s="825"/>
      <c r="S44" s="825"/>
      <c r="T44" s="825"/>
      <c r="U44" s="825"/>
      <c r="V44" s="825"/>
      <c r="W44" s="825"/>
      <c r="X44" s="825"/>
      <c r="Y44" s="825"/>
      <c r="Z44" s="825"/>
      <c r="AA44" s="825"/>
      <c r="AB44" s="825"/>
      <c r="AC44" s="825"/>
      <c r="AD44" s="825"/>
      <c r="AE44" s="825"/>
      <c r="AF44" s="825"/>
      <c r="AG44" s="825"/>
    </row>
    <row r="45" spans="1:33" x14ac:dyDescent="0.25">
      <c r="A45" s="129"/>
      <c r="B45" s="1203" t="s">
        <v>277</v>
      </c>
      <c r="C45" s="1201">
        <v>36138.654193894428</v>
      </c>
      <c r="D45" s="1201">
        <v>13992.560660616662</v>
      </c>
      <c r="E45" s="1201">
        <v>19058.406601952818</v>
      </c>
      <c r="F45" s="1202">
        <f>SUM(C45:E45)</f>
        <v>69189.621456463909</v>
      </c>
      <c r="G45" s="1201">
        <v>11493.807851751753</v>
      </c>
      <c r="H45" s="1201">
        <v>17565.258680429473</v>
      </c>
      <c r="I45" s="1201">
        <v>22240.392043927532</v>
      </c>
      <c r="J45" s="1201">
        <v>14629.054797327424</v>
      </c>
      <c r="K45" s="1201">
        <v>14695.046276139446</v>
      </c>
      <c r="L45" s="1201">
        <v>19924.425151052739</v>
      </c>
      <c r="M45" s="1201">
        <v>12087.283185752569</v>
      </c>
      <c r="N45" s="1201">
        <v>20725.37628944722</v>
      </c>
      <c r="O45" s="1201">
        <v>25927.17404342557</v>
      </c>
      <c r="P45" s="1202">
        <f t="shared" ref="P45:P46" si="20">SUM(G45:O45)</f>
        <v>159287.81831925374</v>
      </c>
      <c r="Q45" s="1202">
        <f>+F45+P45</f>
        <v>228477.43977571765</v>
      </c>
      <c r="R45" s="825"/>
      <c r="S45" s="825"/>
      <c r="T45" s="825"/>
      <c r="U45" s="825"/>
      <c r="V45" s="825"/>
      <c r="W45" s="825"/>
      <c r="X45" s="825"/>
      <c r="Y45" s="825"/>
      <c r="Z45" s="825"/>
      <c r="AA45" s="825"/>
      <c r="AB45" s="825"/>
      <c r="AC45" s="825"/>
      <c r="AD45" s="825"/>
      <c r="AE45" s="825"/>
      <c r="AF45" s="825"/>
      <c r="AG45" s="825"/>
    </row>
    <row r="46" spans="1:33" x14ac:dyDescent="0.25">
      <c r="A46" s="129"/>
      <c r="B46" s="1203" t="s">
        <v>307</v>
      </c>
      <c r="C46" s="1201">
        <v>38916.714944996675</v>
      </c>
      <c r="D46" s="1201">
        <v>4308.1801057105931</v>
      </c>
      <c r="E46" s="1201">
        <v>5593.3804329528839</v>
      </c>
      <c r="F46" s="1202">
        <f>SUM(C46:E46)</f>
        <v>48818.275483660153</v>
      </c>
      <c r="G46" s="1201">
        <v>3287.0509688469078</v>
      </c>
      <c r="H46" s="1201">
        <v>5137.5899333250118</v>
      </c>
      <c r="I46" s="1201">
        <v>6179.0640731893409</v>
      </c>
      <c r="J46" s="1201">
        <v>3961.8395474771146</v>
      </c>
      <c r="K46" s="1201">
        <v>3738.8081621355218</v>
      </c>
      <c r="L46" s="1201">
        <v>4912.7966159719099</v>
      </c>
      <c r="M46" s="1201">
        <v>2799.4727757087503</v>
      </c>
      <c r="N46" s="1201">
        <v>4446.7943952671467</v>
      </c>
      <c r="O46" s="1201">
        <v>5409.1989703121881</v>
      </c>
      <c r="P46" s="1202">
        <f t="shared" si="20"/>
        <v>39872.615442233888</v>
      </c>
      <c r="Q46" s="1202">
        <f>+F46+P46</f>
        <v>88690.89092589404</v>
      </c>
      <c r="R46" s="825"/>
      <c r="S46" s="825"/>
      <c r="T46" s="825"/>
      <c r="U46" s="825"/>
      <c r="V46" s="825"/>
      <c r="W46" s="825"/>
      <c r="X46" s="825"/>
      <c r="Y46" s="825"/>
      <c r="Z46" s="825"/>
      <c r="AA46" s="825"/>
      <c r="AB46" s="825"/>
      <c r="AC46" s="825"/>
      <c r="AD46" s="825"/>
      <c r="AE46" s="825"/>
      <c r="AF46" s="825"/>
      <c r="AG46" s="825"/>
    </row>
    <row r="47" spans="1:33" x14ac:dyDescent="0.25">
      <c r="A47" s="129"/>
      <c r="B47" s="1209"/>
      <c r="C47" s="1205"/>
      <c r="D47" s="1205"/>
      <c r="E47" s="1205"/>
      <c r="F47" s="1206"/>
      <c r="G47" s="1205"/>
      <c r="H47" s="1205"/>
      <c r="I47" s="1205"/>
      <c r="J47" s="1205"/>
      <c r="K47" s="1205"/>
      <c r="L47" s="1205"/>
      <c r="M47" s="1205"/>
      <c r="N47" s="1205"/>
      <c r="O47" s="1205"/>
      <c r="P47" s="1206"/>
      <c r="Q47" s="1206"/>
      <c r="R47" s="825"/>
      <c r="S47" s="825"/>
      <c r="T47" s="825"/>
      <c r="U47" s="825"/>
      <c r="V47" s="825"/>
      <c r="W47" s="825"/>
      <c r="X47" s="825"/>
      <c r="Y47" s="825"/>
      <c r="Z47" s="825"/>
      <c r="AA47" s="825"/>
      <c r="AB47" s="825"/>
      <c r="AC47" s="825"/>
      <c r="AD47" s="825"/>
      <c r="AE47" s="825"/>
      <c r="AF47" s="825"/>
      <c r="AG47" s="825"/>
    </row>
    <row r="48" spans="1:33" x14ac:dyDescent="0.25">
      <c r="A48" s="129"/>
      <c r="B48" s="1203"/>
      <c r="C48" s="1201"/>
      <c r="D48" s="1201"/>
      <c r="E48" s="1201"/>
      <c r="F48" s="1202"/>
      <c r="G48" s="1201"/>
      <c r="H48" s="1201"/>
      <c r="I48" s="1201"/>
      <c r="J48" s="1201"/>
      <c r="K48" s="1201"/>
      <c r="L48" s="1201"/>
      <c r="M48" s="1201"/>
      <c r="N48" s="1201"/>
      <c r="O48" s="1201"/>
      <c r="P48" s="1202"/>
      <c r="Q48" s="1202"/>
      <c r="R48" s="825"/>
      <c r="S48" s="825"/>
      <c r="T48" s="825"/>
      <c r="U48" s="825"/>
      <c r="V48" s="825"/>
      <c r="W48" s="825"/>
      <c r="X48" s="825"/>
      <c r="Y48" s="825"/>
      <c r="Z48" s="825"/>
      <c r="AA48" s="825"/>
      <c r="AB48" s="825"/>
      <c r="AC48" s="825"/>
      <c r="AD48" s="825"/>
      <c r="AE48" s="825"/>
      <c r="AF48" s="825"/>
      <c r="AG48" s="825"/>
    </row>
    <row r="49" spans="1:33" x14ac:dyDescent="0.25">
      <c r="A49" s="129"/>
      <c r="B49" s="1210" t="s">
        <v>674</v>
      </c>
      <c r="C49" s="1201">
        <f t="shared" ref="C49:D49" si="21">+SUM(C50:C51)</f>
        <v>0</v>
      </c>
      <c r="D49" s="1201">
        <f t="shared" si="21"/>
        <v>0</v>
      </c>
      <c r="E49" s="1201">
        <f>+SUM(E50:E51)</f>
        <v>0</v>
      </c>
      <c r="F49" s="1202">
        <f>SUM(C49:E49)</f>
        <v>0</v>
      </c>
      <c r="G49" s="1201">
        <f t="shared" ref="G49:O49" si="22">+SUM(G50:G51)</f>
        <v>1311.41023</v>
      </c>
      <c r="H49" s="1201">
        <f t="shared" si="22"/>
        <v>12885.991669999999</v>
      </c>
      <c r="I49" s="1201">
        <f t="shared" si="22"/>
        <v>2538.9413284789016</v>
      </c>
      <c r="J49" s="1201">
        <f t="shared" si="22"/>
        <v>0</v>
      </c>
      <c r="K49" s="1201">
        <f t="shared" si="22"/>
        <v>0</v>
      </c>
      <c r="L49" s="1201">
        <f t="shared" si="22"/>
        <v>0</v>
      </c>
      <c r="M49" s="1201">
        <f t="shared" si="22"/>
        <v>1267.7281499999999</v>
      </c>
      <c r="N49" s="1201">
        <f t="shared" si="22"/>
        <v>0</v>
      </c>
      <c r="O49" s="1201">
        <f t="shared" si="22"/>
        <v>2538.9413284789016</v>
      </c>
      <c r="P49" s="1202">
        <f>SUM(G49:O49)</f>
        <v>20543.012706957801</v>
      </c>
      <c r="Q49" s="1202">
        <f>+Q50+Q51</f>
        <v>20543.012706957801</v>
      </c>
      <c r="R49" s="825"/>
      <c r="S49" s="825"/>
      <c r="T49" s="825"/>
      <c r="U49" s="825"/>
      <c r="V49" s="825"/>
      <c r="W49" s="825"/>
      <c r="X49" s="825"/>
      <c r="Y49" s="825"/>
      <c r="Z49" s="825"/>
      <c r="AA49" s="825"/>
      <c r="AB49" s="825"/>
      <c r="AC49" s="825"/>
      <c r="AD49" s="825"/>
      <c r="AE49" s="825"/>
      <c r="AF49" s="825"/>
      <c r="AG49" s="825"/>
    </row>
    <row r="50" spans="1:33" x14ac:dyDescent="0.25">
      <c r="A50" s="129"/>
      <c r="B50" s="1203" t="s">
        <v>277</v>
      </c>
      <c r="C50" s="1201">
        <v>0</v>
      </c>
      <c r="D50" s="1201">
        <v>0</v>
      </c>
      <c r="E50" s="1201">
        <v>0</v>
      </c>
      <c r="F50" s="1202">
        <f>SUM(C50:E50)</f>
        <v>0</v>
      </c>
      <c r="G50" s="1201">
        <v>1311.41023</v>
      </c>
      <c r="H50" s="1201">
        <v>12885.991669999999</v>
      </c>
      <c r="I50" s="1201">
        <v>0</v>
      </c>
      <c r="J50" s="1201">
        <v>0</v>
      </c>
      <c r="K50" s="1201">
        <v>0</v>
      </c>
      <c r="L50" s="1201">
        <v>0</v>
      </c>
      <c r="M50" s="1201">
        <v>1267.7281499999999</v>
      </c>
      <c r="N50" s="1201">
        <v>0</v>
      </c>
      <c r="O50" s="1201">
        <v>0</v>
      </c>
      <c r="P50" s="1202">
        <f t="shared" ref="P50:P51" si="23">SUM(G50:O50)</f>
        <v>15465.13005</v>
      </c>
      <c r="Q50" s="1202">
        <f>+F50+P50</f>
        <v>15465.13005</v>
      </c>
      <c r="R50" s="825"/>
      <c r="S50" s="825"/>
      <c r="T50" s="825"/>
      <c r="U50" s="825"/>
      <c r="V50" s="825"/>
      <c r="W50" s="825"/>
      <c r="X50" s="825"/>
      <c r="Y50" s="825"/>
      <c r="Z50" s="825"/>
      <c r="AA50" s="825"/>
      <c r="AB50" s="825"/>
      <c r="AC50" s="825"/>
      <c r="AD50" s="825"/>
      <c r="AE50" s="825"/>
      <c r="AF50" s="825"/>
      <c r="AG50" s="825"/>
    </row>
    <row r="51" spans="1:33" x14ac:dyDescent="0.25">
      <c r="A51" s="129"/>
      <c r="B51" s="1203" t="s">
        <v>307</v>
      </c>
      <c r="C51" s="1201">
        <v>0</v>
      </c>
      <c r="D51" s="1201">
        <v>0</v>
      </c>
      <c r="E51" s="1201">
        <v>0</v>
      </c>
      <c r="F51" s="1202">
        <f>SUM(C51:E51)</f>
        <v>0</v>
      </c>
      <c r="G51" s="1201">
        <v>0</v>
      </c>
      <c r="H51" s="1201">
        <v>0</v>
      </c>
      <c r="I51" s="1201">
        <v>2538.9413284789016</v>
      </c>
      <c r="J51" s="1201">
        <v>0</v>
      </c>
      <c r="K51" s="1201">
        <v>0</v>
      </c>
      <c r="L51" s="1201">
        <v>0</v>
      </c>
      <c r="M51" s="1201">
        <v>0</v>
      </c>
      <c r="N51" s="1201">
        <v>0</v>
      </c>
      <c r="O51" s="1201">
        <v>2538.9413284789016</v>
      </c>
      <c r="P51" s="1202">
        <f t="shared" si="23"/>
        <v>5077.8826569578032</v>
      </c>
      <c r="Q51" s="1202">
        <f>+F51+P51</f>
        <v>5077.8826569578032</v>
      </c>
      <c r="R51" s="825"/>
      <c r="S51" s="825"/>
      <c r="T51" s="825"/>
      <c r="U51" s="825"/>
      <c r="V51" s="825"/>
      <c r="W51" s="825"/>
      <c r="X51" s="825"/>
      <c r="Y51" s="825"/>
      <c r="Z51" s="825"/>
      <c r="AA51" s="825"/>
      <c r="AB51" s="825"/>
      <c r="AC51" s="825"/>
      <c r="AD51" s="825"/>
      <c r="AE51" s="825"/>
      <c r="AF51" s="825"/>
      <c r="AG51" s="825"/>
    </row>
    <row r="52" spans="1:33" x14ac:dyDescent="0.25">
      <c r="A52" s="129"/>
      <c r="B52" s="1209"/>
      <c r="C52" s="1205"/>
      <c r="D52" s="1205"/>
      <c r="E52" s="1205"/>
      <c r="F52" s="1206"/>
      <c r="G52" s="1205"/>
      <c r="H52" s="1205"/>
      <c r="I52" s="1205"/>
      <c r="J52" s="1205"/>
      <c r="K52" s="1205"/>
      <c r="L52" s="1205"/>
      <c r="M52" s="1205"/>
      <c r="N52" s="1205"/>
      <c r="O52" s="1205"/>
      <c r="P52" s="1206"/>
      <c r="Q52" s="1206"/>
      <c r="R52" s="825"/>
      <c r="S52" s="825"/>
      <c r="T52" s="825"/>
      <c r="U52" s="825"/>
      <c r="V52" s="825"/>
      <c r="W52" s="825"/>
      <c r="X52" s="825"/>
      <c r="Y52" s="825"/>
      <c r="Z52" s="825"/>
      <c r="AA52" s="825"/>
      <c r="AB52" s="825"/>
      <c r="AC52" s="825"/>
      <c r="AD52" s="825"/>
      <c r="AE52" s="825"/>
      <c r="AF52" s="825"/>
      <c r="AG52" s="825"/>
    </row>
    <row r="53" spans="1:33" x14ac:dyDescent="0.25">
      <c r="A53" s="129"/>
      <c r="B53" s="1210"/>
      <c r="C53" s="1201"/>
      <c r="D53" s="1201"/>
      <c r="E53" s="1201"/>
      <c r="F53" s="1202"/>
      <c r="G53" s="1201"/>
      <c r="H53" s="1201"/>
      <c r="I53" s="1201"/>
      <c r="J53" s="1201"/>
      <c r="K53" s="1201"/>
      <c r="L53" s="1201"/>
      <c r="M53" s="1201"/>
      <c r="N53" s="1201"/>
      <c r="O53" s="1201"/>
      <c r="P53" s="1202"/>
      <c r="Q53" s="1202"/>
      <c r="R53" s="825"/>
      <c r="S53" s="825"/>
      <c r="T53" s="825"/>
      <c r="U53" s="825"/>
      <c r="V53" s="825"/>
      <c r="W53" s="825"/>
      <c r="X53" s="825"/>
      <c r="Y53" s="825"/>
      <c r="Z53" s="825"/>
      <c r="AA53" s="825"/>
      <c r="AB53" s="825"/>
      <c r="AC53" s="825"/>
      <c r="AD53" s="825"/>
      <c r="AE53" s="825"/>
      <c r="AF53" s="825"/>
      <c r="AG53" s="825"/>
    </row>
    <row r="54" spans="1:33" x14ac:dyDescent="0.25">
      <c r="A54" s="129"/>
      <c r="B54" s="1200" t="s">
        <v>163</v>
      </c>
      <c r="C54" s="1201">
        <f t="shared" ref="C54:D54" si="24">+SUM(C55:C56)</f>
        <v>430520.01188360323</v>
      </c>
      <c r="D54" s="1201">
        <f t="shared" si="24"/>
        <v>2828784.0328849182</v>
      </c>
      <c r="E54" s="1201">
        <f>+SUM(E55:E56)</f>
        <v>1041552.651833011</v>
      </c>
      <c r="F54" s="1202">
        <f>SUM(C54:E54)</f>
        <v>4300856.6966015324</v>
      </c>
      <c r="G54" s="1201">
        <f t="shared" ref="G54:O54" si="25">+SUM(G55:G56)</f>
        <v>439554.33013136243</v>
      </c>
      <c r="H54" s="1201">
        <f t="shared" si="25"/>
        <v>338786.93429097102</v>
      </c>
      <c r="I54" s="1201">
        <f t="shared" si="25"/>
        <v>1051108.1807489102</v>
      </c>
      <c r="J54" s="1201">
        <f t="shared" si="25"/>
        <v>532503.56594965444</v>
      </c>
      <c r="K54" s="1201">
        <f t="shared" si="25"/>
        <v>923411.56705462106</v>
      </c>
      <c r="L54" s="1201">
        <f t="shared" si="25"/>
        <v>707109.13977653964</v>
      </c>
      <c r="M54" s="1201">
        <f t="shared" si="25"/>
        <v>243231.64513197922</v>
      </c>
      <c r="N54" s="1201">
        <f t="shared" si="25"/>
        <v>0</v>
      </c>
      <c r="O54" s="1201">
        <f t="shared" si="25"/>
        <v>197712.58011442309</v>
      </c>
      <c r="P54" s="1202">
        <f>SUM(G54:O54)</f>
        <v>4433417.9431984611</v>
      </c>
      <c r="Q54" s="1202">
        <f>+Q55+Q56</f>
        <v>8734274.6397999935</v>
      </c>
      <c r="R54" s="825"/>
      <c r="S54" s="825"/>
      <c r="T54" s="825"/>
      <c r="U54" s="825"/>
      <c r="V54" s="825"/>
      <c r="W54" s="825"/>
      <c r="X54" s="825"/>
      <c r="Y54" s="825"/>
      <c r="Z54" s="825"/>
      <c r="AA54" s="825"/>
      <c r="AB54" s="825"/>
      <c r="AC54" s="825"/>
      <c r="AD54" s="825"/>
      <c r="AE54" s="825"/>
      <c r="AF54" s="825"/>
      <c r="AG54" s="825"/>
    </row>
    <row r="55" spans="1:33" x14ac:dyDescent="0.25">
      <c r="A55" s="129"/>
      <c r="B55" s="1203" t="s">
        <v>277</v>
      </c>
      <c r="C55" s="1201">
        <v>430520.01188360323</v>
      </c>
      <c r="D55" s="1201">
        <v>2828784.0328849182</v>
      </c>
      <c r="E55" s="1201">
        <v>1041552.651833011</v>
      </c>
      <c r="F55" s="1202">
        <f>SUM(C55:E55)</f>
        <v>4300856.6966015324</v>
      </c>
      <c r="G55" s="1201">
        <v>439554.33013136243</v>
      </c>
      <c r="H55" s="1201">
        <v>338786.93429097102</v>
      </c>
      <c r="I55" s="1201">
        <v>1051108.1807489102</v>
      </c>
      <c r="J55" s="1201">
        <v>532503.56594965444</v>
      </c>
      <c r="K55" s="1201">
        <v>923411.56705462106</v>
      </c>
      <c r="L55" s="1201">
        <v>707109.13977653964</v>
      </c>
      <c r="M55" s="1201">
        <v>243231.64513197922</v>
      </c>
      <c r="N55" s="1201">
        <v>0</v>
      </c>
      <c r="O55" s="1201">
        <v>197712.58011442309</v>
      </c>
      <c r="P55" s="1202">
        <f t="shared" ref="P55:P56" si="26">SUM(G55:O55)</f>
        <v>4433417.9431984611</v>
      </c>
      <c r="Q55" s="1202">
        <f>+F55+P55</f>
        <v>8734274.6397999935</v>
      </c>
      <c r="R55" s="825"/>
      <c r="S55" s="825"/>
      <c r="T55" s="825"/>
      <c r="U55" s="825"/>
      <c r="V55" s="825"/>
      <c r="W55" s="825"/>
      <c r="X55" s="825"/>
      <c r="Y55" s="825"/>
      <c r="Z55" s="825"/>
      <c r="AA55" s="825"/>
      <c r="AB55" s="825"/>
      <c r="AC55" s="825"/>
      <c r="AD55" s="825"/>
      <c r="AE55" s="825"/>
      <c r="AF55" s="825"/>
      <c r="AG55" s="825"/>
    </row>
    <row r="56" spans="1:33" x14ac:dyDescent="0.25">
      <c r="A56" s="129"/>
      <c r="B56" s="1203" t="s">
        <v>307</v>
      </c>
      <c r="C56" s="1201">
        <v>0</v>
      </c>
      <c r="D56" s="1201">
        <v>0</v>
      </c>
      <c r="E56" s="1201">
        <v>0</v>
      </c>
      <c r="F56" s="1202">
        <f>SUM(C56:E56)</f>
        <v>0</v>
      </c>
      <c r="G56" s="1201">
        <v>0</v>
      </c>
      <c r="H56" s="1201">
        <v>0</v>
      </c>
      <c r="I56" s="1201">
        <v>0</v>
      </c>
      <c r="J56" s="1201">
        <v>0</v>
      </c>
      <c r="K56" s="1201">
        <v>0</v>
      </c>
      <c r="L56" s="1201">
        <v>0</v>
      </c>
      <c r="M56" s="1201">
        <v>0</v>
      </c>
      <c r="N56" s="1201">
        <v>0</v>
      </c>
      <c r="O56" s="1201">
        <v>0</v>
      </c>
      <c r="P56" s="1202">
        <f t="shared" si="26"/>
        <v>0</v>
      </c>
      <c r="Q56" s="1202">
        <f>+F56+P56</f>
        <v>0</v>
      </c>
      <c r="R56" s="825"/>
      <c r="S56" s="825"/>
      <c r="T56" s="825"/>
      <c r="U56" s="825"/>
      <c r="V56" s="825"/>
      <c r="W56" s="825"/>
      <c r="X56" s="825"/>
      <c r="Y56" s="825"/>
      <c r="Z56" s="825"/>
      <c r="AA56" s="825"/>
      <c r="AB56" s="825"/>
      <c r="AC56" s="825"/>
      <c r="AD56" s="825"/>
      <c r="AE56" s="825"/>
      <c r="AF56" s="825"/>
      <c r="AG56" s="825"/>
    </row>
    <row r="57" spans="1:33" ht="16.5" thickBot="1" x14ac:dyDescent="0.3">
      <c r="A57" s="129"/>
      <c r="B57" s="1211"/>
      <c r="C57" s="1212"/>
      <c r="D57" s="1212"/>
      <c r="E57" s="1212"/>
      <c r="F57" s="1212"/>
      <c r="G57" s="1212"/>
      <c r="H57" s="1212"/>
      <c r="I57" s="1212"/>
      <c r="J57" s="1212"/>
      <c r="K57" s="1212"/>
      <c r="L57" s="1212"/>
      <c r="M57" s="1212"/>
      <c r="N57" s="1212"/>
      <c r="O57" s="1212"/>
      <c r="P57" s="1212"/>
      <c r="Q57" s="1212"/>
      <c r="R57" s="825"/>
      <c r="S57" s="825"/>
      <c r="T57" s="825"/>
      <c r="U57" s="825"/>
      <c r="V57" s="825"/>
      <c r="W57" s="825"/>
      <c r="X57" s="825"/>
      <c r="Y57" s="825"/>
      <c r="Z57" s="825"/>
      <c r="AA57" s="825"/>
      <c r="AB57" s="825"/>
      <c r="AC57" s="825"/>
      <c r="AD57" s="825"/>
      <c r="AE57" s="825"/>
      <c r="AF57" s="825"/>
      <c r="AG57" s="825"/>
    </row>
    <row r="58" spans="1:33" ht="16.5" thickTop="1" x14ac:dyDescent="0.25">
      <c r="A58" s="129"/>
      <c r="B58" s="1213"/>
      <c r="C58" s="1214"/>
      <c r="D58" s="1214"/>
      <c r="E58" s="1214"/>
      <c r="F58" s="1214"/>
      <c r="G58" s="1214"/>
      <c r="H58" s="1214"/>
      <c r="I58" s="1214"/>
      <c r="J58" s="1214"/>
      <c r="K58" s="1214"/>
      <c r="L58" s="1214"/>
      <c r="M58" s="1214"/>
      <c r="N58" s="1214"/>
      <c r="O58" s="1214"/>
      <c r="P58" s="1214"/>
      <c r="Q58" s="1214"/>
      <c r="R58" s="825"/>
      <c r="S58" s="825"/>
      <c r="T58" s="825"/>
      <c r="U58" s="825"/>
      <c r="V58" s="825"/>
      <c r="W58" s="825"/>
      <c r="X58" s="825"/>
      <c r="Y58" s="825"/>
      <c r="Z58" s="825"/>
      <c r="AA58" s="825"/>
      <c r="AB58" s="825"/>
      <c r="AC58" s="825"/>
      <c r="AD58" s="825"/>
      <c r="AE58" s="825"/>
      <c r="AF58" s="825"/>
      <c r="AG58" s="825"/>
    </row>
    <row r="59" spans="1:33" x14ac:dyDescent="0.25">
      <c r="A59" s="129"/>
      <c r="B59" s="1215" t="s">
        <v>769</v>
      </c>
      <c r="C59" s="1216">
        <f t="shared" ref="C59:D59" si="27">+C60+C61</f>
        <v>3753766.2198195807</v>
      </c>
      <c r="D59" s="1216">
        <f t="shared" si="27"/>
        <v>6123017.22111395</v>
      </c>
      <c r="E59" s="1216">
        <f>+E60+E61</f>
        <v>7435726.8117973795</v>
      </c>
      <c r="F59" s="1216">
        <f>SUM(C59:E59)</f>
        <v>17312510.25273091</v>
      </c>
      <c r="G59" s="1216">
        <f t="shared" ref="G59:O59" si="28">+G60+G61</f>
        <v>3510548.5631842203</v>
      </c>
      <c r="H59" s="1216">
        <f t="shared" si="28"/>
        <v>5509749.5226027099</v>
      </c>
      <c r="I59" s="1216">
        <f t="shared" si="28"/>
        <v>8713831.0761527475</v>
      </c>
      <c r="J59" s="1216">
        <f t="shared" si="28"/>
        <v>10085370.398498842</v>
      </c>
      <c r="K59" s="1216">
        <f t="shared" si="28"/>
        <v>10666926.616043549</v>
      </c>
      <c r="L59" s="1216">
        <f t="shared" si="28"/>
        <v>6167504.1613374911</v>
      </c>
      <c r="M59" s="1216">
        <f t="shared" si="28"/>
        <v>3188031.8632657873</v>
      </c>
      <c r="N59" s="1216">
        <f t="shared" si="28"/>
        <v>2269041.3524466846</v>
      </c>
      <c r="O59" s="1216">
        <f t="shared" si="28"/>
        <v>1219107.2842465718</v>
      </c>
      <c r="P59" s="1216">
        <f>SUM(G59:O59)</f>
        <v>51330110.837778606</v>
      </c>
      <c r="Q59" s="1216">
        <f>+Q60+Q61</f>
        <v>68642621.090509519</v>
      </c>
      <c r="R59" s="988"/>
      <c r="S59" s="825"/>
      <c r="T59" s="825"/>
      <c r="U59" s="825"/>
      <c r="V59" s="825"/>
      <c r="W59" s="825"/>
      <c r="X59" s="825"/>
      <c r="Y59" s="825"/>
      <c r="Z59" s="825"/>
      <c r="AA59" s="825"/>
      <c r="AB59" s="825"/>
      <c r="AC59" s="825"/>
      <c r="AD59" s="825"/>
      <c r="AE59" s="825"/>
      <c r="AF59" s="825"/>
      <c r="AG59" s="825"/>
    </row>
    <row r="60" spans="1:33" x14ac:dyDescent="0.25">
      <c r="A60" s="129"/>
      <c r="B60" s="1217" t="s">
        <v>277</v>
      </c>
      <c r="C60" s="1218">
        <f>+C15+C20+C25+C30+C35+C40+C45+C50+C55</f>
        <v>2277228.124983429</v>
      </c>
      <c r="D60" s="1218">
        <f t="shared" ref="D60:E61" si="29">+D15+D20+D25+D30+D35+D40+D45+D50+D55</f>
        <v>4753982.3090596702</v>
      </c>
      <c r="E60" s="1218">
        <f t="shared" si="29"/>
        <v>4761110.5870820032</v>
      </c>
      <c r="F60" s="1218">
        <f>SUM(C60:E60)</f>
        <v>11792321.021125102</v>
      </c>
      <c r="G60" s="1218">
        <f t="shared" ref="G60:P61" si="30">+G15+G20+G25+G30+G35+G40+G45+G50+G55</f>
        <v>2247258.0862650922</v>
      </c>
      <c r="H60" s="1218">
        <f t="shared" si="30"/>
        <v>4789208.5494761486</v>
      </c>
      <c r="I60" s="1218">
        <f t="shared" si="30"/>
        <v>7638904.113681931</v>
      </c>
      <c r="J60" s="1218">
        <f t="shared" si="30"/>
        <v>8674702.2467173841</v>
      </c>
      <c r="K60" s="1218">
        <f t="shared" si="30"/>
        <v>9201302.7439706549</v>
      </c>
      <c r="L60" s="1218">
        <f t="shared" si="30"/>
        <v>3851282.5186855458</v>
      </c>
      <c r="M60" s="1218">
        <f t="shared" si="30"/>
        <v>2155939.13326339</v>
      </c>
      <c r="N60" s="1218">
        <f t="shared" si="30"/>
        <v>1674793.5650132366</v>
      </c>
      <c r="O60" s="1218">
        <f t="shared" si="30"/>
        <v>716273.77733946242</v>
      </c>
      <c r="P60" s="1218">
        <f t="shared" si="30"/>
        <v>40949664.734412849</v>
      </c>
      <c r="Q60" s="1202">
        <f>+F60+P60</f>
        <v>52741985.75553795</v>
      </c>
      <c r="R60" s="825"/>
      <c r="S60" s="825"/>
      <c r="T60" s="825"/>
      <c r="U60" s="825"/>
      <c r="V60" s="825"/>
      <c r="W60" s="825"/>
      <c r="X60" s="825"/>
      <c r="Y60" s="825"/>
      <c r="Z60" s="825"/>
      <c r="AA60" s="825"/>
      <c r="AB60" s="825"/>
      <c r="AC60" s="825"/>
      <c r="AD60" s="825"/>
      <c r="AE60" s="825"/>
      <c r="AF60" s="825"/>
      <c r="AG60" s="825"/>
    </row>
    <row r="61" spans="1:33" x14ac:dyDescent="0.25">
      <c r="A61" s="129"/>
      <c r="B61" s="1217" t="s">
        <v>307</v>
      </c>
      <c r="C61" s="1218">
        <f>+C16+C21+C26+C31+C36+C41+C46+C51+C56</f>
        <v>1476538.0948361517</v>
      </c>
      <c r="D61" s="1218">
        <f t="shared" si="29"/>
        <v>1369034.9120542798</v>
      </c>
      <c r="E61" s="1218">
        <f t="shared" si="29"/>
        <v>2674616.2247153763</v>
      </c>
      <c r="F61" s="1218">
        <f>SUM(C61:E61)</f>
        <v>5520189.2316058073</v>
      </c>
      <c r="G61" s="1218">
        <f t="shared" si="30"/>
        <v>1263290.4769191283</v>
      </c>
      <c r="H61" s="1218">
        <f t="shared" si="30"/>
        <v>720540.9731265615</v>
      </c>
      <c r="I61" s="1218">
        <f t="shared" si="30"/>
        <v>1074926.9624708162</v>
      </c>
      <c r="J61" s="1218">
        <f t="shared" si="30"/>
        <v>1410668.1517814589</v>
      </c>
      <c r="K61" s="1218">
        <f t="shared" si="30"/>
        <v>1465623.8720728946</v>
      </c>
      <c r="L61" s="1218">
        <f t="shared" si="30"/>
        <v>2316221.6426519458</v>
      </c>
      <c r="M61" s="1218">
        <f t="shared" si="30"/>
        <v>1032092.7300023972</v>
      </c>
      <c r="N61" s="1218">
        <f t="shared" si="30"/>
        <v>594247.7874334479</v>
      </c>
      <c r="O61" s="1218">
        <f t="shared" si="30"/>
        <v>502833.50690710935</v>
      </c>
      <c r="P61" s="1218">
        <f t="shared" si="30"/>
        <v>10380446.103365758</v>
      </c>
      <c r="Q61" s="1202">
        <f>+F61+P61</f>
        <v>15900635.334971566</v>
      </c>
      <c r="R61" s="825"/>
      <c r="S61" s="825"/>
      <c r="T61" s="825"/>
      <c r="U61" s="825"/>
      <c r="V61" s="825"/>
      <c r="W61" s="825"/>
      <c r="X61" s="825"/>
      <c r="Y61" s="825"/>
      <c r="Z61" s="825"/>
      <c r="AA61" s="825"/>
      <c r="AB61" s="825"/>
      <c r="AC61" s="825"/>
      <c r="AD61" s="825"/>
      <c r="AE61" s="825"/>
      <c r="AF61" s="825"/>
      <c r="AG61" s="825"/>
    </row>
    <row r="62" spans="1:33" ht="16.5" thickBot="1" x14ac:dyDescent="0.3">
      <c r="A62" s="129"/>
      <c r="B62" s="1219"/>
      <c r="C62" s="1220"/>
      <c r="D62" s="1220"/>
      <c r="E62" s="1220"/>
      <c r="F62" s="1220"/>
      <c r="G62" s="1220"/>
      <c r="H62" s="1220"/>
      <c r="I62" s="1220"/>
      <c r="J62" s="1220"/>
      <c r="K62" s="1220"/>
      <c r="L62" s="1220"/>
      <c r="M62" s="1220"/>
      <c r="N62" s="1220"/>
      <c r="O62" s="1220"/>
      <c r="P62" s="1220"/>
      <c r="Q62" s="1220"/>
      <c r="R62" s="825"/>
      <c r="S62" s="825"/>
      <c r="T62" s="825"/>
      <c r="U62" s="825"/>
      <c r="V62" s="825"/>
      <c r="W62" s="825"/>
      <c r="X62" s="825"/>
      <c r="Y62" s="825"/>
      <c r="Z62" s="825"/>
      <c r="AA62" s="825"/>
      <c r="AB62" s="825"/>
      <c r="AC62" s="825"/>
      <c r="AD62" s="825"/>
      <c r="AE62" s="825"/>
      <c r="AF62" s="825"/>
      <c r="AG62" s="825"/>
    </row>
    <row r="63" spans="1:33" ht="16.5" thickTop="1" x14ac:dyDescent="0.25">
      <c r="A63" s="129"/>
      <c r="B63" s="112"/>
      <c r="C63" s="136"/>
      <c r="D63" s="136"/>
      <c r="E63" s="136"/>
      <c r="F63" s="136"/>
      <c r="G63" s="136"/>
      <c r="H63" s="136"/>
      <c r="I63" s="136"/>
      <c r="J63" s="136"/>
      <c r="K63" s="136"/>
      <c r="L63" s="136"/>
      <c r="M63" s="136"/>
      <c r="N63" s="136"/>
      <c r="O63" s="136"/>
      <c r="P63" s="136"/>
      <c r="Q63" s="136"/>
      <c r="R63" s="135"/>
      <c r="S63" s="135"/>
      <c r="T63" s="135"/>
      <c r="U63" s="135"/>
      <c r="V63" s="135"/>
      <c r="W63" s="135"/>
      <c r="X63" s="135"/>
      <c r="Y63" s="135"/>
      <c r="Z63" s="135"/>
      <c r="AA63" s="135"/>
      <c r="AB63" s="135"/>
      <c r="AC63" s="135"/>
    </row>
    <row r="64" spans="1:33" x14ac:dyDescent="0.25">
      <c r="A64" s="129"/>
      <c r="B64" s="709" t="s">
        <v>371</v>
      </c>
      <c r="C64" s="812"/>
      <c r="D64" s="812"/>
      <c r="E64" s="812"/>
      <c r="F64" s="812"/>
      <c r="G64" s="812"/>
      <c r="H64" s="812"/>
      <c r="I64" s="137"/>
      <c r="J64" s="812"/>
      <c r="K64" s="812"/>
      <c r="L64" s="812"/>
      <c r="M64" s="812"/>
      <c r="N64" s="812"/>
      <c r="O64" s="812"/>
      <c r="P64" s="812"/>
      <c r="Q64" s="813"/>
      <c r="R64" s="135"/>
      <c r="S64" s="135"/>
      <c r="T64" s="135"/>
      <c r="U64" s="135"/>
      <c r="V64" s="135"/>
      <c r="W64" s="135"/>
      <c r="X64" s="135"/>
      <c r="Y64" s="135"/>
      <c r="Z64" s="135"/>
      <c r="AA64" s="135"/>
      <c r="AB64" s="135"/>
      <c r="AC64" s="135"/>
    </row>
    <row r="65" spans="1:29" x14ac:dyDescent="0.25">
      <c r="A65" s="129"/>
      <c r="B65" s="137"/>
      <c r="C65" s="137"/>
      <c r="D65" s="137"/>
      <c r="E65" s="137"/>
      <c r="F65" s="1235"/>
      <c r="G65" s="137"/>
      <c r="H65" s="1109"/>
      <c r="I65" s="1109"/>
      <c r="J65" s="137"/>
      <c r="K65" s="137"/>
      <c r="L65" s="137"/>
      <c r="M65" s="137"/>
      <c r="N65" s="137"/>
      <c r="O65" s="137"/>
      <c r="P65" s="137"/>
      <c r="Q65" s="813"/>
      <c r="R65" s="135"/>
      <c r="S65" s="135"/>
      <c r="T65" s="135"/>
      <c r="U65" s="135"/>
      <c r="V65" s="135"/>
      <c r="W65" s="135"/>
      <c r="X65" s="135"/>
      <c r="Y65" s="135"/>
      <c r="Z65" s="135"/>
      <c r="AA65" s="135"/>
      <c r="AB65" s="135"/>
      <c r="AC65" s="135"/>
    </row>
    <row r="66" spans="1:29" x14ac:dyDescent="0.25">
      <c r="A66" s="129"/>
      <c r="C66" s="135"/>
      <c r="D66" s="135"/>
      <c r="E66" s="135"/>
      <c r="F66" s="135"/>
      <c r="G66" s="135"/>
      <c r="H66" s="135"/>
      <c r="I66" s="135"/>
      <c r="J66" s="135"/>
      <c r="K66" s="135"/>
      <c r="L66" s="135"/>
      <c r="M66" s="135"/>
      <c r="N66" s="135"/>
      <c r="O66" s="135"/>
      <c r="P66" s="135"/>
      <c r="Q66" s="135"/>
    </row>
    <row r="67" spans="1:29" x14ac:dyDescent="0.25">
      <c r="A67" s="129"/>
      <c r="C67" s="135"/>
      <c r="D67" s="135"/>
      <c r="E67" s="135"/>
      <c r="F67" s="135"/>
      <c r="G67" s="135"/>
      <c r="H67" s="135"/>
      <c r="I67" s="135"/>
      <c r="J67" s="135"/>
      <c r="K67" s="135"/>
      <c r="L67" s="135"/>
      <c r="M67" s="135"/>
      <c r="N67" s="135"/>
      <c r="O67" s="135"/>
      <c r="P67" s="135"/>
      <c r="Q67" s="135"/>
    </row>
    <row r="68" spans="1:29" x14ac:dyDescent="0.25">
      <c r="A68" s="129"/>
      <c r="B68" s="1095"/>
      <c r="C68" s="135"/>
      <c r="D68" s="135"/>
      <c r="E68" s="135"/>
      <c r="F68" s="135"/>
      <c r="G68" s="135"/>
      <c r="H68" s="135"/>
      <c r="I68" s="135"/>
      <c r="J68" s="135"/>
      <c r="K68" s="135"/>
      <c r="L68" s="135"/>
      <c r="M68" s="135"/>
      <c r="N68" s="135"/>
      <c r="O68" s="135"/>
      <c r="P68" s="135"/>
      <c r="Q68" s="135"/>
    </row>
    <row r="69" spans="1:29" x14ac:dyDescent="0.25">
      <c r="A69" s="129"/>
      <c r="B69" s="1095"/>
      <c r="C69" s="135"/>
      <c r="D69" s="135"/>
      <c r="E69" s="135"/>
      <c r="F69" s="135"/>
      <c r="G69" s="135"/>
      <c r="H69" s="135"/>
      <c r="I69" s="135"/>
      <c r="J69" s="135"/>
      <c r="K69" s="135"/>
      <c r="L69" s="135"/>
      <c r="M69" s="135"/>
      <c r="N69" s="135"/>
      <c r="O69" s="135"/>
      <c r="P69" s="135"/>
      <c r="Q69" s="135"/>
    </row>
    <row r="70" spans="1:29" x14ac:dyDescent="0.25">
      <c r="A70" s="129"/>
      <c r="B70" s="1095"/>
      <c r="C70" s="135"/>
      <c r="D70" s="135"/>
      <c r="E70" s="135"/>
      <c r="F70" s="135"/>
      <c r="G70" s="135"/>
      <c r="H70" s="135"/>
      <c r="I70" s="135"/>
      <c r="J70" s="135"/>
      <c r="K70" s="135"/>
      <c r="L70" s="135"/>
      <c r="M70" s="135"/>
      <c r="N70" s="135"/>
      <c r="O70" s="135"/>
      <c r="P70" s="135"/>
      <c r="Q70" s="135"/>
    </row>
    <row r="71" spans="1:29" x14ac:dyDescent="0.25">
      <c r="A71" s="129"/>
      <c r="B71" s="1095"/>
      <c r="C71" s="135"/>
      <c r="D71" s="135"/>
      <c r="E71" s="135"/>
      <c r="F71" s="135"/>
      <c r="G71" s="135"/>
      <c r="H71" s="135"/>
      <c r="I71" s="135"/>
      <c r="J71" s="135"/>
    </row>
    <row r="72" spans="1:29" x14ac:dyDescent="0.25">
      <c r="A72" s="129"/>
      <c r="B72" s="1095"/>
      <c r="C72" s="135"/>
      <c r="D72" s="135"/>
      <c r="E72" s="135"/>
      <c r="F72" s="135"/>
      <c r="G72" s="135"/>
      <c r="H72" s="135"/>
      <c r="I72" s="135"/>
      <c r="J72" s="135"/>
    </row>
    <row r="73" spans="1:29" x14ac:dyDescent="0.25">
      <c r="A73" s="129"/>
      <c r="B73" s="1095"/>
      <c r="C73" s="135"/>
      <c r="D73" s="135"/>
      <c r="E73" s="135"/>
      <c r="F73" s="135"/>
      <c r="G73" s="135"/>
      <c r="H73" s="135"/>
      <c r="I73" s="135"/>
      <c r="J73" s="135"/>
    </row>
    <row r="74" spans="1:29" x14ac:dyDescent="0.25">
      <c r="A74" s="129"/>
      <c r="B74" s="1095"/>
      <c r="C74" s="135"/>
      <c r="D74" s="135"/>
      <c r="E74" s="135"/>
      <c r="F74" s="135"/>
      <c r="G74" s="135"/>
      <c r="H74" s="135"/>
      <c r="I74" s="135"/>
      <c r="J74" s="135"/>
    </row>
    <row r="75" spans="1:29" x14ac:dyDescent="0.25">
      <c r="A75" s="129"/>
      <c r="B75" s="1095"/>
      <c r="C75" s="135"/>
      <c r="D75" s="135"/>
      <c r="E75" s="135"/>
      <c r="F75" s="135"/>
      <c r="G75" s="135"/>
      <c r="H75" s="135"/>
      <c r="I75" s="135"/>
      <c r="J75" s="135"/>
    </row>
    <row r="76" spans="1:29" x14ac:dyDescent="0.25">
      <c r="A76" s="129"/>
      <c r="B76" s="1095"/>
      <c r="C76" s="135"/>
      <c r="D76" s="135"/>
      <c r="E76" s="135"/>
      <c r="F76" s="135"/>
      <c r="G76" s="135"/>
      <c r="H76" s="135"/>
      <c r="I76" s="135"/>
      <c r="J76" s="135"/>
    </row>
    <row r="77" spans="1:29" x14ac:dyDescent="0.25">
      <c r="A77" s="129"/>
      <c r="B77" s="1095"/>
      <c r="C77" s="135"/>
      <c r="D77" s="135"/>
      <c r="E77" s="135"/>
      <c r="F77" s="135"/>
      <c r="G77" s="135"/>
      <c r="H77" s="135"/>
      <c r="I77" s="135"/>
      <c r="J77" s="135"/>
    </row>
    <row r="78" spans="1:29" x14ac:dyDescent="0.25">
      <c r="B78" s="1095"/>
      <c r="C78" s="135"/>
      <c r="D78" s="135"/>
      <c r="E78" s="135"/>
      <c r="F78" s="135"/>
      <c r="G78" s="135"/>
      <c r="H78" s="135"/>
      <c r="I78" s="135"/>
      <c r="J78" s="135"/>
    </row>
    <row r="79" spans="1:29" x14ac:dyDescent="0.25">
      <c r="B79" s="1095"/>
      <c r="C79" s="135"/>
      <c r="D79" s="135"/>
      <c r="E79" s="135"/>
      <c r="F79" s="135"/>
      <c r="G79" s="135"/>
      <c r="H79" s="135"/>
      <c r="I79" s="135"/>
      <c r="J79" s="135"/>
    </row>
    <row r="80" spans="1:29" x14ac:dyDescent="0.25">
      <c r="B80" s="1095"/>
      <c r="C80" s="135"/>
      <c r="D80" s="135"/>
      <c r="E80" s="135"/>
      <c r="F80" s="135"/>
      <c r="G80" s="135"/>
      <c r="H80" s="135"/>
      <c r="I80" s="135"/>
      <c r="J80" s="135"/>
    </row>
    <row r="81" spans="2:10" x14ac:dyDescent="0.25">
      <c r="B81" s="1095"/>
      <c r="C81" s="135"/>
      <c r="D81" s="135"/>
      <c r="E81" s="135"/>
      <c r="F81" s="135"/>
      <c r="G81" s="135"/>
      <c r="H81" s="135"/>
      <c r="I81" s="135"/>
      <c r="J81" s="135"/>
    </row>
    <row r="82" spans="2:10" x14ac:dyDescent="0.25">
      <c r="B82" s="1095"/>
      <c r="C82" s="135"/>
      <c r="D82" s="135"/>
      <c r="E82" s="135"/>
      <c r="F82" s="135"/>
      <c r="G82" s="135"/>
      <c r="H82" s="135"/>
      <c r="I82" s="135"/>
      <c r="J82" s="135"/>
    </row>
    <row r="83" spans="2:10" x14ac:dyDescent="0.25">
      <c r="B83" s="1095"/>
      <c r="C83" s="135"/>
      <c r="D83" s="135"/>
      <c r="E83" s="135"/>
      <c r="F83" s="135"/>
      <c r="G83" s="135"/>
      <c r="H83" s="135"/>
      <c r="I83" s="135"/>
      <c r="J83" s="135"/>
    </row>
    <row r="84" spans="2:10" x14ac:dyDescent="0.25">
      <c r="B84" s="1095"/>
      <c r="C84" s="135"/>
      <c r="D84" s="135"/>
      <c r="E84" s="135"/>
      <c r="F84" s="135"/>
      <c r="G84" s="135"/>
      <c r="H84" s="135"/>
      <c r="I84" s="135"/>
      <c r="J84" s="135"/>
    </row>
    <row r="85" spans="2:10" x14ac:dyDescent="0.25">
      <c r="B85" s="1095"/>
      <c r="C85" s="135"/>
      <c r="D85" s="135"/>
      <c r="E85" s="135"/>
      <c r="F85" s="135"/>
      <c r="G85" s="135"/>
      <c r="H85" s="135"/>
      <c r="I85" s="135"/>
      <c r="J85" s="135"/>
    </row>
    <row r="86" spans="2:10" x14ac:dyDescent="0.25">
      <c r="B86" s="1095"/>
      <c r="C86" s="135"/>
      <c r="D86" s="135"/>
      <c r="E86" s="135"/>
      <c r="F86" s="135"/>
      <c r="G86" s="135"/>
      <c r="H86" s="135"/>
      <c r="I86" s="135"/>
      <c r="J86" s="135"/>
    </row>
    <row r="87" spans="2:10" x14ac:dyDescent="0.25">
      <c r="C87" s="135"/>
      <c r="D87" s="135"/>
      <c r="E87" s="135"/>
      <c r="F87" s="135"/>
      <c r="G87" s="135"/>
      <c r="H87" s="135"/>
      <c r="I87" s="135"/>
      <c r="J87" s="135"/>
    </row>
    <row r="88" spans="2:10" x14ac:dyDescent="0.25">
      <c r="C88" s="135"/>
      <c r="D88" s="135"/>
      <c r="E88" s="135"/>
      <c r="F88" s="135"/>
      <c r="G88" s="135"/>
      <c r="H88" s="135"/>
      <c r="I88" s="135"/>
      <c r="J88" s="135"/>
    </row>
    <row r="89" spans="2:10" x14ac:dyDescent="0.25">
      <c r="C89" s="135"/>
      <c r="D89" s="135"/>
      <c r="E89" s="135"/>
      <c r="F89" s="135"/>
      <c r="G89" s="135"/>
      <c r="H89" s="135"/>
      <c r="I89" s="135"/>
      <c r="J89" s="135"/>
    </row>
    <row r="90" spans="2:10" x14ac:dyDescent="0.25">
      <c r="C90" s="135"/>
      <c r="D90" s="135"/>
      <c r="E90" s="135"/>
      <c r="F90" s="135"/>
      <c r="G90" s="135"/>
      <c r="H90" s="135"/>
      <c r="I90" s="135"/>
      <c r="J90" s="135"/>
    </row>
    <row r="91" spans="2:10" x14ac:dyDescent="0.25">
      <c r="C91" s="135"/>
      <c r="D91" s="135"/>
      <c r="E91" s="135"/>
      <c r="F91" s="135"/>
      <c r="G91" s="135"/>
      <c r="H91" s="135"/>
      <c r="I91" s="135"/>
      <c r="J91" s="135"/>
    </row>
    <row r="92" spans="2:10" x14ac:dyDescent="0.25">
      <c r="C92" s="135"/>
      <c r="D92" s="135"/>
      <c r="E92" s="135"/>
      <c r="F92" s="135"/>
      <c r="G92" s="135"/>
      <c r="H92" s="135"/>
      <c r="I92" s="135"/>
      <c r="J92" s="135"/>
    </row>
    <row r="93" spans="2:10" x14ac:dyDescent="0.25">
      <c r="C93" s="135"/>
      <c r="D93" s="135"/>
      <c r="E93" s="135"/>
      <c r="F93" s="135"/>
      <c r="G93" s="135"/>
      <c r="H93" s="135"/>
      <c r="I93" s="135"/>
      <c r="J93" s="135"/>
    </row>
    <row r="94" spans="2:10" x14ac:dyDescent="0.25">
      <c r="C94" s="135"/>
      <c r="D94" s="135"/>
      <c r="E94" s="135"/>
      <c r="F94" s="135"/>
      <c r="G94" s="135"/>
      <c r="H94" s="135"/>
      <c r="I94" s="135"/>
      <c r="J94" s="135"/>
    </row>
    <row r="95" spans="2:10" x14ac:dyDescent="0.25">
      <c r="C95" s="135"/>
      <c r="D95" s="135"/>
      <c r="E95" s="135"/>
      <c r="F95" s="135"/>
      <c r="G95" s="135"/>
      <c r="H95" s="135"/>
      <c r="I95" s="135"/>
      <c r="J95" s="135"/>
    </row>
    <row r="96" spans="2:10" x14ac:dyDescent="0.25">
      <c r="C96" s="135"/>
      <c r="D96" s="135"/>
      <c r="E96" s="135"/>
      <c r="F96" s="135"/>
      <c r="G96" s="135"/>
      <c r="H96" s="135"/>
      <c r="I96" s="135"/>
      <c r="J96" s="135"/>
    </row>
    <row r="97" spans="3:10" x14ac:dyDescent="0.25">
      <c r="C97" s="135"/>
      <c r="D97" s="135"/>
      <c r="E97" s="135"/>
      <c r="F97" s="135"/>
      <c r="G97" s="135"/>
      <c r="H97" s="135"/>
      <c r="I97" s="135"/>
      <c r="J97" s="135"/>
    </row>
    <row r="98" spans="3:10" x14ac:dyDescent="0.25">
      <c r="C98" s="135"/>
      <c r="D98" s="135"/>
      <c r="E98" s="135"/>
      <c r="F98" s="135"/>
      <c r="G98" s="135"/>
      <c r="H98" s="135"/>
      <c r="I98" s="135"/>
      <c r="J98" s="135"/>
    </row>
    <row r="99" spans="3:10" x14ac:dyDescent="0.25">
      <c r="C99" s="135"/>
      <c r="D99" s="135"/>
      <c r="E99" s="135"/>
      <c r="F99" s="135"/>
      <c r="G99" s="135"/>
      <c r="H99" s="135"/>
      <c r="I99" s="135"/>
      <c r="J99" s="135"/>
    </row>
    <row r="100" spans="3:10" x14ac:dyDescent="0.25">
      <c r="C100" s="135"/>
      <c r="D100" s="135"/>
      <c r="E100" s="135"/>
      <c r="F100" s="135"/>
      <c r="G100" s="135"/>
      <c r="H100" s="135"/>
      <c r="I100" s="135"/>
      <c r="J100" s="135"/>
    </row>
    <row r="101" spans="3:10" x14ac:dyDescent="0.25">
      <c r="C101" s="135"/>
      <c r="D101" s="135"/>
      <c r="E101" s="135"/>
      <c r="F101" s="135"/>
      <c r="G101" s="135"/>
      <c r="H101" s="135"/>
      <c r="I101" s="135"/>
      <c r="J101" s="135"/>
    </row>
    <row r="102" spans="3:10" x14ac:dyDescent="0.25">
      <c r="C102" s="135"/>
      <c r="D102" s="135"/>
      <c r="E102" s="135"/>
      <c r="F102" s="135"/>
      <c r="G102" s="135"/>
      <c r="H102" s="135"/>
      <c r="I102" s="135"/>
      <c r="J102" s="135"/>
    </row>
    <row r="103" spans="3:10" x14ac:dyDescent="0.25">
      <c r="C103" s="135"/>
      <c r="D103" s="135"/>
      <c r="E103" s="135"/>
      <c r="F103" s="135"/>
      <c r="G103" s="135"/>
      <c r="H103" s="135"/>
      <c r="I103" s="135"/>
      <c r="J103" s="135"/>
    </row>
    <row r="104" spans="3:10" x14ac:dyDescent="0.25">
      <c r="C104" s="135"/>
      <c r="D104" s="135"/>
      <c r="E104" s="135"/>
      <c r="F104" s="135"/>
      <c r="G104" s="135"/>
      <c r="H104" s="135"/>
      <c r="I104" s="135"/>
      <c r="J104" s="135"/>
    </row>
    <row r="105" spans="3:10" x14ac:dyDescent="0.25">
      <c r="C105" s="135"/>
      <c r="D105" s="135"/>
      <c r="E105" s="135"/>
      <c r="F105" s="135"/>
      <c r="G105" s="135"/>
      <c r="H105" s="135"/>
      <c r="I105" s="135"/>
      <c r="J105" s="135"/>
    </row>
    <row r="106" spans="3:10" x14ac:dyDescent="0.25">
      <c r="C106" s="135"/>
      <c r="D106" s="135"/>
      <c r="E106" s="135"/>
      <c r="F106" s="135"/>
      <c r="G106" s="135"/>
      <c r="H106" s="135"/>
      <c r="I106" s="135"/>
      <c r="J106" s="135"/>
    </row>
    <row r="107" spans="3:10" x14ac:dyDescent="0.25">
      <c r="C107" s="135"/>
      <c r="D107" s="135"/>
      <c r="E107" s="135"/>
      <c r="F107" s="135"/>
      <c r="G107" s="135"/>
      <c r="H107" s="135"/>
      <c r="I107" s="135"/>
      <c r="J107" s="135"/>
    </row>
  </sheetData>
  <mergeCells count="6">
    <mergeCell ref="B6:Q6"/>
    <mergeCell ref="B11:B12"/>
    <mergeCell ref="B8:Q8"/>
    <mergeCell ref="B7:Q7"/>
    <mergeCell ref="C11:E11"/>
    <mergeCell ref="G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0"/>
  <sheetViews>
    <sheetView showGridLines="0" zoomScaleNormal="100" zoomScaleSheetLayoutView="85" workbookViewId="0"/>
  </sheetViews>
  <sheetFormatPr baseColWidth="10" defaultColWidth="11.42578125" defaultRowHeight="12.75" x14ac:dyDescent="0.2"/>
  <cols>
    <col min="1" max="1" width="10.28515625" style="465" bestFit="1" customWidth="1"/>
    <col min="2" max="2" width="62.140625" style="462" customWidth="1"/>
    <col min="3" max="6" width="13.42578125" style="462" customWidth="1"/>
    <col min="7" max="8" width="12.85546875" style="462" bestFit="1" customWidth="1"/>
    <col min="9" max="11" width="11.5703125" style="462" bestFit="1" customWidth="1"/>
    <col min="12" max="12" width="12.85546875" style="462" bestFit="1" customWidth="1"/>
    <col min="13" max="13" width="11.5703125" style="462" bestFit="1" customWidth="1"/>
    <col min="14" max="17" width="12.85546875" style="462" bestFit="1" customWidth="1"/>
    <col min="18" max="16384" width="11.42578125" style="462"/>
  </cols>
  <sheetData>
    <row r="1" spans="1:17" ht="15" x14ac:dyDescent="0.2">
      <c r="A1" s="753" t="s">
        <v>220</v>
      </c>
      <c r="B1" s="761"/>
    </row>
    <row r="2" spans="1:17" ht="15" x14ac:dyDescent="0.2">
      <c r="A2" s="709"/>
      <c r="B2" s="394" t="str">
        <f>+A.3.1!B2</f>
        <v>MINISTERIO DE ECONOMIA</v>
      </c>
      <c r="C2" s="471"/>
    </row>
    <row r="3" spans="1:17" ht="15" x14ac:dyDescent="0.2">
      <c r="A3" s="709"/>
      <c r="B3" s="276" t="s">
        <v>305</v>
      </c>
      <c r="C3" s="471"/>
    </row>
    <row r="4" spans="1:17" s="464" customFormat="1" x14ac:dyDescent="0.2">
      <c r="A4" s="426"/>
      <c r="B4" s="463"/>
      <c r="C4" s="471"/>
    </row>
    <row r="5" spans="1:17" s="464" customFormat="1" ht="13.5" thickBot="1" x14ac:dyDescent="0.25">
      <c r="A5" s="426"/>
      <c r="B5" s="463"/>
      <c r="C5" s="471"/>
    </row>
    <row r="6" spans="1:17" s="98" customFormat="1" ht="18" thickBot="1" x14ac:dyDescent="0.25">
      <c r="A6" s="275"/>
      <c r="B6" s="1376" t="s">
        <v>810</v>
      </c>
      <c r="C6" s="1377"/>
      <c r="D6" s="1377"/>
      <c r="E6" s="1377"/>
      <c r="F6" s="1378"/>
    </row>
    <row r="7" spans="1:17" s="464" customFormat="1" x14ac:dyDescent="0.2">
      <c r="A7" s="426"/>
      <c r="B7" s="426"/>
      <c r="C7" s="471"/>
    </row>
    <row r="8" spans="1:17" s="98" customFormat="1" ht="13.5" thickBot="1" x14ac:dyDescent="0.25">
      <c r="A8" s="275"/>
      <c r="B8" s="465" t="s">
        <v>937</v>
      </c>
      <c r="C8" s="471"/>
    </row>
    <row r="9" spans="1:17" s="98" customFormat="1" ht="14.25" thickTop="1" thickBot="1" x14ac:dyDescent="0.25">
      <c r="A9" s="275"/>
      <c r="B9" s="466"/>
      <c r="C9" s="466">
        <v>43739</v>
      </c>
      <c r="D9" s="466">
        <v>43770</v>
      </c>
      <c r="E9" s="466">
        <v>43800</v>
      </c>
      <c r="F9" s="467">
        <v>2019</v>
      </c>
    </row>
    <row r="10" spans="1:17" s="98" customFormat="1" ht="14.25" thickTop="1" thickBot="1" x14ac:dyDescent="0.25">
      <c r="A10" s="275"/>
      <c r="B10" s="275"/>
      <c r="C10" s="471"/>
    </row>
    <row r="11" spans="1:17" s="98" customFormat="1" ht="13.5" thickBot="1" x14ac:dyDescent="0.25">
      <c r="A11" s="275"/>
      <c r="B11" s="1372" t="s">
        <v>768</v>
      </c>
      <c r="C11" s="1373"/>
      <c r="D11" s="1373"/>
      <c r="E11" s="1373"/>
      <c r="F11" s="1374"/>
    </row>
    <row r="12" spans="1:17" s="120" customFormat="1" ht="13.5" thickBot="1" x14ac:dyDescent="0.25">
      <c r="A12" s="469"/>
      <c r="B12" s="470"/>
      <c r="C12" s="471"/>
    </row>
    <row r="13" spans="1:17" ht="15.75" thickBot="1" x14ac:dyDescent="0.25">
      <c r="B13" s="339" t="s">
        <v>61</v>
      </c>
      <c r="C13" s="340">
        <f t="shared" ref="C13:F13" si="0">+C14+C15</f>
        <v>2277.2281249834286</v>
      </c>
      <c r="D13" s="340">
        <f t="shared" si="0"/>
        <v>4753.982309059671</v>
      </c>
      <c r="E13" s="340">
        <f t="shared" si="0"/>
        <v>4761.1105870820029</v>
      </c>
      <c r="F13" s="751">
        <f t="shared" si="0"/>
        <v>11792.321021125103</v>
      </c>
      <c r="G13" s="1047"/>
      <c r="H13" s="1047"/>
      <c r="I13" s="471"/>
      <c r="J13" s="471"/>
      <c r="K13" s="471"/>
      <c r="L13" s="471"/>
      <c r="M13" s="471"/>
      <c r="N13" s="471"/>
      <c r="O13" s="471"/>
      <c r="P13" s="471"/>
      <c r="Q13" s="471"/>
    </row>
    <row r="14" spans="1:17" x14ac:dyDescent="0.2">
      <c r="A14" s="275"/>
      <c r="B14" s="472" t="s">
        <v>62</v>
      </c>
      <c r="C14" s="125">
        <v>661.04839562587085</v>
      </c>
      <c r="D14" s="125">
        <v>3437.400308868208</v>
      </c>
      <c r="E14" s="125">
        <v>1936.6570087047987</v>
      </c>
      <c r="F14" s="125">
        <f>SUM(C14:E14)</f>
        <v>6035.1057131988773</v>
      </c>
      <c r="G14" s="1047"/>
      <c r="H14" s="471"/>
      <c r="I14" s="471"/>
      <c r="J14" s="471"/>
      <c r="K14" s="471"/>
      <c r="L14" s="471"/>
      <c r="M14" s="471"/>
      <c r="N14" s="471"/>
    </row>
    <row r="15" spans="1:17" x14ac:dyDescent="0.2">
      <c r="A15" s="275"/>
      <c r="B15" s="472" t="s">
        <v>63</v>
      </c>
      <c r="C15" s="125">
        <v>1616.179729357558</v>
      </c>
      <c r="D15" s="125">
        <v>1316.5820001914626</v>
      </c>
      <c r="E15" s="125">
        <v>2824.4535783772044</v>
      </c>
      <c r="F15" s="125">
        <f>SUM(C15:E15)</f>
        <v>5757.2153079262253</v>
      </c>
      <c r="G15" s="1047"/>
      <c r="H15" s="471"/>
      <c r="I15" s="1047"/>
      <c r="J15" s="1047"/>
      <c r="K15" s="1047"/>
      <c r="L15" s="471"/>
      <c r="M15" s="471"/>
      <c r="N15" s="471"/>
    </row>
    <row r="16" spans="1:17" s="120" customFormat="1" ht="13.5" thickBot="1" x14ac:dyDescent="0.25">
      <c r="A16" s="275"/>
      <c r="B16" s="275"/>
      <c r="C16" s="468"/>
      <c r="D16" s="468"/>
      <c r="E16" s="468"/>
      <c r="F16" s="468"/>
      <c r="G16" s="1047"/>
      <c r="H16" s="471"/>
      <c r="I16" s="1047"/>
      <c r="J16" s="1047"/>
      <c r="K16" s="1047"/>
      <c r="L16" s="471"/>
      <c r="M16" s="471"/>
      <c r="N16" s="471"/>
    </row>
    <row r="17" spans="1:14" s="120" customFormat="1" ht="13.5" thickBot="1" x14ac:dyDescent="0.25">
      <c r="A17" s="275"/>
      <c r="B17" s="126" t="s">
        <v>53</v>
      </c>
      <c r="C17" s="78">
        <f>+C18+C25+C31+C32</f>
        <v>171.20588841799912</v>
      </c>
      <c r="D17" s="78">
        <f t="shared" ref="D17:F17" si="1">+D18+D25+D31+D32</f>
        <v>187.87372771843133</v>
      </c>
      <c r="E17" s="78">
        <f t="shared" si="1"/>
        <v>971.91438417188681</v>
      </c>
      <c r="F17" s="78">
        <f t="shared" si="1"/>
        <v>1330.9940003083175</v>
      </c>
      <c r="G17" s="1047"/>
      <c r="I17" s="1047"/>
      <c r="J17" s="1047"/>
      <c r="K17" s="1047"/>
      <c r="L17" s="471"/>
      <c r="M17" s="471"/>
      <c r="N17" s="471"/>
    </row>
    <row r="18" spans="1:14" s="120" customFormat="1" x14ac:dyDescent="0.2">
      <c r="A18" s="275"/>
      <c r="B18" s="473" t="s">
        <v>64</v>
      </c>
      <c r="C18" s="79">
        <f t="shared" ref="C18:E18" si="2">SUM(C19:C22)</f>
        <v>115.08382006664621</v>
      </c>
      <c r="D18" s="79">
        <f t="shared" si="2"/>
        <v>156.18274306999999</v>
      </c>
      <c r="E18" s="79">
        <f t="shared" si="2"/>
        <v>170.47160997340021</v>
      </c>
      <c r="F18" s="79">
        <f t="shared" ref="F18:F34" si="3">+SUM(C18:E18)</f>
        <v>441.73817311004643</v>
      </c>
      <c r="G18" s="1047"/>
      <c r="I18" s="1047"/>
      <c r="J18" s="1047"/>
      <c r="K18" s="1047"/>
      <c r="L18" s="471"/>
      <c r="M18" s="471"/>
      <c r="N18" s="471"/>
    </row>
    <row r="19" spans="1:14" s="120" customFormat="1" x14ac:dyDescent="0.2">
      <c r="A19" s="275"/>
      <c r="B19" s="474" t="s">
        <v>65</v>
      </c>
      <c r="C19" s="94">
        <v>58.269342659999992</v>
      </c>
      <c r="D19" s="94">
        <v>22.533220249999999</v>
      </c>
      <c r="E19" s="94">
        <v>33.618539169999998</v>
      </c>
      <c r="F19" s="94">
        <f t="shared" si="3"/>
        <v>114.42110208</v>
      </c>
      <c r="G19" s="1047"/>
      <c r="H19" s="471"/>
      <c r="I19" s="1047"/>
      <c r="J19" s="1047"/>
      <c r="K19" s="1047"/>
      <c r="L19" s="471"/>
      <c r="M19" s="471"/>
      <c r="N19" s="471"/>
    </row>
    <row r="20" spans="1:14" s="120" customFormat="1" x14ac:dyDescent="0.2">
      <c r="A20" s="275"/>
      <c r="B20" s="475" t="s">
        <v>66</v>
      </c>
      <c r="C20" s="83">
        <v>44.516126760000006</v>
      </c>
      <c r="D20" s="83">
        <v>106.63945332999999</v>
      </c>
      <c r="E20" s="83">
        <v>51.767802500000002</v>
      </c>
      <c r="F20" s="83">
        <f t="shared" si="3"/>
        <v>202.92338259000002</v>
      </c>
      <c r="G20" s="1047"/>
      <c r="H20" s="471"/>
      <c r="I20" s="471"/>
      <c r="J20" s="471"/>
      <c r="K20" s="471"/>
      <c r="L20" s="471"/>
      <c r="M20" s="471"/>
      <c r="N20" s="471"/>
    </row>
    <row r="21" spans="1:14" s="1028" customFormat="1" x14ac:dyDescent="0.2">
      <c r="A21" s="1029"/>
      <c r="B21" s="475" t="s">
        <v>671</v>
      </c>
      <c r="C21" s="82">
        <v>0</v>
      </c>
      <c r="D21" s="82">
        <v>0</v>
      </c>
      <c r="E21" s="82">
        <v>0</v>
      </c>
      <c r="F21" s="1041">
        <f t="shared" si="3"/>
        <v>0</v>
      </c>
      <c r="G21" s="1047"/>
      <c r="H21" s="1047"/>
      <c r="I21" s="1047"/>
      <c r="J21" s="1047"/>
      <c r="K21" s="1047"/>
      <c r="L21" s="1047"/>
      <c r="M21" s="1047"/>
      <c r="N21" s="1047"/>
    </row>
    <row r="22" spans="1:14" s="120" customFormat="1" x14ac:dyDescent="0.2">
      <c r="A22" s="275"/>
      <c r="B22" s="385" t="s">
        <v>67</v>
      </c>
      <c r="C22" s="82">
        <v>12.298350646646217</v>
      </c>
      <c r="D22" s="82">
        <v>27.010069489999999</v>
      </c>
      <c r="E22" s="82">
        <v>85.085268303400198</v>
      </c>
      <c r="F22" s="82">
        <f t="shared" si="3"/>
        <v>124.39368844004642</v>
      </c>
      <c r="G22" s="1047"/>
      <c r="H22" s="471"/>
      <c r="I22" s="471"/>
      <c r="J22" s="471"/>
      <c r="K22" s="471"/>
      <c r="L22" s="471"/>
      <c r="M22" s="471"/>
      <c r="N22" s="471"/>
    </row>
    <row r="23" spans="1:14" s="1028" customFormat="1" x14ac:dyDescent="0.2">
      <c r="A23" s="1029"/>
      <c r="B23" s="369" t="s">
        <v>68</v>
      </c>
      <c r="C23" s="79">
        <f>+C24</f>
        <v>0</v>
      </c>
      <c r="D23" s="79">
        <f t="shared" ref="D23:E23" si="4">+D24</f>
        <v>0</v>
      </c>
      <c r="E23" s="79">
        <f t="shared" si="4"/>
        <v>0</v>
      </c>
      <c r="F23" s="82">
        <f t="shared" si="3"/>
        <v>0</v>
      </c>
      <c r="G23" s="1047"/>
      <c r="H23" s="1047"/>
      <c r="I23" s="1047"/>
      <c r="J23" s="1047"/>
      <c r="K23" s="1047"/>
      <c r="L23" s="1047"/>
      <c r="M23" s="1047"/>
      <c r="N23" s="1047"/>
    </row>
    <row r="24" spans="1:14" s="1028" customFormat="1" x14ac:dyDescent="0.2">
      <c r="A24" s="1029"/>
      <c r="B24" s="475" t="s">
        <v>935</v>
      </c>
      <c r="C24" s="1041">
        <v>0</v>
      </c>
      <c r="D24" s="1041">
        <v>0</v>
      </c>
      <c r="E24" s="1041">
        <v>0</v>
      </c>
      <c r="F24" s="82">
        <f t="shared" si="3"/>
        <v>0</v>
      </c>
      <c r="G24" s="1047"/>
      <c r="H24" s="1047"/>
      <c r="I24" s="1047"/>
      <c r="J24" s="1047"/>
      <c r="K24" s="1047"/>
      <c r="L24" s="1047"/>
      <c r="M24" s="1047"/>
      <c r="N24" s="1047"/>
    </row>
    <row r="25" spans="1:14" s="120" customFormat="1" x14ac:dyDescent="0.2">
      <c r="A25" s="275"/>
      <c r="B25" s="369" t="s">
        <v>70</v>
      </c>
      <c r="C25" s="370">
        <f t="shared" ref="C25:E25" si="5">+C26+C29</f>
        <v>1.1358074826888033E-2</v>
      </c>
      <c r="D25" s="370">
        <f t="shared" si="5"/>
        <v>10.075983977633323</v>
      </c>
      <c r="E25" s="370">
        <f t="shared" si="5"/>
        <v>781.82748921964628</v>
      </c>
      <c r="F25" s="370">
        <f t="shared" si="3"/>
        <v>791.91483127210654</v>
      </c>
      <c r="G25" s="1047"/>
      <c r="H25" s="471"/>
      <c r="I25" s="471"/>
      <c r="J25" s="471"/>
      <c r="K25" s="471"/>
      <c r="L25" s="471"/>
      <c r="M25" s="471"/>
      <c r="N25" s="471"/>
    </row>
    <row r="26" spans="1:14" s="477" customFormat="1" x14ac:dyDescent="0.2">
      <c r="A26" s="275"/>
      <c r="B26" s="474" t="s">
        <v>73</v>
      </c>
      <c r="C26" s="353">
        <f t="shared" ref="C26:E26" si="6">+C27+C28</f>
        <v>0</v>
      </c>
      <c r="D26" s="353">
        <f t="shared" si="6"/>
        <v>0.26407932722126953</v>
      </c>
      <c r="E26" s="353">
        <f t="shared" si="6"/>
        <v>781.81600220993312</v>
      </c>
      <c r="F26" s="353">
        <f t="shared" si="3"/>
        <v>782.08008153715434</v>
      </c>
      <c r="G26" s="1047"/>
      <c r="H26" s="471"/>
      <c r="I26" s="471"/>
      <c r="J26" s="471"/>
      <c r="K26" s="471"/>
      <c r="L26" s="471"/>
      <c r="M26" s="471"/>
      <c r="N26" s="471"/>
    </row>
    <row r="27" spans="1:14" s="477" customFormat="1" x14ac:dyDescent="0.2">
      <c r="A27" s="275"/>
      <c r="B27" s="476" t="s">
        <v>724</v>
      </c>
      <c r="C27" s="82">
        <v>0</v>
      </c>
      <c r="D27" s="82">
        <v>0</v>
      </c>
      <c r="E27" s="82">
        <v>781.81600220993312</v>
      </c>
      <c r="F27" s="82">
        <f t="shared" si="3"/>
        <v>781.81600220993312</v>
      </c>
      <c r="G27" s="1047"/>
      <c r="H27" s="471"/>
      <c r="I27" s="471"/>
      <c r="J27" s="471"/>
      <c r="K27" s="471"/>
      <c r="L27" s="471"/>
      <c r="M27" s="471"/>
      <c r="N27" s="471"/>
    </row>
    <row r="28" spans="1:14" s="120" customFormat="1" x14ac:dyDescent="0.2">
      <c r="A28" s="275"/>
      <c r="B28" s="478" t="s">
        <v>100</v>
      </c>
      <c r="C28" s="128">
        <v>0</v>
      </c>
      <c r="D28" s="128">
        <v>0.26407932722126953</v>
      </c>
      <c r="E28" s="128">
        <v>0</v>
      </c>
      <c r="F28" s="128">
        <f t="shared" si="3"/>
        <v>0.26407932722126953</v>
      </c>
      <c r="G28" s="1047"/>
      <c r="H28" s="471"/>
      <c r="I28" s="471"/>
      <c r="J28" s="471"/>
      <c r="K28" s="471"/>
      <c r="L28" s="471"/>
      <c r="M28" s="471"/>
      <c r="N28" s="471"/>
    </row>
    <row r="29" spans="1:14" s="120" customFormat="1" x14ac:dyDescent="0.2">
      <c r="A29" s="275"/>
      <c r="B29" s="475" t="s">
        <v>71</v>
      </c>
      <c r="C29" s="351">
        <f>+C30</f>
        <v>1.1358074826888033E-2</v>
      </c>
      <c r="D29" s="1035">
        <f t="shared" ref="D29:E29" si="7">+D30</f>
        <v>9.8119046504120533</v>
      </c>
      <c r="E29" s="1035">
        <f t="shared" si="7"/>
        <v>1.1487009713167308E-2</v>
      </c>
      <c r="F29" s="351">
        <f t="shared" si="3"/>
        <v>9.8347497349521085</v>
      </c>
      <c r="G29" s="1047"/>
      <c r="H29" s="471"/>
      <c r="I29" s="471"/>
      <c r="J29" s="471"/>
      <c r="K29" s="471"/>
      <c r="L29" s="471"/>
      <c r="M29" s="471"/>
      <c r="N29" s="471"/>
    </row>
    <row r="30" spans="1:14" s="1028" customFormat="1" x14ac:dyDescent="0.2">
      <c r="A30" s="1029"/>
      <c r="B30" s="478" t="s">
        <v>100</v>
      </c>
      <c r="C30" s="128">
        <v>1.1358074826888033E-2</v>
      </c>
      <c r="D30" s="128">
        <v>9.8119046504120533</v>
      </c>
      <c r="E30" s="128">
        <v>1.1487009713167308E-2</v>
      </c>
      <c r="F30" s="128">
        <f t="shared" ref="F30" si="8">+SUM(C30:E30)</f>
        <v>9.8347497349521085</v>
      </c>
      <c r="G30" s="1047"/>
      <c r="H30" s="1047"/>
      <c r="I30" s="1047"/>
      <c r="J30" s="1047"/>
      <c r="K30" s="1047"/>
      <c r="L30" s="1047"/>
      <c r="M30" s="1047"/>
      <c r="N30" s="1047"/>
    </row>
    <row r="31" spans="1:14" s="275" customFormat="1" x14ac:dyDescent="0.2">
      <c r="B31" s="369" t="s">
        <v>72</v>
      </c>
      <c r="C31" s="80">
        <v>19.972056082631578</v>
      </c>
      <c r="D31" s="80">
        <v>7.6224400101813803</v>
      </c>
      <c r="E31" s="80">
        <v>0.55687837688753272</v>
      </c>
      <c r="F31" s="80">
        <f t="shared" si="3"/>
        <v>28.151374469700492</v>
      </c>
      <c r="G31" s="1047"/>
      <c r="H31" s="471"/>
      <c r="I31" s="471"/>
      <c r="J31" s="471"/>
      <c r="K31" s="471"/>
      <c r="L31" s="471"/>
      <c r="M31" s="471"/>
      <c r="N31" s="471"/>
    </row>
    <row r="32" spans="1:14" s="477" customFormat="1" x14ac:dyDescent="0.2">
      <c r="A32" s="275"/>
      <c r="B32" s="354" t="s">
        <v>867</v>
      </c>
      <c r="C32" s="353">
        <f t="shared" ref="C32:E32" si="9">+C33+C34</f>
        <v>36.138654193894432</v>
      </c>
      <c r="D32" s="353">
        <f t="shared" si="9"/>
        <v>13.992560660616661</v>
      </c>
      <c r="E32" s="353">
        <f t="shared" si="9"/>
        <v>19.058406601952822</v>
      </c>
      <c r="F32" s="353">
        <f t="shared" si="3"/>
        <v>69.189621456463911</v>
      </c>
      <c r="G32" s="1047"/>
      <c r="H32" s="471"/>
      <c r="I32" s="471"/>
      <c r="J32" s="471"/>
      <c r="K32" s="471"/>
      <c r="L32" s="471"/>
      <c r="M32" s="471"/>
      <c r="N32" s="471"/>
    </row>
    <row r="33" spans="1:14" s="120" customFormat="1" x14ac:dyDescent="0.2">
      <c r="A33" s="275"/>
      <c r="B33" s="354" t="s">
        <v>73</v>
      </c>
      <c r="C33" s="94">
        <v>22.982842213894433</v>
      </c>
      <c r="D33" s="94">
        <v>0.79274982061666166</v>
      </c>
      <c r="E33" s="94">
        <v>0.81179953195281995</v>
      </c>
      <c r="F33" s="94">
        <f t="shared" si="3"/>
        <v>24.587391566463914</v>
      </c>
      <c r="G33" s="1047"/>
      <c r="H33" s="471"/>
      <c r="I33" s="471"/>
      <c r="J33" s="471"/>
      <c r="K33" s="471"/>
      <c r="L33" s="471"/>
      <c r="M33" s="471"/>
      <c r="N33" s="471"/>
    </row>
    <row r="34" spans="1:14" s="120" customFormat="1" x14ac:dyDescent="0.2">
      <c r="A34" s="275"/>
      <c r="B34" s="356" t="s">
        <v>71</v>
      </c>
      <c r="C34" s="84">
        <v>13.155811979999999</v>
      </c>
      <c r="D34" s="84">
        <v>13.19981084</v>
      </c>
      <c r="E34" s="84">
        <v>18.246607070000003</v>
      </c>
      <c r="F34" s="84">
        <f t="shared" si="3"/>
        <v>44.602229890000004</v>
      </c>
      <c r="G34" s="1047"/>
      <c r="H34" s="471"/>
      <c r="I34" s="471"/>
      <c r="J34" s="471"/>
      <c r="K34" s="471"/>
      <c r="L34" s="471"/>
      <c r="M34" s="471"/>
      <c r="N34" s="471"/>
    </row>
    <row r="35" spans="1:14" s="120" customFormat="1" ht="13.5" thickBot="1" x14ac:dyDescent="0.25">
      <c r="A35" s="275"/>
      <c r="B35" s="358"/>
      <c r="C35" s="81"/>
      <c r="D35" s="81"/>
      <c r="E35" s="81"/>
      <c r="F35" s="81"/>
      <c r="G35" s="1047"/>
      <c r="H35" s="471"/>
      <c r="I35" s="471"/>
      <c r="J35" s="471"/>
      <c r="K35" s="471"/>
      <c r="L35" s="471"/>
      <c r="M35" s="471"/>
      <c r="N35" s="471"/>
    </row>
    <row r="36" spans="1:14" s="120" customFormat="1" ht="13.5" thickBot="1" x14ac:dyDescent="0.25">
      <c r="A36" s="275"/>
      <c r="B36" s="817" t="s">
        <v>240</v>
      </c>
      <c r="C36" s="78">
        <v>430.52001188360322</v>
      </c>
      <c r="D36" s="78">
        <v>2828.7840328849184</v>
      </c>
      <c r="E36" s="78">
        <v>1041.5526518330112</v>
      </c>
      <c r="F36" s="127">
        <f>+SUM(C36:E36)</f>
        <v>4300.8566966015333</v>
      </c>
      <c r="G36" s="1047"/>
      <c r="H36" s="471"/>
      <c r="I36" s="471"/>
      <c r="J36" s="471"/>
      <c r="K36" s="471"/>
      <c r="L36" s="471"/>
      <c r="M36" s="471"/>
      <c r="N36" s="471"/>
    </row>
    <row r="37" spans="1:14" s="120" customFormat="1" ht="13.5" thickBot="1" x14ac:dyDescent="0.25">
      <c r="A37" s="275"/>
      <c r="B37" s="275"/>
      <c r="C37" s="479"/>
      <c r="D37" s="479"/>
      <c r="E37" s="479"/>
      <c r="F37" s="479"/>
      <c r="G37" s="1047"/>
      <c r="H37" s="471"/>
      <c r="I37" s="471"/>
      <c r="J37" s="471"/>
      <c r="K37" s="471"/>
      <c r="L37" s="471"/>
      <c r="M37" s="471"/>
      <c r="N37" s="471"/>
    </row>
    <row r="38" spans="1:14" s="120" customFormat="1" ht="13.5" thickBot="1" x14ac:dyDescent="0.25">
      <c r="A38" s="275"/>
      <c r="B38" s="126" t="s">
        <v>308</v>
      </c>
      <c r="C38" s="78">
        <f>SUM(C56:C86)+C89+C39</f>
        <v>1675.5022246818264</v>
      </c>
      <c r="D38" s="78">
        <f>SUM(D56:D86)+D89+D39</f>
        <v>1737.3245484563208</v>
      </c>
      <c r="E38" s="78">
        <f>SUM(E56:E86)+E89+E39</f>
        <v>2747.6435510771053</v>
      </c>
      <c r="F38" s="78">
        <f>SUM(F56:F86)+F89+F39</f>
        <v>6160.4703242152527</v>
      </c>
      <c r="G38" s="1047"/>
      <c r="H38" s="1047"/>
      <c r="I38" s="471"/>
      <c r="J38" s="471"/>
      <c r="K38" s="471"/>
      <c r="L38" s="471"/>
      <c r="M38" s="471"/>
      <c r="N38" s="471"/>
    </row>
    <row r="39" spans="1:14" s="1028" customFormat="1" x14ac:dyDescent="0.2">
      <c r="A39" s="1029"/>
      <c r="B39" s="369" t="s">
        <v>76</v>
      </c>
      <c r="C39" s="370">
        <f>+C40+C43+C50+C53</f>
        <v>0</v>
      </c>
      <c r="D39" s="370">
        <f>+D40+D43+D50+D53</f>
        <v>0</v>
      </c>
      <c r="E39" s="370">
        <f>+E40+E43+E50+E53</f>
        <v>0</v>
      </c>
      <c r="F39" s="370">
        <f t="shared" ref="F39:F53" si="10">SUM(C39:E39)</f>
        <v>0</v>
      </c>
      <c r="G39" s="1047"/>
      <c r="H39" s="1047"/>
      <c r="I39" s="1047"/>
      <c r="J39" s="1047"/>
      <c r="K39" s="1047"/>
      <c r="L39" s="1047"/>
      <c r="M39" s="1047"/>
      <c r="N39" s="1047"/>
    </row>
    <row r="40" spans="1:14" s="1028" customFormat="1" x14ac:dyDescent="0.2">
      <c r="A40" s="1029"/>
      <c r="B40" s="354" t="s">
        <v>23</v>
      </c>
      <c r="C40" s="1040">
        <f>+C41+C42</f>
        <v>0</v>
      </c>
      <c r="D40" s="1040">
        <f>+D41+D42</f>
        <v>0</v>
      </c>
      <c r="E40" s="1040">
        <f>+E41+E42</f>
        <v>0</v>
      </c>
      <c r="F40" s="1040">
        <f t="shared" si="10"/>
        <v>0</v>
      </c>
      <c r="G40" s="1047"/>
      <c r="H40" s="1047"/>
      <c r="I40" s="1047"/>
      <c r="J40" s="1047"/>
      <c r="K40" s="1047"/>
      <c r="L40" s="1047"/>
      <c r="M40" s="1047"/>
      <c r="N40" s="1047"/>
    </row>
    <row r="41" spans="1:14" s="1028" customFormat="1" x14ac:dyDescent="0.2">
      <c r="A41" s="1029"/>
      <c r="B41" s="366" t="s">
        <v>241</v>
      </c>
      <c r="C41" s="1013">
        <v>0</v>
      </c>
      <c r="D41" s="1013">
        <v>0</v>
      </c>
      <c r="E41" s="1013">
        <v>0</v>
      </c>
      <c r="F41" s="1013">
        <f t="shared" si="10"/>
        <v>0</v>
      </c>
      <c r="G41" s="1047"/>
      <c r="H41" s="1047"/>
      <c r="I41" s="1047"/>
      <c r="J41" s="1047"/>
      <c r="K41" s="1047"/>
      <c r="L41" s="1047"/>
      <c r="M41" s="1047"/>
      <c r="N41" s="1047"/>
    </row>
    <row r="42" spans="1:14" s="1028" customFormat="1" x14ac:dyDescent="0.2">
      <c r="A42" s="1029"/>
      <c r="B42" s="366" t="s">
        <v>242</v>
      </c>
      <c r="C42" s="1014">
        <v>0</v>
      </c>
      <c r="D42" s="1014">
        <v>0</v>
      </c>
      <c r="E42" s="1013">
        <v>0</v>
      </c>
      <c r="F42" s="1025">
        <f t="shared" si="10"/>
        <v>0</v>
      </c>
      <c r="G42" s="1047"/>
      <c r="H42" s="1047"/>
      <c r="I42" s="1047"/>
      <c r="J42" s="1047"/>
      <c r="K42" s="1047"/>
      <c r="L42" s="1047"/>
      <c r="M42" s="1047"/>
      <c r="N42" s="1047"/>
    </row>
    <row r="43" spans="1:14" s="1028" customFormat="1" x14ac:dyDescent="0.2">
      <c r="A43" s="1029"/>
      <c r="B43" s="354" t="s">
        <v>24</v>
      </c>
      <c r="C43" s="1040">
        <f>+C44+C47</f>
        <v>0</v>
      </c>
      <c r="D43" s="1040">
        <f>+D44+D47</f>
        <v>0</v>
      </c>
      <c r="E43" s="1040">
        <f>+E44+E47</f>
        <v>0</v>
      </c>
      <c r="F43" s="1040">
        <f t="shared" si="10"/>
        <v>0</v>
      </c>
      <c r="G43" s="1047"/>
      <c r="H43" s="1047"/>
      <c r="I43" s="1047"/>
      <c r="J43" s="1047"/>
      <c r="K43" s="1047"/>
      <c r="L43" s="1047"/>
      <c r="M43" s="1047"/>
      <c r="N43" s="1047"/>
    </row>
    <row r="44" spans="1:14" s="1028" customFormat="1" x14ac:dyDescent="0.2">
      <c r="A44" s="1029"/>
      <c r="B44" s="366" t="s">
        <v>241</v>
      </c>
      <c r="C44" s="1013">
        <f>+C45+C46</f>
        <v>0</v>
      </c>
      <c r="D44" s="1013">
        <f>+D45+D46</f>
        <v>0</v>
      </c>
      <c r="E44" s="1013">
        <f>+E45+E46</f>
        <v>0</v>
      </c>
      <c r="F44" s="1025">
        <f t="shared" si="10"/>
        <v>0</v>
      </c>
      <c r="G44" s="1047"/>
      <c r="H44" s="1047"/>
      <c r="I44" s="1047"/>
      <c r="J44" s="1047"/>
      <c r="K44" s="1047"/>
      <c r="L44" s="1047"/>
      <c r="M44" s="1047"/>
      <c r="N44" s="1047"/>
    </row>
    <row r="45" spans="1:14" s="1028" customFormat="1" x14ac:dyDescent="0.2">
      <c r="A45" s="1029"/>
      <c r="B45" s="367" t="s">
        <v>243</v>
      </c>
      <c r="C45" s="1014">
        <v>0</v>
      </c>
      <c r="D45" s="1014">
        <v>0</v>
      </c>
      <c r="E45" s="1013">
        <v>0</v>
      </c>
      <c r="F45" s="1025">
        <f t="shared" si="10"/>
        <v>0</v>
      </c>
      <c r="G45" s="1047"/>
      <c r="H45" s="1047"/>
      <c r="I45" s="1047"/>
      <c r="J45" s="1047"/>
      <c r="K45" s="1047"/>
      <c r="L45" s="1047"/>
      <c r="M45" s="1047"/>
      <c r="N45" s="1047"/>
    </row>
    <row r="46" spans="1:14" s="1028" customFormat="1" x14ac:dyDescent="0.2">
      <c r="A46" s="1029"/>
      <c r="B46" s="368" t="s">
        <v>244</v>
      </c>
      <c r="C46" s="1014">
        <v>0</v>
      </c>
      <c r="D46" s="1014">
        <v>0</v>
      </c>
      <c r="E46" s="1013">
        <v>0</v>
      </c>
      <c r="F46" s="1025">
        <f t="shared" si="10"/>
        <v>0</v>
      </c>
      <c r="G46" s="1047"/>
      <c r="H46" s="1047"/>
      <c r="I46" s="1047"/>
      <c r="J46" s="1047"/>
      <c r="K46" s="1047"/>
      <c r="L46" s="1047"/>
      <c r="M46" s="1047"/>
      <c r="N46" s="1047"/>
    </row>
    <row r="47" spans="1:14" s="1028" customFormat="1" x14ac:dyDescent="0.2">
      <c r="A47" s="1029"/>
      <c r="B47" s="366" t="s">
        <v>242</v>
      </c>
      <c r="C47" s="1014">
        <f>+C48+C49</f>
        <v>0</v>
      </c>
      <c r="D47" s="1014">
        <f>+D48+D49</f>
        <v>0</v>
      </c>
      <c r="E47" s="1014">
        <f>+E48+E49</f>
        <v>0</v>
      </c>
      <c r="F47" s="1025">
        <f t="shared" si="10"/>
        <v>0</v>
      </c>
      <c r="G47" s="1047"/>
      <c r="H47" s="1047"/>
      <c r="I47" s="1047"/>
      <c r="J47" s="1047"/>
      <c r="K47" s="1047"/>
      <c r="L47" s="1047"/>
      <c r="M47" s="1047"/>
      <c r="N47" s="1047"/>
    </row>
    <row r="48" spans="1:14" s="1028" customFormat="1" x14ac:dyDescent="0.2">
      <c r="A48" s="1029"/>
      <c r="B48" s="367" t="s">
        <v>243</v>
      </c>
      <c r="C48" s="1014">
        <v>0</v>
      </c>
      <c r="D48" s="1014">
        <v>0</v>
      </c>
      <c r="E48" s="1013">
        <v>0</v>
      </c>
      <c r="F48" s="1025">
        <f t="shared" si="10"/>
        <v>0</v>
      </c>
      <c r="G48" s="1047"/>
      <c r="H48" s="1047"/>
      <c r="I48" s="1047"/>
      <c r="J48" s="1047"/>
      <c r="K48" s="1047"/>
      <c r="L48" s="1047"/>
      <c r="M48" s="1047"/>
      <c r="N48" s="1047"/>
    </row>
    <row r="49" spans="1:14" s="1028" customFormat="1" x14ac:dyDescent="0.2">
      <c r="A49" s="1029"/>
      <c r="B49" s="368" t="s">
        <v>244</v>
      </c>
      <c r="C49" s="364">
        <v>0</v>
      </c>
      <c r="D49" s="364">
        <v>0</v>
      </c>
      <c r="E49" s="1013">
        <v>0</v>
      </c>
      <c r="F49" s="1025">
        <f t="shared" si="10"/>
        <v>0</v>
      </c>
      <c r="G49" s="1047"/>
      <c r="H49" s="1047"/>
      <c r="I49" s="1047"/>
      <c r="J49" s="1047"/>
      <c r="K49" s="1047"/>
      <c r="L49" s="1047"/>
      <c r="M49" s="1047"/>
      <c r="N49" s="1047"/>
    </row>
    <row r="50" spans="1:14" s="1028" customFormat="1" x14ac:dyDescent="0.2">
      <c r="A50" s="1029"/>
      <c r="B50" s="354" t="s">
        <v>25</v>
      </c>
      <c r="C50" s="1040">
        <f>+C51+C52</f>
        <v>0</v>
      </c>
      <c r="D50" s="1040">
        <f>+D51+D52</f>
        <v>0</v>
      </c>
      <c r="E50" s="1040">
        <f>+E51+E52</f>
        <v>0</v>
      </c>
      <c r="F50" s="1040">
        <f t="shared" si="10"/>
        <v>0</v>
      </c>
      <c r="G50" s="1047"/>
      <c r="H50" s="1047"/>
      <c r="I50" s="1047"/>
      <c r="J50" s="1047"/>
      <c r="K50" s="1047"/>
      <c r="L50" s="1047"/>
      <c r="M50" s="1047"/>
      <c r="N50" s="1047"/>
    </row>
    <row r="51" spans="1:14" s="1028" customFormat="1" x14ac:dyDescent="0.2">
      <c r="A51" s="1029"/>
      <c r="B51" s="366" t="s">
        <v>241</v>
      </c>
      <c r="C51" s="1013">
        <v>0</v>
      </c>
      <c r="D51" s="1013">
        <v>0</v>
      </c>
      <c r="E51" s="1013">
        <v>0</v>
      </c>
      <c r="F51" s="1025">
        <f t="shared" si="10"/>
        <v>0</v>
      </c>
      <c r="G51" s="1047"/>
      <c r="H51" s="1047"/>
      <c r="I51" s="1047"/>
      <c r="J51" s="1047"/>
      <c r="K51" s="1047"/>
      <c r="L51" s="1047"/>
      <c r="M51" s="1047"/>
      <c r="N51" s="1047"/>
    </row>
    <row r="52" spans="1:14" s="1028" customFormat="1" x14ac:dyDescent="0.2">
      <c r="A52" s="1029"/>
      <c r="B52" s="366" t="s">
        <v>242</v>
      </c>
      <c r="C52" s="364">
        <v>0</v>
      </c>
      <c r="D52" s="364">
        <v>0</v>
      </c>
      <c r="E52" s="1013">
        <v>0</v>
      </c>
      <c r="F52" s="1025">
        <f t="shared" si="10"/>
        <v>0</v>
      </c>
      <c r="G52" s="1047"/>
      <c r="H52" s="1047"/>
      <c r="I52" s="1047"/>
      <c r="J52" s="1047"/>
      <c r="K52" s="1047"/>
      <c r="L52" s="1047"/>
      <c r="M52" s="1047"/>
      <c r="N52" s="1047"/>
    </row>
    <row r="53" spans="1:14" s="1028" customFormat="1" x14ac:dyDescent="0.2">
      <c r="A53" s="1029"/>
      <c r="B53" s="354" t="s">
        <v>26</v>
      </c>
      <c r="C53" s="1040">
        <f>+C54+C55</f>
        <v>0</v>
      </c>
      <c r="D53" s="1040">
        <f>+D54+D55</f>
        <v>0</v>
      </c>
      <c r="E53" s="1040">
        <f>+E54+E55</f>
        <v>0</v>
      </c>
      <c r="F53" s="1040">
        <f t="shared" si="10"/>
        <v>0</v>
      </c>
      <c r="G53" s="1047"/>
      <c r="H53" s="1047"/>
      <c r="I53" s="1047"/>
      <c r="J53" s="1047"/>
      <c r="K53" s="1047"/>
      <c r="L53" s="1047"/>
      <c r="M53" s="1047"/>
      <c r="N53" s="1047"/>
    </row>
    <row r="54" spans="1:14" s="1028" customFormat="1" x14ac:dyDescent="0.2">
      <c r="A54" s="1029"/>
      <c r="B54" s="366" t="s">
        <v>241</v>
      </c>
      <c r="C54" s="1013">
        <v>0</v>
      </c>
      <c r="D54" s="1013">
        <v>0</v>
      </c>
      <c r="E54" s="1013">
        <v>0</v>
      </c>
      <c r="F54" s="1025">
        <f t="shared" ref="F54:F63" si="11">SUM(C54:E54)</f>
        <v>0</v>
      </c>
      <c r="G54" s="1047"/>
      <c r="H54" s="1047"/>
      <c r="I54" s="1047"/>
      <c r="J54" s="1047"/>
      <c r="K54" s="1047"/>
      <c r="L54" s="1047"/>
      <c r="M54" s="1047"/>
      <c r="N54" s="1047"/>
    </row>
    <row r="55" spans="1:14" s="1028" customFormat="1" x14ac:dyDescent="0.2">
      <c r="A55" s="1029"/>
      <c r="B55" s="371" t="s">
        <v>242</v>
      </c>
      <c r="C55" s="1014">
        <v>0</v>
      </c>
      <c r="D55" s="1014">
        <v>0</v>
      </c>
      <c r="E55" s="1013">
        <v>0</v>
      </c>
      <c r="F55" s="1025">
        <f t="shared" si="11"/>
        <v>0</v>
      </c>
      <c r="G55" s="1047"/>
      <c r="H55" s="1047"/>
      <c r="I55" s="1047"/>
      <c r="J55" s="1047"/>
      <c r="K55" s="1047"/>
      <c r="L55" s="1047"/>
      <c r="M55" s="1047"/>
      <c r="N55" s="1047"/>
    </row>
    <row r="56" spans="1:14" s="1028" customFormat="1" x14ac:dyDescent="0.2">
      <c r="A56" s="1029"/>
      <c r="B56" s="1045" t="s">
        <v>27</v>
      </c>
      <c r="C56" s="1046">
        <v>0</v>
      </c>
      <c r="D56" s="1046">
        <v>0</v>
      </c>
      <c r="E56" s="1046">
        <v>0</v>
      </c>
      <c r="F56" s="1042">
        <f t="shared" si="11"/>
        <v>0</v>
      </c>
      <c r="G56" s="1047"/>
      <c r="H56" s="1047"/>
      <c r="I56" s="1047"/>
      <c r="J56" s="1047"/>
      <c r="K56" s="1047"/>
      <c r="L56" s="1047"/>
      <c r="M56" s="1047"/>
      <c r="N56" s="1047"/>
    </row>
    <row r="57" spans="1:14" s="1028" customFormat="1" x14ac:dyDescent="0.2">
      <c r="A57" s="1029"/>
      <c r="B57" s="1045" t="s">
        <v>698</v>
      </c>
      <c r="C57" s="1046">
        <v>0</v>
      </c>
      <c r="D57" s="1046">
        <v>0</v>
      </c>
      <c r="E57" s="1046">
        <v>0</v>
      </c>
      <c r="F57" s="1042">
        <f t="shared" si="11"/>
        <v>0</v>
      </c>
      <c r="G57" s="1047"/>
      <c r="H57" s="1047"/>
      <c r="I57" s="1047"/>
      <c r="J57" s="1047"/>
      <c r="K57" s="1047"/>
      <c r="L57" s="1047"/>
      <c r="M57" s="1047"/>
      <c r="N57" s="1047"/>
    </row>
    <row r="58" spans="1:14" s="1028" customFormat="1" x14ac:dyDescent="0.2">
      <c r="A58" s="1029"/>
      <c r="B58" s="1043" t="s">
        <v>388</v>
      </c>
      <c r="C58" s="1046">
        <v>0</v>
      </c>
      <c r="D58" s="1046">
        <v>0</v>
      </c>
      <c r="E58" s="1046">
        <v>0</v>
      </c>
      <c r="F58" s="1042">
        <f t="shared" si="11"/>
        <v>0</v>
      </c>
      <c r="G58" s="1047"/>
      <c r="H58" s="1047"/>
      <c r="I58" s="1047"/>
      <c r="J58" s="1047"/>
      <c r="K58" s="1047"/>
      <c r="L58" s="1047"/>
      <c r="M58" s="1047"/>
      <c r="N58" s="1047"/>
    </row>
    <row r="59" spans="1:14" s="1028" customFormat="1" x14ac:dyDescent="0.2">
      <c r="A59" s="1029"/>
      <c r="B59" s="1043" t="s">
        <v>536</v>
      </c>
      <c r="C59" s="1046">
        <v>0</v>
      </c>
      <c r="D59" s="1046">
        <v>0</v>
      </c>
      <c r="E59" s="1046">
        <v>0</v>
      </c>
      <c r="F59" s="1042">
        <f t="shared" si="11"/>
        <v>0</v>
      </c>
      <c r="G59" s="1047"/>
      <c r="H59" s="1047"/>
      <c r="I59" s="1047"/>
      <c r="J59" s="1047"/>
      <c r="K59" s="1047"/>
      <c r="L59" s="1047"/>
      <c r="M59" s="1047"/>
      <c r="N59" s="1047"/>
    </row>
    <row r="60" spans="1:14" s="1028" customFormat="1" x14ac:dyDescent="0.2">
      <c r="A60" s="1029"/>
      <c r="B60" s="1043" t="s">
        <v>660</v>
      </c>
      <c r="C60" s="388">
        <v>4.8773740200805094</v>
      </c>
      <c r="D60" s="388">
        <v>4.9047183650316288</v>
      </c>
      <c r="E60" s="388">
        <v>4.9322160122866725</v>
      </c>
      <c r="F60" s="1042">
        <f t="shared" si="11"/>
        <v>14.71430839739881</v>
      </c>
      <c r="G60" s="1047"/>
      <c r="H60" s="1047"/>
      <c r="I60" s="1047"/>
      <c r="J60" s="1047"/>
      <c r="K60" s="1047"/>
      <c r="L60" s="1047"/>
      <c r="M60" s="1047"/>
      <c r="N60" s="1047"/>
    </row>
    <row r="61" spans="1:14" s="1028" customFormat="1" x14ac:dyDescent="0.2">
      <c r="A61" s="1029"/>
      <c r="B61" s="1043" t="s">
        <v>508</v>
      </c>
      <c r="C61" s="1046">
        <v>0</v>
      </c>
      <c r="D61" s="1046">
        <v>0</v>
      </c>
      <c r="E61" s="1046">
        <v>0</v>
      </c>
      <c r="F61" s="1042">
        <f t="shared" si="11"/>
        <v>0</v>
      </c>
      <c r="G61" s="1047"/>
      <c r="H61" s="1047"/>
      <c r="I61" s="1047"/>
      <c r="J61" s="1047"/>
      <c r="K61" s="1047"/>
      <c r="L61" s="1047"/>
      <c r="M61" s="1047"/>
      <c r="N61" s="1047"/>
    </row>
    <row r="62" spans="1:14" s="1028" customFormat="1" x14ac:dyDescent="0.2">
      <c r="A62" s="1029"/>
      <c r="B62" s="1045" t="s">
        <v>509</v>
      </c>
      <c r="C62" s="1046">
        <v>0</v>
      </c>
      <c r="D62" s="1046">
        <v>0</v>
      </c>
      <c r="E62" s="1046">
        <v>0</v>
      </c>
      <c r="F62" s="1042">
        <f t="shared" si="11"/>
        <v>0</v>
      </c>
      <c r="G62" s="1047"/>
      <c r="H62" s="1047"/>
      <c r="I62" s="1047"/>
      <c r="J62" s="1047"/>
      <c r="K62" s="1047"/>
      <c r="L62" s="1047"/>
      <c r="M62" s="1047"/>
      <c r="N62" s="1047"/>
    </row>
    <row r="63" spans="1:14" s="1028" customFormat="1" x14ac:dyDescent="0.2">
      <c r="A63" s="1029"/>
      <c r="B63" s="1043" t="s">
        <v>510</v>
      </c>
      <c r="C63" s="1046">
        <v>0</v>
      </c>
      <c r="D63" s="1046">
        <v>0</v>
      </c>
      <c r="E63" s="1046">
        <v>0</v>
      </c>
      <c r="F63" s="1042">
        <f t="shared" si="11"/>
        <v>0</v>
      </c>
      <c r="G63" s="1047"/>
      <c r="H63" s="1047"/>
      <c r="I63" s="1047"/>
      <c r="J63" s="1047"/>
      <c r="K63" s="1047"/>
      <c r="L63" s="1047"/>
      <c r="M63" s="1047"/>
      <c r="N63" s="1047"/>
    </row>
    <row r="64" spans="1:14" s="1028" customFormat="1" x14ac:dyDescent="0.2">
      <c r="A64" s="1029"/>
      <c r="B64" s="1045" t="s">
        <v>686</v>
      </c>
      <c r="C64" s="1046">
        <v>0</v>
      </c>
      <c r="D64" s="1046">
        <v>0</v>
      </c>
      <c r="E64" s="1046">
        <v>0</v>
      </c>
      <c r="F64" s="1042">
        <f t="shared" ref="F64:F65" si="12">SUM(C64:E64)</f>
        <v>0</v>
      </c>
      <c r="G64" s="1047"/>
      <c r="H64" s="1047"/>
      <c r="I64" s="1047"/>
      <c r="J64" s="1047"/>
      <c r="K64" s="1047"/>
      <c r="L64" s="1047"/>
      <c r="M64" s="1047"/>
      <c r="N64" s="1047"/>
    </row>
    <row r="65" spans="1:14" s="1028" customFormat="1" x14ac:dyDescent="0.2">
      <c r="A65" s="1029"/>
      <c r="B65" s="1045" t="s">
        <v>635</v>
      </c>
      <c r="C65" s="1046">
        <v>0</v>
      </c>
      <c r="D65" s="1046">
        <v>0</v>
      </c>
      <c r="E65" s="1046">
        <v>0</v>
      </c>
      <c r="F65" s="1042">
        <f t="shared" si="12"/>
        <v>0</v>
      </c>
      <c r="G65" s="1047"/>
      <c r="H65" s="1047"/>
      <c r="I65" s="1047"/>
      <c r="J65" s="1047"/>
      <c r="K65" s="1047"/>
      <c r="L65" s="1047"/>
      <c r="M65" s="1047"/>
      <c r="N65" s="1047"/>
    </row>
    <row r="66" spans="1:14" s="1028" customFormat="1" x14ac:dyDescent="0.2">
      <c r="A66" s="1029"/>
      <c r="B66" s="1045" t="s">
        <v>380</v>
      </c>
      <c r="C66" s="1046">
        <v>0</v>
      </c>
      <c r="D66" s="1046">
        <v>0</v>
      </c>
      <c r="E66" s="1046">
        <v>0</v>
      </c>
      <c r="F66" s="1042">
        <f t="shared" ref="F66:F70" si="13">SUM(C66:E66)</f>
        <v>0</v>
      </c>
      <c r="G66" s="1047"/>
      <c r="H66" s="1047"/>
      <c r="I66" s="1047"/>
      <c r="J66" s="1047"/>
      <c r="K66" s="1047"/>
      <c r="L66" s="1047"/>
      <c r="M66" s="1047"/>
      <c r="N66" s="1047"/>
    </row>
    <row r="67" spans="1:14" s="1028" customFormat="1" x14ac:dyDescent="0.2">
      <c r="A67" s="1029"/>
      <c r="B67" s="1045" t="s">
        <v>495</v>
      </c>
      <c r="C67" s="1046">
        <v>0</v>
      </c>
      <c r="D67" s="1046">
        <v>0</v>
      </c>
      <c r="E67" s="1046">
        <v>0</v>
      </c>
      <c r="F67" s="1042">
        <f t="shared" si="13"/>
        <v>0</v>
      </c>
      <c r="G67" s="1047"/>
      <c r="H67" s="1047"/>
      <c r="I67" s="1047"/>
      <c r="J67" s="1047"/>
      <c r="K67" s="1047"/>
      <c r="L67" s="1047"/>
      <c r="M67" s="1047"/>
      <c r="N67" s="1047"/>
    </row>
    <row r="68" spans="1:14" s="1028" customFormat="1" x14ac:dyDescent="0.2">
      <c r="A68" s="1029"/>
      <c r="B68" s="1045" t="s">
        <v>496</v>
      </c>
      <c r="C68" s="1046">
        <v>0</v>
      </c>
      <c r="D68" s="1046">
        <v>0</v>
      </c>
      <c r="E68" s="1046">
        <v>0</v>
      </c>
      <c r="F68" s="1042">
        <f t="shared" si="13"/>
        <v>0</v>
      </c>
      <c r="G68" s="1047"/>
      <c r="H68" s="1047"/>
      <c r="I68" s="1047"/>
      <c r="J68" s="1047"/>
      <c r="K68" s="1047"/>
      <c r="L68" s="1047"/>
      <c r="M68" s="1047"/>
      <c r="N68" s="1047"/>
    </row>
    <row r="69" spans="1:14" s="1028" customFormat="1" x14ac:dyDescent="0.2">
      <c r="A69" s="1029"/>
      <c r="B69" s="1045" t="s">
        <v>497</v>
      </c>
      <c r="C69" s="1046">
        <v>0</v>
      </c>
      <c r="D69" s="1046">
        <v>0</v>
      </c>
      <c r="E69" s="1046">
        <v>0</v>
      </c>
      <c r="F69" s="1042">
        <f t="shared" si="13"/>
        <v>0</v>
      </c>
      <c r="G69" s="1047"/>
      <c r="H69" s="1047"/>
      <c r="I69" s="1047"/>
      <c r="J69" s="1047"/>
      <c r="K69" s="1047"/>
      <c r="L69" s="1047"/>
      <c r="M69" s="1047"/>
      <c r="N69" s="1047"/>
    </row>
    <row r="70" spans="1:14" s="1028" customFormat="1" x14ac:dyDescent="0.2">
      <c r="A70" s="1029"/>
      <c r="B70" s="1045" t="s">
        <v>542</v>
      </c>
      <c r="C70" s="1046">
        <v>0</v>
      </c>
      <c r="D70" s="1046">
        <v>0</v>
      </c>
      <c r="E70" s="1046">
        <v>0</v>
      </c>
      <c r="F70" s="1042">
        <f t="shared" si="13"/>
        <v>0</v>
      </c>
      <c r="G70" s="1047"/>
      <c r="H70" s="1047"/>
      <c r="I70" s="1047"/>
      <c r="J70" s="1047"/>
      <c r="K70" s="1047"/>
      <c r="L70" s="1047"/>
      <c r="M70" s="1047"/>
      <c r="N70" s="1047"/>
    </row>
    <row r="71" spans="1:14" s="1028" customFormat="1" x14ac:dyDescent="0.2">
      <c r="A71" s="1029"/>
      <c r="B71" s="1045" t="s">
        <v>936</v>
      </c>
      <c r="C71" s="1046">
        <v>0</v>
      </c>
      <c r="D71" s="1046">
        <v>0</v>
      </c>
      <c r="E71" s="1046">
        <v>0</v>
      </c>
      <c r="F71" s="1042">
        <f t="shared" ref="F71:F83" si="14">SUM(C71:E71)</f>
        <v>0</v>
      </c>
      <c r="G71" s="1047"/>
      <c r="H71" s="1047"/>
      <c r="I71" s="1047"/>
      <c r="J71" s="1047"/>
      <c r="K71" s="1047"/>
      <c r="L71" s="1047"/>
      <c r="M71" s="1047"/>
      <c r="N71" s="1047"/>
    </row>
    <row r="72" spans="1:14" s="1028" customFormat="1" x14ac:dyDescent="0.2">
      <c r="A72" s="1029"/>
      <c r="B72" s="1045" t="s">
        <v>710</v>
      </c>
      <c r="C72" s="1046">
        <v>0</v>
      </c>
      <c r="D72" s="1046">
        <v>0</v>
      </c>
      <c r="E72" s="1046">
        <v>0</v>
      </c>
      <c r="F72" s="1042">
        <f t="shared" si="14"/>
        <v>0</v>
      </c>
      <c r="G72" s="1047"/>
      <c r="H72" s="1047"/>
      <c r="I72" s="1047"/>
      <c r="J72" s="1047"/>
      <c r="K72" s="1047"/>
      <c r="L72" s="1047"/>
      <c r="M72" s="1047"/>
      <c r="N72" s="1047"/>
    </row>
    <row r="73" spans="1:14" s="1028" customFormat="1" x14ac:dyDescent="0.2">
      <c r="A73" s="1029"/>
      <c r="B73" s="1045" t="s">
        <v>725</v>
      </c>
      <c r="C73" s="1046">
        <v>0</v>
      </c>
      <c r="D73" s="1046">
        <v>0</v>
      </c>
      <c r="E73" s="1046">
        <v>0</v>
      </c>
      <c r="F73" s="1042">
        <f t="shared" si="14"/>
        <v>0</v>
      </c>
      <c r="G73" s="1047"/>
      <c r="H73" s="1047"/>
      <c r="I73" s="1047"/>
      <c r="J73" s="1047"/>
      <c r="K73" s="1047"/>
      <c r="L73" s="1047"/>
      <c r="M73" s="1047"/>
      <c r="N73" s="1047"/>
    </row>
    <row r="74" spans="1:14" s="1028" customFormat="1" x14ac:dyDescent="0.2">
      <c r="A74" s="1029"/>
      <c r="B74" s="1045" t="s">
        <v>420</v>
      </c>
      <c r="C74" s="1046">
        <v>0</v>
      </c>
      <c r="D74" s="1046">
        <v>0</v>
      </c>
      <c r="E74" s="1046">
        <v>0</v>
      </c>
      <c r="F74" s="1042">
        <f t="shared" si="14"/>
        <v>0</v>
      </c>
      <c r="G74" s="1047"/>
      <c r="H74" s="1047"/>
      <c r="I74" s="1047"/>
      <c r="J74" s="1047"/>
      <c r="K74" s="1047"/>
      <c r="L74" s="1047"/>
      <c r="M74" s="1047"/>
      <c r="N74" s="1047"/>
    </row>
    <row r="75" spans="1:14" s="1028" customFormat="1" x14ac:dyDescent="0.2">
      <c r="A75" s="1029"/>
      <c r="B75" s="1045" t="s">
        <v>421</v>
      </c>
      <c r="C75" s="1046">
        <v>0</v>
      </c>
      <c r="D75" s="1046">
        <v>0</v>
      </c>
      <c r="E75" s="1046">
        <v>0</v>
      </c>
      <c r="F75" s="1042">
        <f t="shared" si="14"/>
        <v>0</v>
      </c>
      <c r="G75" s="1047"/>
      <c r="H75" s="1047"/>
      <c r="I75" s="1047"/>
      <c r="J75" s="1047"/>
      <c r="K75" s="1047"/>
      <c r="L75" s="1047"/>
      <c r="M75" s="1047"/>
      <c r="N75" s="1047"/>
    </row>
    <row r="76" spans="1:14" s="1028" customFormat="1" x14ac:dyDescent="0.2">
      <c r="A76" s="1029"/>
      <c r="B76" s="1045" t="s">
        <v>422</v>
      </c>
      <c r="C76" s="1046">
        <v>0</v>
      </c>
      <c r="D76" s="1046">
        <v>0</v>
      </c>
      <c r="E76" s="1046">
        <v>0</v>
      </c>
      <c r="F76" s="1042">
        <f t="shared" si="14"/>
        <v>0</v>
      </c>
      <c r="G76" s="1047"/>
      <c r="H76" s="1047"/>
      <c r="I76" s="1047"/>
      <c r="J76" s="1047"/>
      <c r="K76" s="1047"/>
      <c r="L76" s="1047"/>
      <c r="M76" s="1047"/>
      <c r="N76" s="1047"/>
    </row>
    <row r="77" spans="1:14" s="1028" customFormat="1" x14ac:dyDescent="0.2">
      <c r="A77" s="1029"/>
      <c r="B77" s="1045" t="s">
        <v>540</v>
      </c>
      <c r="C77" s="1046">
        <v>0</v>
      </c>
      <c r="D77" s="1046">
        <v>0</v>
      </c>
      <c r="E77" s="1046">
        <v>0</v>
      </c>
      <c r="F77" s="1042">
        <f t="shared" si="14"/>
        <v>0</v>
      </c>
      <c r="G77" s="1047"/>
      <c r="H77" s="1047"/>
      <c r="I77" s="1047"/>
      <c r="J77" s="1047"/>
      <c r="K77" s="1047"/>
      <c r="L77" s="1047"/>
      <c r="M77" s="1047"/>
      <c r="N77" s="1047"/>
    </row>
    <row r="78" spans="1:14" s="1028" customFormat="1" x14ac:dyDescent="0.2">
      <c r="A78" s="1029"/>
      <c r="B78" s="1045" t="s">
        <v>541</v>
      </c>
      <c r="C78" s="1046">
        <v>0</v>
      </c>
      <c r="D78" s="1046">
        <v>0</v>
      </c>
      <c r="E78" s="1046">
        <v>0</v>
      </c>
      <c r="F78" s="1042">
        <f t="shared" si="14"/>
        <v>0</v>
      </c>
      <c r="G78" s="1047"/>
      <c r="H78" s="1047"/>
      <c r="I78" s="1047"/>
      <c r="J78" s="1047"/>
      <c r="K78" s="1047"/>
      <c r="L78" s="1047"/>
      <c r="M78" s="1047"/>
      <c r="N78" s="1047"/>
    </row>
    <row r="79" spans="1:14" s="1028" customFormat="1" x14ac:dyDescent="0.2">
      <c r="A79" s="1029"/>
      <c r="B79" s="1045" t="s">
        <v>511</v>
      </c>
      <c r="C79" s="1046">
        <v>0</v>
      </c>
      <c r="D79" s="1046">
        <v>0</v>
      </c>
      <c r="E79" s="1046">
        <v>0</v>
      </c>
      <c r="F79" s="1042">
        <f t="shared" si="14"/>
        <v>0</v>
      </c>
      <c r="G79" s="1047"/>
      <c r="H79" s="1047"/>
      <c r="I79" s="1047"/>
      <c r="J79" s="1047"/>
      <c r="K79" s="1047"/>
      <c r="L79" s="1047"/>
      <c r="M79" s="1047"/>
      <c r="N79" s="1047"/>
    </row>
    <row r="80" spans="1:14" s="1028" customFormat="1" x14ac:dyDescent="0.2">
      <c r="A80" s="1029"/>
      <c r="B80" s="1045" t="s">
        <v>672</v>
      </c>
      <c r="C80" s="1046">
        <v>0</v>
      </c>
      <c r="D80" s="1046">
        <v>0</v>
      </c>
      <c r="E80" s="1046">
        <v>0</v>
      </c>
      <c r="F80" s="1042">
        <f t="shared" si="14"/>
        <v>0</v>
      </c>
      <c r="G80" s="1047"/>
      <c r="H80" s="1047"/>
      <c r="I80" s="1047"/>
      <c r="J80" s="1047"/>
      <c r="K80" s="1047"/>
      <c r="L80" s="1047"/>
      <c r="M80" s="1047"/>
      <c r="N80" s="1047"/>
    </row>
    <row r="81" spans="1:14" s="1028" customFormat="1" x14ac:dyDescent="0.2">
      <c r="A81" s="1029"/>
      <c r="B81" s="1045" t="s">
        <v>711</v>
      </c>
      <c r="C81" s="1046">
        <v>0</v>
      </c>
      <c r="D81" s="1046">
        <v>0</v>
      </c>
      <c r="E81" s="1046">
        <v>0</v>
      </c>
      <c r="F81" s="1042">
        <f t="shared" si="14"/>
        <v>0</v>
      </c>
      <c r="G81" s="1047"/>
      <c r="H81" s="1047"/>
      <c r="I81" s="1047"/>
      <c r="J81" s="1047"/>
      <c r="K81" s="1047"/>
      <c r="L81" s="1047"/>
      <c r="M81" s="1047"/>
      <c r="N81" s="1047"/>
    </row>
    <row r="82" spans="1:14" s="1028" customFormat="1" x14ac:dyDescent="0.2">
      <c r="A82" s="1029"/>
      <c r="B82" s="1045" t="s">
        <v>572</v>
      </c>
      <c r="C82" s="1046">
        <v>0</v>
      </c>
      <c r="D82" s="1046">
        <v>0</v>
      </c>
      <c r="E82" s="1046">
        <v>0</v>
      </c>
      <c r="F82" s="1042">
        <f t="shared" si="14"/>
        <v>0</v>
      </c>
      <c r="G82" s="1047"/>
      <c r="H82" s="1047"/>
      <c r="I82" s="1047"/>
      <c r="J82" s="1047"/>
      <c r="K82" s="1047"/>
      <c r="L82" s="1047"/>
      <c r="M82" s="1047"/>
      <c r="N82" s="1047"/>
    </row>
    <row r="83" spans="1:14" s="1028" customFormat="1" x14ac:dyDescent="0.2">
      <c r="A83" s="1029"/>
      <c r="B83" s="1045" t="s">
        <v>579</v>
      </c>
      <c r="C83" s="1046">
        <v>0</v>
      </c>
      <c r="D83" s="1046">
        <v>0</v>
      </c>
      <c r="E83" s="1046">
        <v>0</v>
      </c>
      <c r="F83" s="1042">
        <f t="shared" si="14"/>
        <v>0</v>
      </c>
      <c r="G83" s="1047"/>
      <c r="H83" s="1047"/>
      <c r="I83" s="1047"/>
      <c r="J83" s="1047"/>
      <c r="K83" s="1047"/>
      <c r="L83" s="1047"/>
      <c r="M83" s="1047"/>
      <c r="N83" s="1047"/>
    </row>
    <row r="84" spans="1:14" s="1028" customFormat="1" x14ac:dyDescent="0.2">
      <c r="A84" s="1029"/>
      <c r="B84" s="1043" t="s">
        <v>842</v>
      </c>
      <c r="C84" s="1046">
        <v>52.516303990000004</v>
      </c>
      <c r="D84" s="1046">
        <v>52.516303394000005</v>
      </c>
      <c r="E84" s="1046">
        <v>52.516303394000005</v>
      </c>
      <c r="F84" s="1042">
        <f t="shared" ref="F84" si="15">SUM(C84:E84)</f>
        <v>157.54891077800002</v>
      </c>
      <c r="G84" s="1047"/>
      <c r="H84" s="1047"/>
      <c r="I84" s="1047"/>
      <c r="J84" s="1047"/>
      <c r="K84" s="1047"/>
      <c r="L84" s="1047"/>
      <c r="M84" s="1047"/>
      <c r="N84" s="1047"/>
    </row>
    <row r="85" spans="1:14" s="120" customFormat="1" x14ac:dyDescent="0.2">
      <c r="A85" s="275"/>
      <c r="B85" s="347" t="s">
        <v>569</v>
      </c>
      <c r="C85" s="348">
        <v>0</v>
      </c>
      <c r="D85" s="348">
        <v>0</v>
      </c>
      <c r="E85" s="348">
        <v>48.686049999999994</v>
      </c>
      <c r="F85" s="80">
        <f t="shared" ref="F85:F98" si="16">+SUM(C85:E85)</f>
        <v>48.686049999999994</v>
      </c>
      <c r="G85" s="1047"/>
      <c r="H85" s="471"/>
      <c r="I85" s="471"/>
      <c r="J85" s="471"/>
      <c r="K85" s="471"/>
      <c r="L85" s="471"/>
      <c r="M85" s="471"/>
      <c r="N85" s="471"/>
    </row>
    <row r="86" spans="1:14" s="120" customFormat="1" x14ac:dyDescent="0.2">
      <c r="A86" s="275"/>
      <c r="B86" s="347" t="s">
        <v>221</v>
      </c>
      <c r="C86" s="348">
        <f t="shared" ref="C86:E86" si="17">+C87+C88</f>
        <v>1592.3995093164745</v>
      </c>
      <c r="D86" s="348">
        <f t="shared" si="17"/>
        <v>1676.0979076546639</v>
      </c>
      <c r="E86" s="348">
        <f t="shared" si="17"/>
        <v>2637.7033626281936</v>
      </c>
      <c r="F86" s="348">
        <f t="shared" si="16"/>
        <v>5906.2007795993322</v>
      </c>
      <c r="G86" s="1047"/>
      <c r="H86" s="471"/>
      <c r="I86" s="471"/>
      <c r="J86" s="471"/>
      <c r="K86" s="471"/>
      <c r="L86" s="471"/>
      <c r="M86" s="471"/>
      <c r="N86" s="471"/>
    </row>
    <row r="87" spans="1:14" s="120" customFormat="1" x14ac:dyDescent="0.2">
      <c r="A87" s="275"/>
      <c r="B87" s="480" t="s">
        <v>73</v>
      </c>
      <c r="C87" s="344">
        <v>460.73359476647454</v>
      </c>
      <c r="D87" s="344">
        <v>609.08323779328953</v>
      </c>
      <c r="E87" s="344">
        <v>2024.4977268781934</v>
      </c>
      <c r="F87" s="344">
        <f t="shared" si="16"/>
        <v>3094.3145594379575</v>
      </c>
      <c r="G87" s="1047"/>
      <c r="H87" s="471"/>
      <c r="I87" s="471"/>
      <c r="J87" s="471"/>
      <c r="K87" s="471"/>
      <c r="L87" s="471"/>
      <c r="M87" s="471"/>
      <c r="N87" s="471"/>
    </row>
    <row r="88" spans="1:14" s="120" customFormat="1" x14ac:dyDescent="0.2">
      <c r="A88" s="275"/>
      <c r="B88" s="358" t="s">
        <v>71</v>
      </c>
      <c r="C88" s="81">
        <v>1131.66591455</v>
      </c>
      <c r="D88" s="81">
        <v>1067.0146698613744</v>
      </c>
      <c r="E88" s="81">
        <v>613.20563575000006</v>
      </c>
      <c r="F88" s="81">
        <f t="shared" si="16"/>
        <v>2811.8862201613742</v>
      </c>
      <c r="G88" s="1047"/>
      <c r="H88" s="471"/>
      <c r="I88" s="471"/>
      <c r="J88" s="471"/>
      <c r="K88" s="471"/>
      <c r="L88" s="471"/>
      <c r="M88" s="471"/>
      <c r="N88" s="471"/>
    </row>
    <row r="89" spans="1:14" s="120" customFormat="1" x14ac:dyDescent="0.2">
      <c r="A89" s="275"/>
      <c r="B89" s="347" t="s">
        <v>345</v>
      </c>
      <c r="C89" s="348">
        <f>+C90+C96</f>
        <v>25.709037355271505</v>
      </c>
      <c r="D89" s="1046">
        <f t="shared" ref="D89:E89" si="18">+D90+D96</f>
        <v>3.8056190426252234</v>
      </c>
      <c r="E89" s="1046">
        <f t="shared" si="18"/>
        <v>3.8056190426252234</v>
      </c>
      <c r="F89" s="348">
        <f t="shared" si="16"/>
        <v>33.320275440521954</v>
      </c>
      <c r="G89" s="1047"/>
      <c r="H89" s="471"/>
      <c r="I89" s="471"/>
      <c r="J89" s="471"/>
      <c r="K89" s="471"/>
      <c r="L89" s="471"/>
      <c r="M89" s="471"/>
      <c r="N89" s="471"/>
    </row>
    <row r="90" spans="1:14" s="120" customFormat="1" x14ac:dyDescent="0.2">
      <c r="A90" s="275"/>
      <c r="B90" s="378" t="s">
        <v>81</v>
      </c>
      <c r="C90" s="379">
        <f>+C91+C94</f>
        <v>12.435296205271506</v>
      </c>
      <c r="D90" s="379">
        <f t="shared" ref="D90:E90" si="19">+D91+D94</f>
        <v>3.8056190426252234</v>
      </c>
      <c r="E90" s="379">
        <f t="shared" si="19"/>
        <v>3.8056190426252234</v>
      </c>
      <c r="F90" s="379">
        <f t="shared" si="16"/>
        <v>20.046534290521954</v>
      </c>
      <c r="G90" s="1047"/>
      <c r="H90" s="471"/>
      <c r="I90" s="471"/>
      <c r="J90" s="471"/>
      <c r="K90" s="471"/>
      <c r="L90" s="471"/>
      <c r="M90" s="471"/>
      <c r="N90" s="471"/>
    </row>
    <row r="91" spans="1:14" s="120" customFormat="1" x14ac:dyDescent="0.2">
      <c r="A91" s="275"/>
      <c r="B91" s="358" t="s">
        <v>83</v>
      </c>
      <c r="C91" s="376">
        <f>+C92+C93</f>
        <v>4.7040668166388162</v>
      </c>
      <c r="D91" s="1038">
        <f t="shared" ref="D91:E91" si="20">+D92+D93</f>
        <v>3.8056190426252234</v>
      </c>
      <c r="E91" s="1038">
        <f t="shared" si="20"/>
        <v>3.8056190426252234</v>
      </c>
      <c r="F91" s="376">
        <f t="shared" si="16"/>
        <v>12.315304901889263</v>
      </c>
      <c r="G91" s="1047"/>
      <c r="H91" s="471"/>
      <c r="I91" s="471"/>
      <c r="J91" s="471"/>
      <c r="K91" s="471"/>
      <c r="L91" s="471"/>
      <c r="M91" s="471"/>
      <c r="N91" s="471"/>
    </row>
    <row r="92" spans="1:14" x14ac:dyDescent="0.2">
      <c r="A92" s="275"/>
      <c r="B92" s="358" t="s">
        <v>853</v>
      </c>
      <c r="C92" s="1044">
        <v>4.5858732078005282</v>
      </c>
      <c r="D92" s="1044">
        <v>3.8056190426252234</v>
      </c>
      <c r="E92" s="1044">
        <v>3.8056190426252234</v>
      </c>
      <c r="F92" s="81">
        <f t="shared" si="16"/>
        <v>12.197111293050977</v>
      </c>
      <c r="G92" s="1047"/>
      <c r="H92" s="471"/>
      <c r="I92" s="471"/>
      <c r="J92" s="471"/>
      <c r="K92" s="471"/>
      <c r="L92" s="471"/>
      <c r="M92" s="471"/>
      <c r="N92" s="471"/>
    </row>
    <row r="93" spans="1:14" x14ac:dyDescent="0.2">
      <c r="A93" s="1029"/>
      <c r="B93" s="358" t="s">
        <v>86</v>
      </c>
      <c r="C93" s="1044">
        <v>0.11819360883828769</v>
      </c>
      <c r="D93" s="1044">
        <v>0</v>
      </c>
      <c r="E93" s="1044">
        <v>0</v>
      </c>
      <c r="F93" s="1044">
        <f t="shared" si="16"/>
        <v>0.11819360883828769</v>
      </c>
      <c r="G93" s="1047"/>
      <c r="H93" s="1047"/>
      <c r="I93" s="1047"/>
      <c r="J93" s="1047"/>
      <c r="K93" s="1047"/>
      <c r="L93" s="1047"/>
      <c r="M93" s="1047"/>
      <c r="N93" s="1047"/>
    </row>
    <row r="94" spans="1:14" s="120" customFormat="1" x14ac:dyDescent="0.2">
      <c r="A94" s="275"/>
      <c r="B94" s="377" t="s">
        <v>87</v>
      </c>
      <c r="C94" s="376">
        <f>+C95</f>
        <v>7.7312293886326895</v>
      </c>
      <c r="D94" s="1038">
        <f t="shared" ref="D94:E94" si="21">+D95</f>
        <v>0</v>
      </c>
      <c r="E94" s="1038">
        <f t="shared" si="21"/>
        <v>0</v>
      </c>
      <c r="F94" s="376">
        <f t="shared" si="16"/>
        <v>7.7312293886326895</v>
      </c>
      <c r="G94" s="1047"/>
      <c r="H94" s="471"/>
      <c r="I94" s="471"/>
      <c r="J94" s="471"/>
      <c r="K94" s="471"/>
      <c r="L94" s="471"/>
      <c r="M94" s="471"/>
      <c r="N94" s="471"/>
    </row>
    <row r="95" spans="1:14" s="120" customFormat="1" x14ac:dyDescent="0.2">
      <c r="A95" s="275"/>
      <c r="B95" s="358" t="s">
        <v>853</v>
      </c>
      <c r="C95" s="81">
        <v>7.7312293886326895</v>
      </c>
      <c r="D95" s="81">
        <v>0</v>
      </c>
      <c r="E95" s="81">
        <v>0</v>
      </c>
      <c r="F95" s="81">
        <f t="shared" si="16"/>
        <v>7.7312293886326895</v>
      </c>
      <c r="G95" s="1047"/>
      <c r="H95" s="471"/>
      <c r="I95" s="471"/>
      <c r="J95" s="471"/>
      <c r="K95" s="471"/>
      <c r="L95" s="471"/>
      <c r="M95" s="471"/>
      <c r="N95" s="471"/>
    </row>
    <row r="96" spans="1:14" s="120" customFormat="1" x14ac:dyDescent="0.2">
      <c r="A96" s="275"/>
      <c r="B96" s="482" t="s">
        <v>105</v>
      </c>
      <c r="C96" s="379">
        <f t="shared" ref="C96:E96" si="22">+C97+C98</f>
        <v>13.273741149999999</v>
      </c>
      <c r="D96" s="379">
        <f t="shared" si="22"/>
        <v>0</v>
      </c>
      <c r="E96" s="379">
        <f t="shared" si="22"/>
        <v>0</v>
      </c>
      <c r="F96" s="379">
        <f t="shared" si="16"/>
        <v>13.273741149999999</v>
      </c>
      <c r="G96" s="1047"/>
      <c r="H96" s="471"/>
      <c r="I96" s="471"/>
      <c r="J96" s="471"/>
      <c r="K96" s="471"/>
      <c r="L96" s="471"/>
      <c r="M96" s="471"/>
      <c r="N96" s="471"/>
    </row>
    <row r="97" spans="1:14" s="120" customFormat="1" x14ac:dyDescent="0.2">
      <c r="A97" s="275"/>
      <c r="B97" s="358" t="s">
        <v>853</v>
      </c>
      <c r="C97" s="81">
        <v>3.0687630199999996</v>
      </c>
      <c r="D97" s="81">
        <v>0</v>
      </c>
      <c r="E97" s="81">
        <v>0</v>
      </c>
      <c r="F97" s="81">
        <f t="shared" si="16"/>
        <v>3.0687630199999996</v>
      </c>
      <c r="G97" s="1047"/>
      <c r="H97" s="471"/>
      <c r="I97" s="471"/>
      <c r="J97" s="471"/>
      <c r="K97" s="471"/>
      <c r="L97" s="471"/>
      <c r="M97" s="471"/>
      <c r="N97" s="471"/>
    </row>
    <row r="98" spans="1:14" s="120" customFormat="1" x14ac:dyDescent="0.2">
      <c r="A98" s="275"/>
      <c r="B98" s="383" t="s">
        <v>86</v>
      </c>
      <c r="C98" s="85">
        <v>10.204978130000001</v>
      </c>
      <c r="D98" s="85">
        <v>0</v>
      </c>
      <c r="E98" s="85">
        <v>0</v>
      </c>
      <c r="F98" s="85">
        <f t="shared" si="16"/>
        <v>10.204978130000001</v>
      </c>
      <c r="G98" s="1047"/>
      <c r="H98" s="471"/>
      <c r="I98" s="471"/>
      <c r="J98" s="471"/>
      <c r="K98" s="471"/>
      <c r="L98" s="471"/>
      <c r="M98" s="471"/>
      <c r="N98" s="471"/>
    </row>
    <row r="99" spans="1:14" s="120" customFormat="1" x14ac:dyDescent="0.2">
      <c r="A99" s="275"/>
      <c r="B99" s="381"/>
      <c r="C99" s="86"/>
      <c r="D99" s="86"/>
      <c r="E99" s="86"/>
      <c r="F99" s="86"/>
      <c r="G99" s="1047"/>
      <c r="H99" s="471"/>
      <c r="I99" s="471"/>
      <c r="J99" s="471"/>
      <c r="K99" s="471"/>
      <c r="L99" s="471"/>
      <c r="M99" s="471"/>
      <c r="N99" s="471"/>
    </row>
    <row r="100" spans="1:14" x14ac:dyDescent="0.2">
      <c r="A100" s="275"/>
      <c r="B100" s="345" t="s">
        <v>106</v>
      </c>
      <c r="C100" s="346">
        <f t="shared" ref="C100:E100" si="23">+C101+C102</f>
        <v>984.0654230793242</v>
      </c>
      <c r="D100" s="346">
        <f t="shared" si="23"/>
        <v>3500.1507406277028</v>
      </c>
      <c r="E100" s="346">
        <f t="shared" si="23"/>
        <v>3909.932318902002</v>
      </c>
      <c r="F100" s="346">
        <f>+SUM(C100:E100)</f>
        <v>8394.1484826090291</v>
      </c>
      <c r="G100" s="1047"/>
      <c r="H100" s="471"/>
      <c r="I100" s="471"/>
      <c r="J100" s="471"/>
      <c r="K100" s="471"/>
      <c r="L100" s="471"/>
      <c r="M100" s="471"/>
      <c r="N100" s="471"/>
    </row>
    <row r="101" spans="1:14" x14ac:dyDescent="0.2">
      <c r="A101" s="275"/>
      <c r="B101" s="347" t="s">
        <v>107</v>
      </c>
      <c r="C101" s="80">
        <v>4.7040668166388153</v>
      </c>
      <c r="D101" s="80">
        <v>46.52804801176211</v>
      </c>
      <c r="E101" s="80">
        <v>240.09625348992179</v>
      </c>
      <c r="F101" s="80">
        <f>+SUM(C101:E101)</f>
        <v>291.3283683183227</v>
      </c>
      <c r="G101" s="1047"/>
      <c r="H101" s="471"/>
      <c r="I101" s="471"/>
      <c r="J101" s="471"/>
      <c r="K101" s="471"/>
      <c r="L101" s="471"/>
      <c r="M101" s="471"/>
      <c r="N101" s="471"/>
    </row>
    <row r="102" spans="1:14" x14ac:dyDescent="0.2">
      <c r="A102" s="275"/>
      <c r="B102" s="347" t="s">
        <v>544</v>
      </c>
      <c r="C102" s="80">
        <v>979.36135626268538</v>
      </c>
      <c r="D102" s="80">
        <v>3453.6226926159407</v>
      </c>
      <c r="E102" s="80">
        <v>3669.8360654120802</v>
      </c>
      <c r="F102" s="80">
        <f>+SUM(C102:E102)</f>
        <v>8102.8201142907055</v>
      </c>
      <c r="G102" s="1047"/>
      <c r="H102" s="471"/>
      <c r="I102" s="471"/>
      <c r="J102" s="471"/>
      <c r="K102" s="471"/>
      <c r="L102" s="471"/>
      <c r="M102" s="471"/>
      <c r="N102" s="471"/>
    </row>
    <row r="103" spans="1:14" x14ac:dyDescent="0.2">
      <c r="A103" s="275"/>
      <c r="B103" s="345" t="s">
        <v>108</v>
      </c>
      <c r="C103" s="123">
        <v>1293.1627019041046</v>
      </c>
      <c r="D103" s="123">
        <v>1253.831568431968</v>
      </c>
      <c r="E103" s="123">
        <v>851.1782681800006</v>
      </c>
      <c r="F103" s="123">
        <f>+SUM(C103:E103)</f>
        <v>3398.172538516073</v>
      </c>
      <c r="G103" s="1047"/>
      <c r="H103" s="471"/>
      <c r="I103" s="471"/>
      <c r="J103" s="471"/>
      <c r="K103" s="471"/>
      <c r="L103" s="471"/>
      <c r="M103" s="471"/>
      <c r="N103" s="471"/>
    </row>
    <row r="104" spans="1:14" x14ac:dyDescent="0.2">
      <c r="A104" s="275"/>
      <c r="C104" s="471"/>
    </row>
    <row r="105" spans="1:14" x14ac:dyDescent="0.2">
      <c r="A105" s="275"/>
      <c r="B105" s="97" t="s">
        <v>346</v>
      </c>
      <c r="C105" s="471"/>
    </row>
    <row r="106" spans="1:14" x14ac:dyDescent="0.2">
      <c r="A106" s="275"/>
      <c r="B106" s="1375" t="s">
        <v>788</v>
      </c>
      <c r="C106" s="1375"/>
      <c r="D106" s="1375"/>
      <c r="E106" s="1375"/>
      <c r="F106" s="1375"/>
      <c r="G106" s="824"/>
    </row>
    <row r="107" spans="1:14" x14ac:dyDescent="0.2">
      <c r="B107" s="1375" t="s">
        <v>822</v>
      </c>
      <c r="C107" s="1375"/>
      <c r="D107" s="1375"/>
      <c r="E107" s="1375"/>
      <c r="F107" s="1375"/>
    </row>
    <row r="120" spans="3:6" x14ac:dyDescent="0.2">
      <c r="C120" s="1047"/>
      <c r="D120" s="1047"/>
      <c r="E120" s="1047"/>
      <c r="F120" s="1047"/>
    </row>
  </sheetData>
  <sortState ref="B82:O123">
    <sortCondition ref="B82:B123"/>
  </sortState>
  <mergeCells count="4">
    <mergeCell ref="B11:F11"/>
    <mergeCell ref="B106:F106"/>
    <mergeCell ref="B107:F107"/>
    <mergeCell ref="B6:F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showGridLines="0" zoomScaleNormal="100" zoomScaleSheetLayoutView="85" workbookViewId="0"/>
  </sheetViews>
  <sheetFormatPr baseColWidth="10" defaultColWidth="11.42578125" defaultRowHeight="12.75" x14ac:dyDescent="0.2"/>
  <cols>
    <col min="1" max="1" width="10.28515625" style="465" bestFit="1" customWidth="1"/>
    <col min="2" max="2" width="55.7109375" style="462" customWidth="1"/>
    <col min="3" max="6" width="16.28515625" style="462" customWidth="1"/>
    <col min="7" max="7" width="11.7109375" style="471" bestFit="1" customWidth="1"/>
    <col min="8" max="8" width="15.28515625" style="462" bestFit="1" customWidth="1"/>
    <col min="9" max="10" width="11.5703125" style="462" bestFit="1" customWidth="1"/>
    <col min="11" max="11" width="14.85546875" style="462" bestFit="1" customWidth="1"/>
    <col min="12" max="15" width="12.85546875" style="462" bestFit="1" customWidth="1"/>
    <col min="16" max="16384" width="11.42578125" style="462"/>
  </cols>
  <sheetData>
    <row r="1" spans="1:15" ht="15" x14ac:dyDescent="0.2">
      <c r="A1" s="753" t="s">
        <v>220</v>
      </c>
      <c r="B1" s="761"/>
    </row>
    <row r="2" spans="1:15" ht="15" customHeight="1" x14ac:dyDescent="0.2">
      <c r="A2" s="709"/>
      <c r="B2" s="394" t="str">
        <f>+A.3.2!B2</f>
        <v>MINISTERIO DE ECONOMIA</v>
      </c>
      <c r="C2" s="471"/>
    </row>
    <row r="3" spans="1:15" ht="15" customHeight="1" x14ac:dyDescent="0.2">
      <c r="A3" s="709"/>
      <c r="B3" s="276" t="s">
        <v>305</v>
      </c>
      <c r="C3" s="471"/>
    </row>
    <row r="4" spans="1:15" s="464" customFormat="1" x14ac:dyDescent="0.2">
      <c r="A4" s="426"/>
      <c r="B4" s="463"/>
      <c r="C4" s="471"/>
      <c r="G4" s="810"/>
    </row>
    <row r="5" spans="1:15" s="464" customFormat="1" ht="13.5" thickBot="1" x14ac:dyDescent="0.25">
      <c r="A5" s="426"/>
      <c r="B5" s="463"/>
      <c r="C5" s="471"/>
      <c r="G5" s="810"/>
    </row>
    <row r="6" spans="1:15" s="98" customFormat="1" ht="22.5" customHeight="1" thickBot="1" x14ac:dyDescent="0.25">
      <c r="A6" s="275"/>
      <c r="B6" s="1236" t="s">
        <v>811</v>
      </c>
      <c r="C6" s="1237"/>
      <c r="D6" s="1237"/>
      <c r="E6" s="1237"/>
      <c r="F6" s="1238"/>
      <c r="G6" s="468"/>
    </row>
    <row r="7" spans="1:15" s="464" customFormat="1" x14ac:dyDescent="0.2">
      <c r="A7" s="426"/>
      <c r="B7" s="426"/>
      <c r="C7" s="471"/>
      <c r="G7" s="810"/>
    </row>
    <row r="8" spans="1:15" s="98" customFormat="1" ht="13.5" thickBot="1" x14ac:dyDescent="0.25">
      <c r="A8" s="275"/>
      <c r="B8" s="465" t="s">
        <v>937</v>
      </c>
      <c r="C8" s="471"/>
      <c r="G8" s="468"/>
    </row>
    <row r="9" spans="1:15" s="98" customFormat="1" ht="14.25" thickTop="1" thickBot="1" x14ac:dyDescent="0.25">
      <c r="A9" s="275"/>
      <c r="B9" s="466"/>
      <c r="C9" s="466">
        <v>43739</v>
      </c>
      <c r="D9" s="466">
        <v>43770</v>
      </c>
      <c r="E9" s="466">
        <v>43800</v>
      </c>
      <c r="F9" s="467">
        <v>2019</v>
      </c>
      <c r="G9" s="468"/>
    </row>
    <row r="10" spans="1:15" s="98" customFormat="1" ht="14.25" thickTop="1" thickBot="1" x14ac:dyDescent="0.25">
      <c r="A10" s="275"/>
      <c r="B10" s="275"/>
      <c r="C10" s="468"/>
      <c r="D10" s="468"/>
      <c r="E10" s="468"/>
      <c r="F10" s="468"/>
      <c r="G10" s="468"/>
    </row>
    <row r="11" spans="1:15" s="98" customFormat="1" ht="13.5" thickBot="1" x14ac:dyDescent="0.25">
      <c r="A11" s="275"/>
      <c r="B11" s="1372" t="s">
        <v>768</v>
      </c>
      <c r="C11" s="1373"/>
      <c r="D11" s="1373"/>
      <c r="E11" s="1373"/>
      <c r="F11" s="1373"/>
      <c r="G11" s="468"/>
    </row>
    <row r="12" spans="1:15" s="120" customFormat="1" ht="13.5" thickBot="1" x14ac:dyDescent="0.25">
      <c r="A12" s="469"/>
      <c r="B12" s="470"/>
      <c r="C12" s="803"/>
      <c r="D12" s="803"/>
      <c r="E12" s="803"/>
      <c r="F12" s="803"/>
      <c r="G12" s="811"/>
    </row>
    <row r="13" spans="1:15" ht="15.75" thickBot="1" x14ac:dyDescent="0.25">
      <c r="B13" s="339" t="s">
        <v>61</v>
      </c>
      <c r="C13" s="340">
        <f t="shared" ref="C13:F13" si="0">+C14+C15</f>
        <v>1476.5380948361512</v>
      </c>
      <c r="D13" s="340">
        <f t="shared" si="0"/>
        <v>1369.0349120542794</v>
      </c>
      <c r="E13" s="340">
        <f t="shared" si="0"/>
        <v>2674.6162247153766</v>
      </c>
      <c r="F13" s="1432">
        <f t="shared" si="0"/>
        <v>5520.1892316058074</v>
      </c>
      <c r="G13" s="1047"/>
      <c r="H13" s="471"/>
      <c r="I13" s="471"/>
      <c r="J13" s="471"/>
      <c r="K13" s="471"/>
      <c r="L13" s="471"/>
      <c r="M13" s="471"/>
      <c r="N13" s="471"/>
      <c r="O13" s="471"/>
    </row>
    <row r="14" spans="1:15" x14ac:dyDescent="0.2">
      <c r="A14" s="275"/>
      <c r="B14" s="472" t="s">
        <v>675</v>
      </c>
      <c r="C14" s="1009">
        <v>9.8044992200451055</v>
      </c>
      <c r="D14" s="1009">
        <v>21.142010576018578</v>
      </c>
      <c r="E14" s="1009">
        <v>305.45034456628764</v>
      </c>
      <c r="F14" s="92">
        <f>SUM(C14:E14)</f>
        <v>336.39685436235135</v>
      </c>
      <c r="G14" s="1047"/>
      <c r="H14" s="471"/>
      <c r="I14" s="471"/>
      <c r="J14" s="471"/>
      <c r="K14" s="471"/>
      <c r="L14" s="471"/>
    </row>
    <row r="15" spans="1:15" x14ac:dyDescent="0.2">
      <c r="A15" s="275"/>
      <c r="B15" s="472" t="s">
        <v>676</v>
      </c>
      <c r="C15" s="1009">
        <v>1466.7335956161062</v>
      </c>
      <c r="D15" s="1009">
        <v>1347.8929014782609</v>
      </c>
      <c r="E15" s="1009">
        <v>2369.1658801490889</v>
      </c>
      <c r="F15" s="92">
        <f>SUM(C15:E15)</f>
        <v>5183.792377243456</v>
      </c>
      <c r="G15" s="1047"/>
      <c r="H15" s="471"/>
      <c r="I15" s="471"/>
      <c r="J15" s="471"/>
      <c r="K15" s="471"/>
      <c r="L15" s="471"/>
    </row>
    <row r="16" spans="1:15" s="120" customFormat="1" ht="13.5" thickBot="1" x14ac:dyDescent="0.25">
      <c r="A16" s="275"/>
      <c r="B16" s="275"/>
      <c r="C16" s="468"/>
      <c r="D16" s="468"/>
      <c r="E16" s="468"/>
      <c r="F16" s="468"/>
      <c r="G16" s="1047"/>
      <c r="H16" s="471"/>
      <c r="I16" s="471"/>
      <c r="J16" s="471"/>
      <c r="K16" s="471"/>
      <c r="L16" s="471"/>
    </row>
    <row r="17" spans="1:12" s="120" customFormat="1" ht="13.5" thickBot="1" x14ac:dyDescent="0.25">
      <c r="A17" s="275"/>
      <c r="B17" s="126" t="s">
        <v>53</v>
      </c>
      <c r="C17" s="78">
        <f>+C18+C23+C25+C31+C32</f>
        <v>95.097885920847574</v>
      </c>
      <c r="D17" s="78">
        <f t="shared" ref="D17:F17" si="1">+D18+D23+D25+D31+D32</f>
        <v>501.03114756163194</v>
      </c>
      <c r="E17" s="78">
        <f t="shared" si="1"/>
        <v>111.78709279072767</v>
      </c>
      <c r="F17" s="78">
        <f t="shared" si="1"/>
        <v>707.91612627320706</v>
      </c>
      <c r="G17" s="1047"/>
      <c r="H17" s="471"/>
      <c r="I17" s="1047"/>
      <c r="J17" s="1047"/>
      <c r="K17" s="1433"/>
      <c r="L17" s="471"/>
    </row>
    <row r="18" spans="1:12" s="120" customFormat="1" x14ac:dyDescent="0.2">
      <c r="A18" s="275"/>
      <c r="B18" s="384" t="s">
        <v>64</v>
      </c>
      <c r="C18" s="79">
        <f t="shared" ref="C18:F18" si="2">SUM(C19:C22)</f>
        <v>53.120045652610777</v>
      </c>
      <c r="D18" s="79">
        <f t="shared" si="2"/>
        <v>492.3825766610293</v>
      </c>
      <c r="E18" s="79">
        <f t="shared" si="2"/>
        <v>61.881491105832822</v>
      </c>
      <c r="F18" s="79">
        <f t="shared" si="2"/>
        <v>607.3841134194729</v>
      </c>
      <c r="G18" s="1047"/>
      <c r="H18" s="471"/>
      <c r="I18" s="1047"/>
      <c r="J18" s="1047"/>
      <c r="K18" s="1047"/>
      <c r="L18" s="471"/>
    </row>
    <row r="19" spans="1:12" s="120" customFormat="1" x14ac:dyDescent="0.2">
      <c r="A19" s="275"/>
      <c r="B19" s="354" t="s">
        <v>65</v>
      </c>
      <c r="C19" s="1010">
        <v>21.8976857</v>
      </c>
      <c r="D19" s="1010">
        <v>20.38628602</v>
      </c>
      <c r="E19" s="1010">
        <v>30.792468969999998</v>
      </c>
      <c r="F19" s="94">
        <f t="shared" ref="F19:F25" si="3">+SUM(C19:E19)</f>
        <v>73.076440689999998</v>
      </c>
      <c r="G19" s="1047"/>
      <c r="H19" s="471"/>
      <c r="I19" s="471"/>
      <c r="J19" s="471"/>
      <c r="K19" s="471"/>
      <c r="L19" s="471"/>
    </row>
    <row r="20" spans="1:12" s="120" customFormat="1" x14ac:dyDescent="0.2">
      <c r="A20" s="275"/>
      <c r="B20" s="355" t="s">
        <v>66</v>
      </c>
      <c r="C20" s="1011">
        <v>26.164537320000008</v>
      </c>
      <c r="D20" s="1011">
        <v>73.481220370000003</v>
      </c>
      <c r="E20" s="1011">
        <v>10.10708722</v>
      </c>
      <c r="F20" s="351">
        <f t="shared" si="3"/>
        <v>109.75284491000001</v>
      </c>
      <c r="G20" s="1047"/>
      <c r="H20" s="471"/>
      <c r="I20" s="471"/>
      <c r="J20" s="471"/>
      <c r="K20" s="471"/>
      <c r="L20" s="471"/>
    </row>
    <row r="21" spans="1:12" s="120" customFormat="1" x14ac:dyDescent="0.2">
      <c r="A21" s="275"/>
      <c r="B21" s="385" t="s">
        <v>671</v>
      </c>
      <c r="C21" s="1035">
        <v>0</v>
      </c>
      <c r="D21" s="1035">
        <v>390.10712747102929</v>
      </c>
      <c r="E21" s="1035">
        <v>0</v>
      </c>
      <c r="F21" s="351">
        <f t="shared" si="3"/>
        <v>390.10712747102929</v>
      </c>
      <c r="G21" s="1047"/>
      <c r="H21" s="471"/>
      <c r="I21" s="471"/>
      <c r="J21" s="471"/>
      <c r="K21" s="471"/>
      <c r="L21" s="471"/>
    </row>
    <row r="22" spans="1:12" s="477" customFormat="1" x14ac:dyDescent="0.2">
      <c r="A22" s="275"/>
      <c r="B22" s="385" t="s">
        <v>67</v>
      </c>
      <c r="C22" s="1013">
        <v>5.0578226326107698</v>
      </c>
      <c r="D22" s="1013">
        <v>8.4079428000000007</v>
      </c>
      <c r="E22" s="1013">
        <v>20.981934915832827</v>
      </c>
      <c r="F22" s="352">
        <f t="shared" si="3"/>
        <v>34.447700348443597</v>
      </c>
      <c r="G22" s="1047"/>
      <c r="H22" s="471"/>
      <c r="I22" s="471"/>
      <c r="J22" s="471"/>
      <c r="K22" s="471"/>
      <c r="L22" s="471"/>
    </row>
    <row r="23" spans="1:12" s="477" customFormat="1" x14ac:dyDescent="0.2">
      <c r="A23" s="275"/>
      <c r="B23" s="347" t="s">
        <v>68</v>
      </c>
      <c r="C23" s="370">
        <f t="shared" ref="C23:E23" si="4">+C24</f>
        <v>2.5734771006549835</v>
      </c>
      <c r="D23" s="370">
        <f t="shared" si="4"/>
        <v>2.4936959404929357</v>
      </c>
      <c r="E23" s="370">
        <f t="shared" si="4"/>
        <v>2.4351228464539014</v>
      </c>
      <c r="F23" s="370">
        <f t="shared" si="3"/>
        <v>7.5022958876018206</v>
      </c>
      <c r="G23" s="1047"/>
      <c r="H23" s="471"/>
      <c r="I23" s="471"/>
      <c r="J23" s="471"/>
      <c r="K23" s="471"/>
      <c r="L23" s="471"/>
    </row>
    <row r="24" spans="1:12" s="120" customFormat="1" x14ac:dyDescent="0.2">
      <c r="A24" s="275"/>
      <c r="B24" s="354" t="s">
        <v>69</v>
      </c>
      <c r="C24" s="1012">
        <v>2.5734771006549835</v>
      </c>
      <c r="D24" s="1012">
        <v>2.4936959404929357</v>
      </c>
      <c r="E24" s="1012">
        <v>2.4351228464539014</v>
      </c>
      <c r="F24" s="353">
        <f t="shared" si="3"/>
        <v>7.5022958876018206</v>
      </c>
      <c r="G24" s="1047"/>
      <c r="H24" s="471"/>
      <c r="I24" s="471"/>
      <c r="J24" s="471"/>
      <c r="K24" s="471"/>
      <c r="L24" s="471"/>
    </row>
    <row r="25" spans="1:12" s="477" customFormat="1" x14ac:dyDescent="0.2">
      <c r="A25" s="275"/>
      <c r="B25" s="347" t="s">
        <v>70</v>
      </c>
      <c r="C25" s="370">
        <f>+C26+C29</f>
        <v>3.6644331031922789E-3</v>
      </c>
      <c r="D25" s="370">
        <f>+D26+D29</f>
        <v>1.1557015675232538</v>
      </c>
      <c r="E25" s="370">
        <f>+E26+E29</f>
        <v>3.5354982169130056E-3</v>
      </c>
      <c r="F25" s="370">
        <f t="shared" si="3"/>
        <v>1.162901498843359</v>
      </c>
      <c r="G25" s="1047"/>
      <c r="H25" s="471"/>
      <c r="I25" s="471"/>
      <c r="J25" s="471"/>
      <c r="K25" s="471"/>
      <c r="L25" s="471"/>
    </row>
    <row r="26" spans="1:12" s="477" customFormat="1" x14ac:dyDescent="0.2">
      <c r="A26" s="275"/>
      <c r="B26" s="355" t="s">
        <v>73</v>
      </c>
      <c r="C26" s="351">
        <f>+C27+C28</f>
        <v>0</v>
      </c>
      <c r="D26" s="1035">
        <f t="shared" ref="D26:E26" si="5">+D27+D28</f>
        <v>0.17077431178474695</v>
      </c>
      <c r="E26" s="1035">
        <f t="shared" si="5"/>
        <v>0</v>
      </c>
      <c r="F26" s="1035">
        <f t="shared" ref="F26:F28" si="6">+SUM(C26:E26)</f>
        <v>0.17077431178474695</v>
      </c>
      <c r="G26" s="1047"/>
      <c r="H26" s="471"/>
      <c r="I26" s="471"/>
      <c r="J26" s="471"/>
      <c r="K26" s="471"/>
      <c r="L26" s="471"/>
    </row>
    <row r="27" spans="1:12" s="477" customFormat="1" x14ac:dyDescent="0.2">
      <c r="A27" s="1029"/>
      <c r="B27" s="476" t="s">
        <v>724</v>
      </c>
      <c r="C27" s="1013">
        <v>0</v>
      </c>
      <c r="D27" s="1013">
        <v>0</v>
      </c>
      <c r="E27" s="1013">
        <v>0</v>
      </c>
      <c r="F27" s="1013">
        <f t="shared" si="6"/>
        <v>0</v>
      </c>
      <c r="G27" s="1047"/>
      <c r="H27" s="1047"/>
      <c r="I27" s="1047"/>
      <c r="J27" s="1047"/>
      <c r="K27" s="1047"/>
      <c r="L27" s="1047"/>
    </row>
    <row r="28" spans="1:12" s="477" customFormat="1" x14ac:dyDescent="0.2">
      <c r="A28" s="1029"/>
      <c r="B28" s="478" t="s">
        <v>100</v>
      </c>
      <c r="C28" s="389">
        <v>0</v>
      </c>
      <c r="D28" s="389">
        <v>0.17077431178474695</v>
      </c>
      <c r="E28" s="389">
        <v>0</v>
      </c>
      <c r="F28" s="389">
        <f t="shared" si="6"/>
        <v>0.17077431178474695</v>
      </c>
      <c r="G28" s="1047"/>
      <c r="H28" s="1047"/>
      <c r="I28" s="1047"/>
      <c r="J28" s="1047"/>
      <c r="K28" s="1047"/>
      <c r="L28" s="1047"/>
    </row>
    <row r="29" spans="1:12" s="477" customFormat="1" x14ac:dyDescent="0.2">
      <c r="A29" s="275"/>
      <c r="B29" s="355" t="s">
        <v>71</v>
      </c>
      <c r="C29" s="1035">
        <f>+C30</f>
        <v>3.6644331031922789E-3</v>
      </c>
      <c r="D29" s="1035">
        <f t="shared" ref="D29:E29" si="7">+D30</f>
        <v>0.98492725573850681</v>
      </c>
      <c r="E29" s="1035">
        <f t="shared" si="7"/>
        <v>3.5354982169130056E-3</v>
      </c>
      <c r="F29" s="351">
        <f>+SUM(C29:E29)</f>
        <v>0.99212718705861214</v>
      </c>
      <c r="G29" s="1047"/>
      <c r="H29" s="471"/>
      <c r="I29" s="471"/>
      <c r="J29" s="471"/>
      <c r="K29" s="471"/>
      <c r="L29" s="471"/>
    </row>
    <row r="30" spans="1:12" s="477" customFormat="1" x14ac:dyDescent="0.2">
      <c r="A30" s="1029"/>
      <c r="B30" s="478" t="s">
        <v>100</v>
      </c>
      <c r="C30" s="389">
        <v>3.6644331031922789E-3</v>
      </c>
      <c r="D30" s="389">
        <v>0.98492725573850681</v>
      </c>
      <c r="E30" s="389">
        <v>3.5354982169130056E-3</v>
      </c>
      <c r="F30" s="389">
        <f t="shared" ref="F30" si="8">+SUM(C30:E30)</f>
        <v>0.99212718705861214</v>
      </c>
      <c r="G30" s="1047"/>
      <c r="H30" s="1047"/>
      <c r="I30" s="1047"/>
      <c r="J30" s="1047"/>
      <c r="K30" s="1047"/>
      <c r="L30" s="1047"/>
    </row>
    <row r="31" spans="1:12" s="275" customFormat="1" x14ac:dyDescent="0.2">
      <c r="B31" s="347" t="s">
        <v>72</v>
      </c>
      <c r="C31" s="370">
        <v>0.48398378948194376</v>
      </c>
      <c r="D31" s="370">
        <v>0.69099328687580974</v>
      </c>
      <c r="E31" s="370">
        <v>41.873562907271143</v>
      </c>
      <c r="F31" s="370">
        <f>+SUM(C31:E31)</f>
        <v>43.048539983628899</v>
      </c>
      <c r="G31" s="1047"/>
      <c r="H31" s="471"/>
      <c r="I31" s="471"/>
      <c r="J31" s="471"/>
      <c r="K31" s="471"/>
      <c r="L31" s="471"/>
    </row>
    <row r="32" spans="1:12" s="120" customFormat="1" x14ac:dyDescent="0.2">
      <c r="A32" s="275"/>
      <c r="B32" s="1043" t="s">
        <v>867</v>
      </c>
      <c r="C32" s="370">
        <f t="shared" ref="C32:E32" si="9">+C33+C34</f>
        <v>38.916714944996684</v>
      </c>
      <c r="D32" s="370">
        <f t="shared" si="9"/>
        <v>4.3081801057105924</v>
      </c>
      <c r="E32" s="370">
        <f t="shared" si="9"/>
        <v>5.5933804329528858</v>
      </c>
      <c r="F32" s="370">
        <f>+SUM(C32:E32)</f>
        <v>48.818275483660159</v>
      </c>
      <c r="G32" s="1047"/>
      <c r="H32" s="471"/>
      <c r="I32" s="471"/>
      <c r="J32" s="471"/>
      <c r="K32" s="471"/>
      <c r="L32" s="471"/>
    </row>
    <row r="33" spans="1:12" s="120" customFormat="1" x14ac:dyDescent="0.2">
      <c r="A33" s="275"/>
      <c r="B33" s="378" t="s">
        <v>73</v>
      </c>
      <c r="C33" s="389">
        <v>35.119355534996686</v>
      </c>
      <c r="D33" s="389">
        <v>0.67069076571059261</v>
      </c>
      <c r="E33" s="389">
        <v>0.66078139295288429</v>
      </c>
      <c r="F33" s="389">
        <f>+SUM(C33:E33)</f>
        <v>36.450827693660166</v>
      </c>
      <c r="G33" s="1047"/>
      <c r="H33" s="471"/>
      <c r="I33" s="471"/>
      <c r="J33" s="471"/>
      <c r="K33" s="471"/>
      <c r="L33" s="471"/>
    </row>
    <row r="34" spans="1:12" s="120" customFormat="1" x14ac:dyDescent="0.2">
      <c r="A34" s="275"/>
      <c r="B34" s="356" t="s">
        <v>71</v>
      </c>
      <c r="C34" s="357">
        <v>3.7973594099999999</v>
      </c>
      <c r="D34" s="357">
        <v>3.6374893400000001</v>
      </c>
      <c r="E34" s="357">
        <v>4.9325990400000013</v>
      </c>
      <c r="F34" s="357">
        <f>+SUM(C34:E34)</f>
        <v>12.367447790000002</v>
      </c>
      <c r="G34" s="1047"/>
      <c r="H34" s="471"/>
      <c r="I34" s="471"/>
      <c r="J34" s="471"/>
      <c r="K34" s="471"/>
      <c r="L34" s="471"/>
    </row>
    <row r="35" spans="1:12" s="120" customFormat="1" ht="13.5" thickBot="1" x14ac:dyDescent="0.25">
      <c r="A35" s="275"/>
      <c r="B35" s="358"/>
      <c r="C35" s="358"/>
      <c r="D35" s="358"/>
      <c r="E35" s="358"/>
      <c r="F35" s="81"/>
      <c r="G35" s="1047"/>
      <c r="H35" s="471"/>
      <c r="I35" s="471"/>
      <c r="J35" s="471"/>
      <c r="K35" s="471"/>
      <c r="L35" s="471"/>
    </row>
    <row r="36" spans="1:12" s="120" customFormat="1" ht="13.5" thickBot="1" x14ac:dyDescent="0.25">
      <c r="A36" s="275"/>
      <c r="B36" s="817" t="s">
        <v>308</v>
      </c>
      <c r="C36" s="78">
        <f>+C37+SUM(C54:C84)+C87</f>
        <v>1381.4401991518316</v>
      </c>
      <c r="D36" s="78">
        <f>+D37+SUM(D54:D84)+D87</f>
        <v>868.0037644968977</v>
      </c>
      <c r="E36" s="78">
        <f>+E37+SUM(E54:E84)+E87</f>
        <v>2562.8291319253917</v>
      </c>
      <c r="F36" s="127">
        <f t="shared" ref="F36:F67" si="10">+SUM(C36:E36)</f>
        <v>4812.2730955741208</v>
      </c>
      <c r="G36" s="1047"/>
      <c r="H36" s="471"/>
      <c r="I36" s="471"/>
      <c r="J36" s="471"/>
      <c r="K36" s="471"/>
      <c r="L36" s="471"/>
    </row>
    <row r="37" spans="1:12" s="120" customFormat="1" x14ac:dyDescent="0.2">
      <c r="A37" s="275"/>
      <c r="B37" s="347" t="s">
        <v>76</v>
      </c>
      <c r="C37" s="554">
        <f t="shared" ref="C37:E37" si="11">+C38+C41+C48+C51</f>
        <v>0</v>
      </c>
      <c r="D37" s="554">
        <f t="shared" si="11"/>
        <v>0</v>
      </c>
      <c r="E37" s="554">
        <f t="shared" si="11"/>
        <v>855.32863300947133</v>
      </c>
      <c r="F37" s="554">
        <f t="shared" si="10"/>
        <v>855.32863300947133</v>
      </c>
      <c r="G37" s="1047"/>
      <c r="H37" s="471"/>
      <c r="I37" s="471"/>
      <c r="J37" s="471"/>
      <c r="K37" s="471"/>
      <c r="L37" s="471"/>
    </row>
    <row r="38" spans="1:12" s="120" customFormat="1" x14ac:dyDescent="0.2">
      <c r="A38" s="275"/>
      <c r="B38" s="465" t="s">
        <v>23</v>
      </c>
      <c r="C38" s="553">
        <f t="shared" ref="C38:E38" si="12">+C39+C40</f>
        <v>0</v>
      </c>
      <c r="D38" s="553">
        <f t="shared" si="12"/>
        <v>0</v>
      </c>
      <c r="E38" s="1026">
        <f t="shared" si="12"/>
        <v>76.517962059174209</v>
      </c>
      <c r="F38" s="553">
        <f t="shared" si="10"/>
        <v>76.517962059174209</v>
      </c>
      <c r="G38" s="1047"/>
      <c r="H38" s="471"/>
      <c r="I38" s="471"/>
      <c r="J38" s="471"/>
      <c r="K38" s="471"/>
      <c r="L38" s="471"/>
    </row>
    <row r="39" spans="1:12" s="120" customFormat="1" x14ac:dyDescent="0.2">
      <c r="A39" s="275"/>
      <c r="B39" s="371" t="s">
        <v>241</v>
      </c>
      <c r="C39" s="1016">
        <v>0</v>
      </c>
      <c r="D39" s="1016">
        <v>0</v>
      </c>
      <c r="E39" s="1017">
        <v>75.609084849773268</v>
      </c>
      <c r="F39" s="553">
        <f t="shared" si="10"/>
        <v>75.609084849773268</v>
      </c>
      <c r="G39" s="1047"/>
      <c r="H39" s="471"/>
      <c r="I39" s="471"/>
      <c r="J39" s="471"/>
      <c r="K39" s="471"/>
      <c r="L39" s="471"/>
    </row>
    <row r="40" spans="1:12" s="120" customFormat="1" x14ac:dyDescent="0.2">
      <c r="A40" s="275"/>
      <c r="B40" s="371" t="s">
        <v>242</v>
      </c>
      <c r="C40" s="1016">
        <v>0</v>
      </c>
      <c r="D40" s="1016">
        <v>0</v>
      </c>
      <c r="E40" s="1017">
        <v>0.90887720940093975</v>
      </c>
      <c r="F40" s="553">
        <f t="shared" si="10"/>
        <v>0.90887720940093975</v>
      </c>
      <c r="G40" s="1047"/>
      <c r="H40" s="471"/>
      <c r="I40" s="471"/>
      <c r="J40" s="471"/>
      <c r="K40" s="471"/>
      <c r="L40" s="471"/>
    </row>
    <row r="41" spans="1:12" s="120" customFormat="1" x14ac:dyDescent="0.2">
      <c r="A41" s="275"/>
      <c r="B41" s="465" t="s">
        <v>24</v>
      </c>
      <c r="C41" s="553">
        <f t="shared" ref="C41:E41" si="13">+C42+C45</f>
        <v>0</v>
      </c>
      <c r="D41" s="553">
        <f t="shared" si="13"/>
        <v>0</v>
      </c>
      <c r="E41" s="1026">
        <f t="shared" si="13"/>
        <v>530.70812977999992</v>
      </c>
      <c r="F41" s="553">
        <f t="shared" si="10"/>
        <v>530.70812977999992</v>
      </c>
      <c r="G41" s="1047"/>
      <c r="H41" s="471"/>
      <c r="I41" s="471"/>
      <c r="J41" s="471"/>
      <c r="K41" s="471"/>
      <c r="L41" s="471"/>
    </row>
    <row r="42" spans="1:12" s="120" customFormat="1" x14ac:dyDescent="0.2">
      <c r="A42" s="275"/>
      <c r="B42" s="371" t="s">
        <v>241</v>
      </c>
      <c r="C42" s="553">
        <f t="shared" ref="C42:E42" si="14">+C43+C44</f>
        <v>0</v>
      </c>
      <c r="D42" s="553">
        <f t="shared" si="14"/>
        <v>0</v>
      </c>
      <c r="E42" s="1026">
        <f t="shared" si="14"/>
        <v>469.10147129999996</v>
      </c>
      <c r="F42" s="553">
        <f t="shared" si="10"/>
        <v>469.10147129999996</v>
      </c>
      <c r="G42" s="1047"/>
      <c r="H42" s="471"/>
      <c r="I42" s="471"/>
      <c r="J42" s="471"/>
      <c r="K42" s="471"/>
      <c r="L42" s="471"/>
    </row>
    <row r="43" spans="1:12" s="120" customFormat="1" x14ac:dyDescent="0.2">
      <c r="A43" s="275"/>
      <c r="B43" s="818" t="s">
        <v>243</v>
      </c>
      <c r="C43" s="1018">
        <v>0</v>
      </c>
      <c r="D43" s="1018">
        <v>0</v>
      </c>
      <c r="E43" s="1019">
        <v>176.42785387000001</v>
      </c>
      <c r="F43" s="553">
        <f t="shared" si="10"/>
        <v>176.42785387000001</v>
      </c>
      <c r="G43" s="1047"/>
      <c r="H43" s="471"/>
      <c r="I43" s="471"/>
      <c r="J43" s="471"/>
      <c r="K43" s="471"/>
      <c r="L43" s="471"/>
    </row>
    <row r="44" spans="1:12" s="120" customFormat="1" x14ac:dyDescent="0.2">
      <c r="A44" s="275"/>
      <c r="B44" s="819" t="s">
        <v>244</v>
      </c>
      <c r="C44" s="1018">
        <v>0</v>
      </c>
      <c r="D44" s="1018">
        <v>0</v>
      </c>
      <c r="E44" s="1019">
        <v>292.67361742999998</v>
      </c>
      <c r="F44" s="553">
        <f t="shared" si="10"/>
        <v>292.67361742999998</v>
      </c>
      <c r="G44" s="1047"/>
      <c r="H44" s="471"/>
      <c r="I44" s="471"/>
      <c r="J44" s="471"/>
      <c r="K44" s="471"/>
      <c r="L44" s="471"/>
    </row>
    <row r="45" spans="1:12" s="120" customFormat="1" x14ac:dyDescent="0.2">
      <c r="A45" s="275"/>
      <c r="B45" s="371" t="s">
        <v>242</v>
      </c>
      <c r="C45" s="553">
        <f t="shared" ref="C45:E45" si="15">+C46+C47</f>
        <v>0</v>
      </c>
      <c r="D45" s="553">
        <f t="shared" si="15"/>
        <v>0</v>
      </c>
      <c r="E45" s="1026">
        <f t="shared" si="15"/>
        <v>61.60665848</v>
      </c>
      <c r="F45" s="553">
        <f t="shared" si="10"/>
        <v>61.60665848</v>
      </c>
      <c r="G45" s="1047"/>
      <c r="H45" s="471"/>
      <c r="I45" s="471"/>
      <c r="J45" s="471"/>
      <c r="K45" s="471"/>
      <c r="L45" s="471"/>
    </row>
    <row r="46" spans="1:12" s="120" customFormat="1" x14ac:dyDescent="0.2">
      <c r="A46" s="275"/>
      <c r="B46" s="818" t="s">
        <v>243</v>
      </c>
      <c r="C46" s="1020">
        <v>0</v>
      </c>
      <c r="D46" s="1020">
        <v>0</v>
      </c>
      <c r="E46" s="1021">
        <v>53.975224019999999</v>
      </c>
      <c r="F46" s="553">
        <f t="shared" si="10"/>
        <v>53.975224019999999</v>
      </c>
      <c r="G46" s="1047"/>
      <c r="H46" s="471"/>
      <c r="I46" s="471"/>
      <c r="J46" s="471"/>
      <c r="K46" s="471"/>
      <c r="L46" s="471"/>
    </row>
    <row r="47" spans="1:12" s="120" customFormat="1" x14ac:dyDescent="0.2">
      <c r="A47" s="275"/>
      <c r="B47" s="819" t="s">
        <v>244</v>
      </c>
      <c r="C47" s="1020">
        <v>0</v>
      </c>
      <c r="D47" s="1020">
        <v>0</v>
      </c>
      <c r="E47" s="1021">
        <v>7.6314344600000004</v>
      </c>
      <c r="F47" s="553">
        <f t="shared" si="10"/>
        <v>7.6314344600000004</v>
      </c>
      <c r="G47" s="1047"/>
      <c r="H47" s="471"/>
      <c r="I47" s="471"/>
      <c r="J47" s="471"/>
      <c r="K47" s="471"/>
      <c r="L47" s="471"/>
    </row>
    <row r="48" spans="1:12" s="120" customFormat="1" x14ac:dyDescent="0.2">
      <c r="A48" s="275"/>
      <c r="B48" s="465" t="s">
        <v>25</v>
      </c>
      <c r="C48" s="1022">
        <f t="shared" ref="C48:E48" si="16">+C49+C50</f>
        <v>0</v>
      </c>
      <c r="D48" s="1022">
        <f t="shared" si="16"/>
        <v>0</v>
      </c>
      <c r="E48" s="1026">
        <f t="shared" si="16"/>
        <v>246.13415990627723</v>
      </c>
      <c r="F48" s="553">
        <f t="shared" si="10"/>
        <v>246.13415990627723</v>
      </c>
      <c r="G48" s="1047"/>
      <c r="H48" s="471"/>
      <c r="I48" s="471"/>
      <c r="J48" s="471"/>
      <c r="K48" s="471"/>
      <c r="L48" s="471"/>
    </row>
    <row r="49" spans="1:12" s="120" customFormat="1" x14ac:dyDescent="0.2">
      <c r="A49" s="275"/>
      <c r="B49" s="371" t="s">
        <v>241</v>
      </c>
      <c r="C49" s="1023">
        <v>0</v>
      </c>
      <c r="D49" s="1023">
        <v>0</v>
      </c>
      <c r="E49" s="1024">
        <v>132.72573322798604</v>
      </c>
      <c r="F49" s="553">
        <f t="shared" si="10"/>
        <v>132.72573322798604</v>
      </c>
      <c r="G49" s="1047"/>
      <c r="H49" s="471"/>
      <c r="I49" s="471"/>
      <c r="J49" s="471"/>
      <c r="K49" s="471"/>
      <c r="L49" s="471"/>
    </row>
    <row r="50" spans="1:12" s="120" customFormat="1" x14ac:dyDescent="0.2">
      <c r="A50" s="275"/>
      <c r="B50" s="371" t="s">
        <v>242</v>
      </c>
      <c r="C50" s="1023">
        <v>0</v>
      </c>
      <c r="D50" s="1023">
        <v>0</v>
      </c>
      <c r="E50" s="1024">
        <v>113.40842667829119</v>
      </c>
      <c r="F50" s="553">
        <f t="shared" si="10"/>
        <v>113.40842667829119</v>
      </c>
      <c r="G50" s="1047"/>
      <c r="H50" s="471"/>
      <c r="I50" s="471"/>
      <c r="J50" s="471"/>
      <c r="K50" s="471"/>
      <c r="L50" s="471"/>
    </row>
    <row r="51" spans="1:12" s="120" customFormat="1" x14ac:dyDescent="0.2">
      <c r="A51" s="275"/>
      <c r="B51" s="465" t="s">
        <v>26</v>
      </c>
      <c r="C51" s="553">
        <f t="shared" ref="C51:E51" si="17">+C52+C53</f>
        <v>0</v>
      </c>
      <c r="D51" s="553">
        <f t="shared" si="17"/>
        <v>0</v>
      </c>
      <c r="E51" s="1026">
        <f t="shared" si="17"/>
        <v>1.9683812640199889</v>
      </c>
      <c r="F51" s="553">
        <f t="shared" si="10"/>
        <v>1.9683812640199889</v>
      </c>
      <c r="G51" s="1047"/>
      <c r="H51" s="471"/>
      <c r="I51" s="471"/>
      <c r="J51" s="471"/>
      <c r="K51" s="471"/>
      <c r="L51" s="471"/>
    </row>
    <row r="52" spans="1:12" s="120" customFormat="1" x14ac:dyDescent="0.2">
      <c r="A52" s="275"/>
      <c r="B52" s="371" t="s">
        <v>241</v>
      </c>
      <c r="C52" s="1025">
        <v>0</v>
      </c>
      <c r="D52" s="1025">
        <v>0</v>
      </c>
      <c r="E52" s="1026">
        <v>1.3581160807884507</v>
      </c>
      <c r="F52" s="553">
        <f t="shared" si="10"/>
        <v>1.3581160807884507</v>
      </c>
      <c r="G52" s="1047"/>
      <c r="H52" s="471"/>
      <c r="I52" s="471"/>
      <c r="J52" s="471"/>
      <c r="K52" s="471"/>
      <c r="L52" s="471"/>
    </row>
    <row r="53" spans="1:12" s="120" customFormat="1" x14ac:dyDescent="0.2">
      <c r="A53" s="275"/>
      <c r="B53" s="371" t="s">
        <v>242</v>
      </c>
      <c r="C53" s="1025">
        <v>0</v>
      </c>
      <c r="D53" s="1025">
        <v>0</v>
      </c>
      <c r="E53" s="1026">
        <v>0.61026518323153811</v>
      </c>
      <c r="F53" s="553">
        <f t="shared" si="10"/>
        <v>0.61026518323153811</v>
      </c>
      <c r="G53" s="1047"/>
      <c r="H53" s="471"/>
      <c r="I53" s="471"/>
      <c r="J53" s="471"/>
      <c r="K53" s="471"/>
      <c r="L53" s="471"/>
    </row>
    <row r="54" spans="1:12" s="120" customFormat="1" x14ac:dyDescent="0.2">
      <c r="A54" s="275"/>
      <c r="B54" s="1032" t="s">
        <v>27</v>
      </c>
      <c r="C54" s="1033">
        <v>0</v>
      </c>
      <c r="D54" s="1033">
        <v>0</v>
      </c>
      <c r="E54" s="1034">
        <v>105.34761657703294</v>
      </c>
      <c r="F54" s="555">
        <f t="shared" si="10"/>
        <v>105.34761657703294</v>
      </c>
      <c r="G54" s="1047"/>
      <c r="H54" s="471"/>
      <c r="I54" s="471"/>
      <c r="J54" s="471"/>
      <c r="K54" s="471"/>
      <c r="L54" s="471"/>
    </row>
    <row r="55" spans="1:12" s="120" customFormat="1" x14ac:dyDescent="0.2">
      <c r="A55" s="275"/>
      <c r="B55" s="1032" t="s">
        <v>698</v>
      </c>
      <c r="C55" s="1033">
        <v>0</v>
      </c>
      <c r="D55" s="1033">
        <v>0</v>
      </c>
      <c r="E55" s="1034">
        <v>88.669037063254336</v>
      </c>
      <c r="F55" s="555">
        <f t="shared" si="10"/>
        <v>88.669037063254336</v>
      </c>
      <c r="G55" s="1047"/>
      <c r="H55" s="471"/>
      <c r="I55" s="471"/>
      <c r="J55" s="471"/>
      <c r="K55" s="471"/>
      <c r="L55" s="471"/>
    </row>
    <row r="56" spans="1:12" s="120" customFormat="1" x14ac:dyDescent="0.2">
      <c r="A56" s="275"/>
      <c r="B56" s="1031" t="s">
        <v>388</v>
      </c>
      <c r="C56" s="1033">
        <v>0</v>
      </c>
      <c r="D56" s="1033">
        <v>0</v>
      </c>
      <c r="E56" s="1034">
        <v>42.050730442698963</v>
      </c>
      <c r="F56" s="555">
        <f t="shared" si="10"/>
        <v>42.050730442698963</v>
      </c>
      <c r="G56" s="1047"/>
      <c r="H56" s="471"/>
      <c r="I56" s="471"/>
      <c r="J56" s="471"/>
      <c r="K56" s="471"/>
      <c r="L56" s="471"/>
    </row>
    <row r="57" spans="1:12" s="120" customFormat="1" x14ac:dyDescent="0.2">
      <c r="A57" s="275"/>
      <c r="B57" s="1031" t="s">
        <v>536</v>
      </c>
      <c r="C57" s="1033">
        <v>133.35182531889177</v>
      </c>
      <c r="D57" s="1033">
        <v>0</v>
      </c>
      <c r="E57" s="1034">
        <v>0</v>
      </c>
      <c r="F57" s="555">
        <f t="shared" si="10"/>
        <v>133.35182531889177</v>
      </c>
      <c r="G57" s="1047"/>
      <c r="H57" s="471"/>
      <c r="I57" s="471"/>
      <c r="J57" s="471"/>
      <c r="K57" s="471"/>
      <c r="L57" s="471"/>
    </row>
    <row r="58" spans="1:12" s="120" customFormat="1" x14ac:dyDescent="0.2">
      <c r="A58" s="275"/>
      <c r="B58" s="1031" t="s">
        <v>660</v>
      </c>
      <c r="C58" s="1033">
        <v>4.1986975781077618</v>
      </c>
      <c r="D58" s="1033">
        <v>4.1713532310717998</v>
      </c>
      <c r="E58" s="1034">
        <v>4.1438555815581761</v>
      </c>
      <c r="F58" s="555">
        <f t="shared" si="10"/>
        <v>12.513906390737738</v>
      </c>
      <c r="G58" s="1047"/>
      <c r="H58" s="471"/>
      <c r="I58" s="471"/>
      <c r="J58" s="471"/>
      <c r="K58" s="471"/>
      <c r="L58" s="471"/>
    </row>
    <row r="59" spans="1:12" s="120" customFormat="1" x14ac:dyDescent="0.2">
      <c r="A59" s="275"/>
      <c r="B59" s="1031" t="s">
        <v>508</v>
      </c>
      <c r="C59" s="1033">
        <v>130.02734296964991</v>
      </c>
      <c r="D59" s="1033">
        <v>0</v>
      </c>
      <c r="E59" s="1034">
        <v>0</v>
      </c>
      <c r="F59" s="555">
        <f t="shared" si="10"/>
        <v>130.02734296964991</v>
      </c>
      <c r="G59" s="1047"/>
      <c r="H59" s="471"/>
      <c r="I59" s="471"/>
      <c r="J59" s="471"/>
      <c r="K59" s="471"/>
      <c r="L59" s="471"/>
    </row>
    <row r="60" spans="1:12" s="120" customFormat="1" x14ac:dyDescent="0.2">
      <c r="A60" s="275"/>
      <c r="B60" s="1032" t="s">
        <v>509</v>
      </c>
      <c r="C60" s="1033">
        <v>89.162262340618099</v>
      </c>
      <c r="D60" s="1033">
        <v>0</v>
      </c>
      <c r="E60" s="1034">
        <v>0</v>
      </c>
      <c r="F60" s="555">
        <f t="shared" si="10"/>
        <v>89.162262340618099</v>
      </c>
      <c r="G60" s="1047"/>
      <c r="H60" s="471"/>
      <c r="I60" s="471"/>
      <c r="J60" s="471"/>
      <c r="K60" s="471"/>
      <c r="L60" s="471"/>
    </row>
    <row r="61" spans="1:12" s="120" customFormat="1" x14ac:dyDescent="0.2">
      <c r="A61" s="275"/>
      <c r="B61" s="1031" t="s">
        <v>510</v>
      </c>
      <c r="C61" s="1033">
        <v>98.812855820620129</v>
      </c>
      <c r="D61" s="1033">
        <v>0</v>
      </c>
      <c r="E61" s="1034">
        <v>0</v>
      </c>
      <c r="F61" s="555">
        <f t="shared" si="10"/>
        <v>98.812855820620129</v>
      </c>
      <c r="G61" s="1047"/>
      <c r="H61" s="471"/>
      <c r="I61" s="471"/>
      <c r="J61" s="471"/>
      <c r="K61" s="471"/>
      <c r="L61" s="471"/>
    </row>
    <row r="62" spans="1:12" s="120" customFormat="1" x14ac:dyDescent="0.2">
      <c r="A62" s="275"/>
      <c r="B62" s="1032" t="s">
        <v>686</v>
      </c>
      <c r="C62" s="1033">
        <v>0</v>
      </c>
      <c r="D62" s="1033">
        <v>281.89029446074676</v>
      </c>
      <c r="E62" s="1034">
        <v>0</v>
      </c>
      <c r="F62" s="555">
        <f t="shared" si="10"/>
        <v>281.89029446074676</v>
      </c>
      <c r="G62" s="1047"/>
      <c r="H62" s="471"/>
      <c r="I62" s="471"/>
      <c r="J62" s="471"/>
      <c r="K62" s="471"/>
      <c r="L62" s="471"/>
    </row>
    <row r="63" spans="1:12" s="120" customFormat="1" x14ac:dyDescent="0.2">
      <c r="A63" s="275"/>
      <c r="B63" s="1045" t="s">
        <v>635</v>
      </c>
      <c r="C63" s="1033">
        <v>0</v>
      </c>
      <c r="D63" s="1033">
        <v>290.24680932000001</v>
      </c>
      <c r="E63" s="1034">
        <v>0</v>
      </c>
      <c r="F63" s="555">
        <f t="shared" si="10"/>
        <v>290.24680932000001</v>
      </c>
      <c r="G63" s="1047"/>
      <c r="H63" s="471"/>
      <c r="I63" s="471"/>
      <c r="J63" s="471"/>
      <c r="K63" s="471"/>
      <c r="L63" s="471"/>
    </row>
    <row r="64" spans="1:12" s="120" customFormat="1" x14ac:dyDescent="0.2">
      <c r="A64" s="275"/>
      <c r="B64" s="1031" t="s">
        <v>380</v>
      </c>
      <c r="C64" s="1033">
        <v>117.90242668</v>
      </c>
      <c r="D64" s="1033">
        <v>0</v>
      </c>
      <c r="E64" s="1034">
        <v>0</v>
      </c>
      <c r="F64" s="555">
        <f t="shared" si="10"/>
        <v>117.90242668</v>
      </c>
      <c r="G64" s="1047"/>
      <c r="H64" s="471"/>
      <c r="I64" s="471"/>
      <c r="J64" s="471"/>
      <c r="K64" s="471"/>
      <c r="L64" s="471"/>
    </row>
    <row r="65" spans="1:12" s="120" customFormat="1" x14ac:dyDescent="0.2">
      <c r="A65" s="275"/>
      <c r="B65" s="1032" t="s">
        <v>495</v>
      </c>
      <c r="C65" s="1033">
        <v>0</v>
      </c>
      <c r="D65" s="1033">
        <v>0</v>
      </c>
      <c r="E65" s="1034">
        <v>174.28794468000001</v>
      </c>
      <c r="F65" s="555">
        <f t="shared" si="10"/>
        <v>174.28794468000001</v>
      </c>
      <c r="G65" s="1047"/>
      <c r="H65" s="471"/>
      <c r="I65" s="471"/>
      <c r="J65" s="471"/>
      <c r="K65" s="471"/>
      <c r="L65" s="471"/>
    </row>
    <row r="66" spans="1:12" s="120" customFormat="1" x14ac:dyDescent="0.2">
      <c r="A66" s="275"/>
      <c r="B66" s="1031" t="s">
        <v>496</v>
      </c>
      <c r="C66" s="1033">
        <v>0</v>
      </c>
      <c r="D66" s="1033">
        <v>0</v>
      </c>
      <c r="E66" s="1034">
        <v>177.59946388999998</v>
      </c>
      <c r="F66" s="555">
        <f t="shared" si="10"/>
        <v>177.59946388999998</v>
      </c>
      <c r="G66" s="1047"/>
      <c r="H66" s="471"/>
      <c r="I66" s="471"/>
      <c r="J66" s="471"/>
      <c r="K66" s="471"/>
      <c r="L66" s="471"/>
    </row>
    <row r="67" spans="1:12" s="120" customFormat="1" x14ac:dyDescent="0.2">
      <c r="A67" s="275"/>
      <c r="B67" s="1032" t="s">
        <v>497</v>
      </c>
      <c r="C67" s="1033">
        <v>0</v>
      </c>
      <c r="D67" s="1033">
        <v>0</v>
      </c>
      <c r="E67" s="1034">
        <v>184.68842028999998</v>
      </c>
      <c r="F67" s="555">
        <f t="shared" si="10"/>
        <v>184.68842028999998</v>
      </c>
      <c r="G67" s="1047"/>
      <c r="H67" s="471"/>
      <c r="I67" s="471"/>
      <c r="J67" s="471"/>
      <c r="K67" s="471"/>
      <c r="L67" s="471"/>
    </row>
    <row r="68" spans="1:12" s="120" customFormat="1" x14ac:dyDescent="0.2">
      <c r="A68" s="275"/>
      <c r="B68" s="1032" t="s">
        <v>542</v>
      </c>
      <c r="C68" s="1033">
        <v>44.154652329999998</v>
      </c>
      <c r="D68" s="1033">
        <v>0</v>
      </c>
      <c r="E68" s="1034">
        <v>0</v>
      </c>
      <c r="F68" s="555">
        <f t="shared" ref="F68:F94" si="18">+SUM(C68:E68)</f>
        <v>44.154652329999998</v>
      </c>
      <c r="G68" s="1047"/>
      <c r="H68" s="471"/>
      <c r="I68" s="471"/>
      <c r="J68" s="471"/>
      <c r="K68" s="471"/>
      <c r="L68" s="471"/>
    </row>
    <row r="69" spans="1:12" s="120" customFormat="1" x14ac:dyDescent="0.2">
      <c r="A69" s="275"/>
      <c r="B69" s="1045" t="s">
        <v>936</v>
      </c>
      <c r="C69" s="1033">
        <v>103.72979526</v>
      </c>
      <c r="D69" s="1033">
        <v>0</v>
      </c>
      <c r="E69" s="1034">
        <v>0</v>
      </c>
      <c r="F69" s="555">
        <f t="shared" si="18"/>
        <v>103.72979526</v>
      </c>
      <c r="G69" s="1047"/>
      <c r="H69" s="471"/>
      <c r="I69" s="471"/>
      <c r="J69" s="471"/>
      <c r="K69" s="471"/>
      <c r="L69" s="471"/>
    </row>
    <row r="70" spans="1:12" s="120" customFormat="1" x14ac:dyDescent="0.2">
      <c r="A70" s="275"/>
      <c r="B70" s="1045" t="s">
        <v>710</v>
      </c>
      <c r="C70" s="1033">
        <v>0</v>
      </c>
      <c r="D70" s="1033">
        <v>84.81139395999999</v>
      </c>
      <c r="E70" s="1034">
        <v>0</v>
      </c>
      <c r="F70" s="555">
        <f t="shared" si="18"/>
        <v>84.81139395999999</v>
      </c>
      <c r="G70" s="1047"/>
      <c r="H70" s="471"/>
      <c r="I70" s="471"/>
      <c r="J70" s="471"/>
      <c r="K70" s="471"/>
      <c r="L70" s="471"/>
    </row>
    <row r="71" spans="1:12" s="1028" customFormat="1" x14ac:dyDescent="0.2">
      <c r="A71" s="1029"/>
      <c r="B71" s="1045" t="s">
        <v>725</v>
      </c>
      <c r="C71" s="1046">
        <v>0</v>
      </c>
      <c r="D71" s="1046">
        <v>99.469628108142487</v>
      </c>
      <c r="E71" s="1034">
        <v>0</v>
      </c>
      <c r="F71" s="1034">
        <f t="shared" si="18"/>
        <v>99.469628108142487</v>
      </c>
      <c r="G71" s="1047"/>
      <c r="H71" s="1047"/>
      <c r="I71" s="1047"/>
      <c r="J71" s="1047"/>
      <c r="K71" s="1047"/>
      <c r="L71" s="1047"/>
    </row>
    <row r="72" spans="1:12" s="120" customFormat="1" x14ac:dyDescent="0.2">
      <c r="A72" s="275"/>
      <c r="B72" s="1032" t="s">
        <v>420</v>
      </c>
      <c r="C72" s="1033">
        <v>154.6875</v>
      </c>
      <c r="D72" s="1033">
        <v>0</v>
      </c>
      <c r="E72" s="1034">
        <v>0</v>
      </c>
      <c r="F72" s="555">
        <f t="shared" si="18"/>
        <v>154.6875</v>
      </c>
      <c r="G72" s="1047"/>
      <c r="H72" s="471"/>
      <c r="I72" s="471"/>
      <c r="J72" s="471"/>
      <c r="K72" s="471"/>
      <c r="L72" s="471"/>
    </row>
    <row r="73" spans="1:12" s="120" customFormat="1" x14ac:dyDescent="0.2">
      <c r="A73" s="275"/>
      <c r="B73" s="1032" t="s">
        <v>421</v>
      </c>
      <c r="C73" s="1033">
        <v>243.75</v>
      </c>
      <c r="D73" s="1033">
        <v>0</v>
      </c>
      <c r="E73" s="1034">
        <v>0</v>
      </c>
      <c r="F73" s="555">
        <f t="shared" si="18"/>
        <v>243.75</v>
      </c>
      <c r="G73" s="1047"/>
      <c r="H73" s="471"/>
      <c r="I73" s="471"/>
      <c r="J73" s="471"/>
      <c r="K73" s="471"/>
      <c r="L73" s="471"/>
    </row>
    <row r="74" spans="1:12" s="120" customFormat="1" x14ac:dyDescent="0.2">
      <c r="A74" s="275"/>
      <c r="B74" s="1032" t="s">
        <v>422</v>
      </c>
      <c r="C74" s="1033">
        <v>104.84375</v>
      </c>
      <c r="D74" s="1033">
        <v>0</v>
      </c>
      <c r="E74" s="1034">
        <v>0</v>
      </c>
      <c r="F74" s="555">
        <f t="shared" si="18"/>
        <v>104.84375</v>
      </c>
      <c r="G74" s="1047"/>
      <c r="H74" s="471"/>
      <c r="I74" s="471"/>
      <c r="J74" s="471"/>
      <c r="K74" s="471"/>
      <c r="L74" s="471"/>
    </row>
    <row r="75" spans="1:12" s="120" customFormat="1" x14ac:dyDescent="0.2">
      <c r="A75" s="275"/>
      <c r="B75" s="1031" t="s">
        <v>540</v>
      </c>
      <c r="C75" s="1033">
        <v>0</v>
      </c>
      <c r="D75" s="1033">
        <v>0</v>
      </c>
      <c r="E75" s="1034">
        <v>97.96875</v>
      </c>
      <c r="F75" s="555">
        <f t="shared" si="18"/>
        <v>97.96875</v>
      </c>
      <c r="G75" s="1047"/>
      <c r="H75" s="471"/>
      <c r="I75" s="471"/>
      <c r="J75" s="471"/>
      <c r="K75" s="471"/>
      <c r="L75" s="471"/>
    </row>
    <row r="76" spans="1:12" s="120" customFormat="1" x14ac:dyDescent="0.2">
      <c r="A76" s="275"/>
      <c r="B76" s="1032" t="s">
        <v>541</v>
      </c>
      <c r="C76" s="1033">
        <v>13.529765484064942</v>
      </c>
      <c r="D76" s="1033">
        <v>0</v>
      </c>
      <c r="E76" s="1034">
        <v>0</v>
      </c>
      <c r="F76" s="555">
        <f t="shared" si="18"/>
        <v>13.529765484064942</v>
      </c>
      <c r="G76" s="1047"/>
      <c r="H76" s="471"/>
      <c r="I76" s="471"/>
      <c r="J76" s="471"/>
      <c r="K76" s="471"/>
      <c r="L76" s="471"/>
    </row>
    <row r="77" spans="1:12" s="120" customFormat="1" x14ac:dyDescent="0.2">
      <c r="A77" s="275"/>
      <c r="B77" s="1031" t="s">
        <v>511</v>
      </c>
      <c r="C77" s="1033">
        <v>53.793688850347777</v>
      </c>
      <c r="D77" s="1033">
        <v>0</v>
      </c>
      <c r="E77" s="1034">
        <v>0</v>
      </c>
      <c r="F77" s="555">
        <f t="shared" si="18"/>
        <v>53.793688850347777</v>
      </c>
      <c r="G77" s="1047"/>
      <c r="H77" s="471"/>
      <c r="I77" s="471"/>
      <c r="J77" s="471"/>
      <c r="K77" s="471"/>
      <c r="L77" s="471"/>
    </row>
    <row r="78" spans="1:12" s="120" customFormat="1" x14ac:dyDescent="0.2">
      <c r="A78" s="275"/>
      <c r="B78" s="1031" t="s">
        <v>672</v>
      </c>
      <c r="C78" s="1033">
        <v>18.107210523736029</v>
      </c>
      <c r="D78" s="1033">
        <v>0</v>
      </c>
      <c r="E78" s="1034">
        <v>0</v>
      </c>
      <c r="F78" s="555">
        <f t="shared" si="18"/>
        <v>18.107210523736029</v>
      </c>
      <c r="G78" s="1047"/>
      <c r="H78" s="471"/>
      <c r="I78" s="471"/>
      <c r="J78" s="471"/>
      <c r="K78" s="471"/>
      <c r="L78" s="471"/>
    </row>
    <row r="79" spans="1:12" s="120" customFormat="1" x14ac:dyDescent="0.2">
      <c r="A79" s="275"/>
      <c r="B79" s="1032" t="s">
        <v>711</v>
      </c>
      <c r="C79" s="1033">
        <v>0</v>
      </c>
      <c r="D79" s="1033">
        <v>34.848714731657388</v>
      </c>
      <c r="E79" s="1034">
        <v>0</v>
      </c>
      <c r="F79" s="555">
        <f t="shared" si="18"/>
        <v>34.848714731657388</v>
      </c>
      <c r="G79" s="1047"/>
      <c r="H79" s="471"/>
      <c r="I79" s="471"/>
      <c r="J79" s="471"/>
      <c r="K79" s="471"/>
      <c r="L79" s="471"/>
    </row>
    <row r="80" spans="1:12" s="120" customFormat="1" x14ac:dyDescent="0.2">
      <c r="A80" s="275"/>
      <c r="B80" s="1032" t="s">
        <v>572</v>
      </c>
      <c r="C80" s="1033">
        <v>0</v>
      </c>
      <c r="D80" s="1033">
        <v>0</v>
      </c>
      <c r="E80" s="1034">
        <v>422.23747994867813</v>
      </c>
      <c r="F80" s="555">
        <f t="shared" si="18"/>
        <v>422.23747994867813</v>
      </c>
      <c r="G80" s="1047"/>
      <c r="H80" s="471"/>
      <c r="I80" s="471"/>
      <c r="J80" s="471"/>
      <c r="K80" s="471"/>
      <c r="L80" s="471"/>
    </row>
    <row r="81" spans="1:12" s="120" customFormat="1" x14ac:dyDescent="0.2">
      <c r="A81" s="275"/>
      <c r="B81" s="1032" t="s">
        <v>579</v>
      </c>
      <c r="C81" s="1033">
        <v>0</v>
      </c>
      <c r="D81" s="1033">
        <v>51.084350479511777</v>
      </c>
      <c r="E81" s="1034">
        <v>0</v>
      </c>
      <c r="F81" s="555">
        <f t="shared" si="18"/>
        <v>51.084350479511777</v>
      </c>
      <c r="G81" s="1047"/>
      <c r="H81" s="471"/>
      <c r="I81" s="471"/>
      <c r="J81" s="471"/>
      <c r="K81" s="471"/>
      <c r="L81" s="471"/>
    </row>
    <row r="82" spans="1:12" s="120" customFormat="1" x14ac:dyDescent="0.2">
      <c r="A82" s="275"/>
      <c r="B82" s="1031" t="s">
        <v>842</v>
      </c>
      <c r="C82" s="1033">
        <v>0</v>
      </c>
      <c r="D82" s="1033">
        <v>0</v>
      </c>
      <c r="E82" s="1034">
        <v>0</v>
      </c>
      <c r="F82" s="555">
        <f t="shared" si="18"/>
        <v>0</v>
      </c>
      <c r="G82" s="1047"/>
      <c r="H82" s="471"/>
      <c r="I82" s="471"/>
      <c r="J82" s="471"/>
      <c r="K82" s="471"/>
      <c r="L82" s="471"/>
    </row>
    <row r="83" spans="1:12" s="1028" customFormat="1" x14ac:dyDescent="0.2">
      <c r="A83" s="1029"/>
      <c r="B83" s="1032" t="s">
        <v>80</v>
      </c>
      <c r="C83" s="1033">
        <v>40.960521759999999</v>
      </c>
      <c r="D83" s="1033">
        <v>0</v>
      </c>
      <c r="E83" s="1034">
        <v>95.109148000000005</v>
      </c>
      <c r="F83" s="1034">
        <f t="shared" si="18"/>
        <v>136.06966976000001</v>
      </c>
      <c r="G83" s="1047"/>
      <c r="H83" s="1030"/>
      <c r="I83" s="1030"/>
      <c r="J83" s="1030"/>
      <c r="K83" s="1030"/>
      <c r="L83" s="1030"/>
    </row>
    <row r="84" spans="1:12" s="120" customFormat="1" x14ac:dyDescent="0.2">
      <c r="A84" s="275"/>
      <c r="B84" s="347" t="s">
        <v>221</v>
      </c>
      <c r="C84" s="1027">
        <f t="shared" ref="C84:E84" si="19">+C85+C86</f>
        <v>9.8044894565728828</v>
      </c>
      <c r="D84" s="1027">
        <f t="shared" si="19"/>
        <v>21.142010580268579</v>
      </c>
      <c r="E84" s="1027">
        <f t="shared" si="19"/>
        <v>315.06518551628767</v>
      </c>
      <c r="F84" s="348">
        <f t="shared" si="18"/>
        <v>346.01168555312915</v>
      </c>
      <c r="G84" s="1047"/>
      <c r="H84" s="471"/>
      <c r="I84" s="471"/>
      <c r="J84" s="471"/>
      <c r="K84" s="471"/>
      <c r="L84" s="471"/>
    </row>
    <row r="85" spans="1:12" s="120" customFormat="1" x14ac:dyDescent="0.2">
      <c r="A85" s="275"/>
      <c r="B85" s="355" t="s">
        <v>73</v>
      </c>
      <c r="C85" s="1035">
        <v>9.8044894565728828</v>
      </c>
      <c r="D85" s="1035">
        <v>21.142010580268579</v>
      </c>
      <c r="E85" s="1035">
        <v>315.06518551628767</v>
      </c>
      <c r="F85" s="351">
        <f t="shared" si="18"/>
        <v>346.01168555312915</v>
      </c>
      <c r="G85" s="1047"/>
      <c r="H85" s="471"/>
      <c r="I85" s="471"/>
      <c r="J85" s="471"/>
      <c r="K85" s="471"/>
      <c r="L85" s="471"/>
    </row>
    <row r="86" spans="1:12" x14ac:dyDescent="0.2">
      <c r="B86" s="385" t="s">
        <v>71</v>
      </c>
      <c r="C86" s="1035">
        <v>0</v>
      </c>
      <c r="D86" s="1035">
        <v>0</v>
      </c>
      <c r="E86" s="1035">
        <v>0</v>
      </c>
      <c r="F86" s="351">
        <f t="shared" si="18"/>
        <v>0</v>
      </c>
      <c r="G86" s="1047"/>
      <c r="H86" s="471"/>
      <c r="I86" s="471"/>
      <c r="J86" s="471"/>
      <c r="K86" s="471"/>
      <c r="L86" s="471"/>
    </row>
    <row r="87" spans="1:12" s="120" customFormat="1" x14ac:dyDescent="0.2">
      <c r="A87" s="275"/>
      <c r="B87" s="347" t="s">
        <v>345</v>
      </c>
      <c r="C87" s="348">
        <f t="shared" ref="C87:E87" si="20">+C88+C93</f>
        <v>20.623414779222774</v>
      </c>
      <c r="D87" s="348">
        <f t="shared" si="20"/>
        <v>0.33920962549898892</v>
      </c>
      <c r="E87" s="348">
        <f t="shared" si="20"/>
        <v>0.33286692641067672</v>
      </c>
      <c r="F87" s="348">
        <f t="shared" si="18"/>
        <v>21.295491331132439</v>
      </c>
      <c r="G87" s="1047"/>
      <c r="H87" s="471"/>
      <c r="I87" s="471"/>
      <c r="J87" s="471"/>
      <c r="K87" s="471"/>
      <c r="L87" s="471"/>
    </row>
    <row r="88" spans="1:12" s="120" customFormat="1" x14ac:dyDescent="0.2">
      <c r="A88" s="275"/>
      <c r="B88" s="354" t="s">
        <v>73</v>
      </c>
      <c r="C88" s="375">
        <f t="shared" ref="C88:E88" si="21">+C89+C91</f>
        <v>20.623414779222774</v>
      </c>
      <c r="D88" s="375">
        <f t="shared" si="21"/>
        <v>0.33920962549898892</v>
      </c>
      <c r="E88" s="375">
        <f t="shared" si="21"/>
        <v>0.33286692641067672</v>
      </c>
      <c r="F88" s="375">
        <f t="shared" si="18"/>
        <v>21.295491331132439</v>
      </c>
      <c r="G88" s="1047"/>
      <c r="H88" s="471"/>
      <c r="I88" s="471"/>
      <c r="J88" s="471"/>
      <c r="K88" s="471"/>
      <c r="L88" s="471"/>
    </row>
    <row r="89" spans="1:12" s="120" customFormat="1" x14ac:dyDescent="0.2">
      <c r="A89" s="275"/>
      <c r="B89" s="804" t="s">
        <v>678</v>
      </c>
      <c r="C89" s="380">
        <f t="shared" ref="C89:E89" si="22">+C90</f>
        <v>0.34556312793950344</v>
      </c>
      <c r="D89" s="380">
        <f t="shared" si="22"/>
        <v>0.33920962549898892</v>
      </c>
      <c r="E89" s="380">
        <f t="shared" si="22"/>
        <v>0.33286692641067672</v>
      </c>
      <c r="F89" s="380">
        <f t="shared" si="18"/>
        <v>1.0176396798491691</v>
      </c>
      <c r="G89" s="1047"/>
      <c r="H89" s="471"/>
      <c r="I89" s="471"/>
      <c r="J89" s="471"/>
      <c r="K89" s="471"/>
      <c r="L89" s="471"/>
    </row>
    <row r="90" spans="1:12" s="120" customFormat="1" x14ac:dyDescent="0.2">
      <c r="A90" s="275"/>
      <c r="B90" s="805" t="s">
        <v>855</v>
      </c>
      <c r="C90" s="1036">
        <v>0.34556312793950344</v>
      </c>
      <c r="D90" s="1036">
        <v>0.33920962549898892</v>
      </c>
      <c r="E90" s="1036">
        <v>0.33286692641067672</v>
      </c>
      <c r="F90" s="376">
        <f t="shared" si="18"/>
        <v>1.0176396798491691</v>
      </c>
      <c r="G90" s="1047"/>
      <c r="H90" s="471"/>
      <c r="I90" s="471"/>
      <c r="J90" s="471"/>
      <c r="K90" s="471"/>
      <c r="L90" s="471"/>
    </row>
    <row r="91" spans="1:12" s="120" customFormat="1" x14ac:dyDescent="0.2">
      <c r="A91" s="465"/>
      <c r="B91" s="806" t="s">
        <v>679</v>
      </c>
      <c r="C91" s="376">
        <f t="shared" ref="C91:E91" si="23">+C92</f>
        <v>20.277851651283271</v>
      </c>
      <c r="D91" s="376">
        <f t="shared" si="23"/>
        <v>0</v>
      </c>
      <c r="E91" s="376">
        <f t="shared" si="23"/>
        <v>0</v>
      </c>
      <c r="F91" s="376">
        <f t="shared" si="18"/>
        <v>20.277851651283271</v>
      </c>
      <c r="G91" s="1047"/>
      <c r="H91" s="471"/>
      <c r="I91" s="471"/>
      <c r="J91" s="471"/>
      <c r="K91" s="471"/>
      <c r="L91" s="471"/>
    </row>
    <row r="92" spans="1:12" x14ac:dyDescent="0.2">
      <c r="A92" s="462"/>
      <c r="B92" s="805" t="s">
        <v>855</v>
      </c>
      <c r="C92" s="1037">
        <v>20.277851651283271</v>
      </c>
      <c r="D92" s="1037">
        <v>0</v>
      </c>
      <c r="E92" s="1037">
        <v>0</v>
      </c>
      <c r="F92" s="376">
        <f t="shared" si="18"/>
        <v>20.277851651283271</v>
      </c>
      <c r="G92" s="1047"/>
      <c r="H92" s="471"/>
      <c r="I92" s="471"/>
      <c r="J92" s="471"/>
      <c r="K92" s="471"/>
      <c r="L92" s="471"/>
    </row>
    <row r="93" spans="1:12" x14ac:dyDescent="0.2">
      <c r="A93" s="462"/>
      <c r="B93" s="355" t="s">
        <v>71</v>
      </c>
      <c r="C93" s="380">
        <f t="shared" ref="C93:E93" si="24">+C94</f>
        <v>0</v>
      </c>
      <c r="D93" s="380">
        <f t="shared" si="24"/>
        <v>0</v>
      </c>
      <c r="E93" s="380">
        <f t="shared" si="24"/>
        <v>0</v>
      </c>
      <c r="F93" s="380">
        <f t="shared" si="18"/>
        <v>0</v>
      </c>
      <c r="G93" s="1047"/>
      <c r="H93" s="471"/>
      <c r="I93" s="471"/>
      <c r="J93" s="471"/>
      <c r="K93" s="471"/>
      <c r="L93" s="471"/>
    </row>
    <row r="94" spans="1:12" x14ac:dyDescent="0.2">
      <c r="B94" s="805" t="s">
        <v>680</v>
      </c>
      <c r="C94" s="1038">
        <v>0</v>
      </c>
      <c r="D94" s="1038">
        <v>0</v>
      </c>
      <c r="E94" s="1038">
        <v>0</v>
      </c>
      <c r="F94" s="376">
        <f t="shared" si="18"/>
        <v>0</v>
      </c>
      <c r="G94" s="1047"/>
      <c r="H94" s="471"/>
      <c r="I94" s="471"/>
      <c r="J94" s="471"/>
      <c r="K94" s="471"/>
      <c r="L94" s="471"/>
    </row>
    <row r="95" spans="1:12" x14ac:dyDescent="0.2">
      <c r="B95" s="381"/>
      <c r="C95" s="86"/>
      <c r="D95" s="86"/>
      <c r="E95" s="86"/>
      <c r="F95" s="86"/>
      <c r="G95" s="1047"/>
      <c r="H95" s="471"/>
      <c r="I95" s="471"/>
      <c r="J95" s="471"/>
      <c r="K95" s="471"/>
      <c r="L95" s="471"/>
    </row>
    <row r="96" spans="1:12" x14ac:dyDescent="0.2">
      <c r="B96" s="345" t="s">
        <v>106</v>
      </c>
      <c r="C96" s="346">
        <f t="shared" ref="C96:E96" si="25">+C97+C98</f>
        <v>595.57463003689099</v>
      </c>
      <c r="D96" s="346">
        <f t="shared" si="25"/>
        <v>445.19637175112433</v>
      </c>
      <c r="E96" s="346">
        <f t="shared" si="25"/>
        <v>1057.4606383537587</v>
      </c>
      <c r="F96" s="123">
        <f>+SUM(C96:E96)</f>
        <v>2098.2316401417738</v>
      </c>
      <c r="G96" s="1047"/>
    </row>
    <row r="97" spans="2:7" x14ac:dyDescent="0.2">
      <c r="B97" s="347" t="s">
        <v>107</v>
      </c>
      <c r="C97" s="1039">
        <v>74.819939602678289</v>
      </c>
      <c r="D97" s="1039">
        <v>37.68162029764931</v>
      </c>
      <c r="E97" s="1039">
        <v>184.63356840907173</v>
      </c>
      <c r="F97" s="123">
        <v>297.13512830939931</v>
      </c>
      <c r="G97" s="1047"/>
    </row>
    <row r="98" spans="2:7" x14ac:dyDescent="0.2">
      <c r="B98" s="347" t="s">
        <v>544</v>
      </c>
      <c r="C98" s="1039">
        <v>520.75469043421265</v>
      </c>
      <c r="D98" s="1039">
        <v>407.51475145347501</v>
      </c>
      <c r="E98" s="1039">
        <v>872.82706994468697</v>
      </c>
      <c r="F98" s="123">
        <v>1801.0965118323747</v>
      </c>
      <c r="G98" s="1047"/>
    </row>
    <row r="99" spans="2:7" x14ac:dyDescent="0.2">
      <c r="B99" s="345" t="s">
        <v>108</v>
      </c>
      <c r="C99" s="1046">
        <v>880.96346479926035</v>
      </c>
      <c r="D99" s="1046">
        <v>923.83854030315558</v>
      </c>
      <c r="E99" s="1046">
        <v>1617.1555863616181</v>
      </c>
      <c r="F99" s="123">
        <v>3421.9575914640341</v>
      </c>
      <c r="G99" s="1047"/>
    </row>
    <row r="100" spans="2:7" x14ac:dyDescent="0.2">
      <c r="G100" s="1047"/>
    </row>
    <row r="101" spans="2:7" x14ac:dyDescent="0.2">
      <c r="B101" s="98" t="s">
        <v>346</v>
      </c>
      <c r="G101" s="1047"/>
    </row>
    <row r="102" spans="2:7" x14ac:dyDescent="0.2">
      <c r="G102" s="1047"/>
    </row>
    <row r="103" spans="2:7" x14ac:dyDescent="0.2">
      <c r="G103" s="1047"/>
    </row>
    <row r="104" spans="2:7" x14ac:dyDescent="0.2">
      <c r="G104" s="1047"/>
    </row>
    <row r="105" spans="2:7" x14ac:dyDescent="0.2">
      <c r="F105" s="1047"/>
      <c r="G105" s="1047"/>
    </row>
    <row r="106" spans="2:7" x14ac:dyDescent="0.2">
      <c r="G106" s="1047"/>
    </row>
    <row r="107" spans="2:7" x14ac:dyDescent="0.2">
      <c r="G107" s="1047"/>
    </row>
    <row r="108" spans="2:7" x14ac:dyDescent="0.2">
      <c r="G108" s="1047"/>
    </row>
    <row r="109" spans="2:7" x14ac:dyDescent="0.2">
      <c r="G109" s="1047"/>
    </row>
    <row r="110" spans="2:7" x14ac:dyDescent="0.2">
      <c r="G110" s="1047"/>
    </row>
    <row r="111" spans="2:7" x14ac:dyDescent="0.2">
      <c r="C111" s="1047"/>
      <c r="D111" s="1047"/>
      <c r="E111" s="1047"/>
      <c r="F111" s="1047"/>
      <c r="G111" s="1047"/>
    </row>
    <row r="112" spans="2:7" x14ac:dyDescent="0.2">
      <c r="C112" s="1047"/>
      <c r="D112" s="1047"/>
      <c r="E112" s="1047"/>
      <c r="F112" s="1047"/>
      <c r="G112" s="1047"/>
    </row>
    <row r="113" spans="3:6" x14ac:dyDescent="0.2">
      <c r="C113" s="1047"/>
      <c r="D113" s="1047"/>
      <c r="E113" s="1047"/>
      <c r="F113" s="1047"/>
    </row>
    <row r="114" spans="3:6" x14ac:dyDescent="0.2">
      <c r="C114" s="1047"/>
      <c r="D114" s="1047"/>
      <c r="E114" s="1047"/>
      <c r="F114" s="1047"/>
    </row>
  </sheetData>
  <mergeCells count="1">
    <mergeCell ref="B11:F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F1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8"/>
  <sheetViews>
    <sheetView showGridLines="0" zoomScaleNormal="100" zoomScaleSheetLayoutView="80" workbookViewId="0"/>
  </sheetViews>
  <sheetFormatPr baseColWidth="10" defaultColWidth="11.42578125" defaultRowHeight="12.75" x14ac:dyDescent="0.2"/>
  <cols>
    <col min="1" max="1" width="10.28515625" style="1" bestFit="1" customWidth="1"/>
    <col min="2" max="2" width="55.7109375" style="116" customWidth="1"/>
    <col min="3" max="4" width="11.85546875" style="71" customWidth="1"/>
    <col min="5" max="5" width="11.5703125" style="71" customWidth="1"/>
    <col min="6" max="6" width="11.85546875" style="71" customWidth="1"/>
    <col min="7" max="8" width="11.5703125" style="71" customWidth="1"/>
    <col min="9" max="9" width="11.85546875" style="71" customWidth="1"/>
    <col min="10" max="14" width="11.5703125" style="71" customWidth="1"/>
    <col min="15" max="15" width="9.5703125" style="71" customWidth="1"/>
    <col min="16" max="16" width="16.42578125" style="116" bestFit="1" customWidth="1"/>
    <col min="17" max="24" width="11.42578125" style="116" customWidth="1"/>
    <col min="25" max="16384" width="11.42578125" style="116"/>
  </cols>
  <sheetData>
    <row r="1" spans="1:28" ht="15" x14ac:dyDescent="0.25">
      <c r="A1" s="757" t="s">
        <v>220</v>
      </c>
      <c r="B1" s="760"/>
      <c r="C1" s="76"/>
      <c r="D1" s="76"/>
      <c r="E1" s="76"/>
      <c r="F1" s="76"/>
      <c r="G1" s="76"/>
      <c r="H1" s="76"/>
      <c r="I1" s="76"/>
      <c r="J1" s="76"/>
      <c r="K1" s="76"/>
      <c r="L1" s="76"/>
      <c r="M1" s="76"/>
      <c r="N1" s="76"/>
      <c r="O1" s="76"/>
    </row>
    <row r="2" spans="1:28" ht="15" customHeight="1" x14ac:dyDescent="0.25">
      <c r="A2" s="42"/>
      <c r="B2" s="394" t="str">
        <f>+A.3.3!B2</f>
        <v>MINISTERIO DE ECONOMIA</v>
      </c>
      <c r="C2" s="3"/>
      <c r="D2" s="3"/>
      <c r="E2" s="3"/>
      <c r="F2" s="3"/>
      <c r="G2" s="3"/>
      <c r="H2" s="3"/>
      <c r="I2" s="3"/>
      <c r="J2" s="3"/>
      <c r="K2" s="3"/>
      <c r="L2" s="3"/>
      <c r="M2" s="3"/>
      <c r="N2" s="3"/>
      <c r="O2" s="87"/>
    </row>
    <row r="3" spans="1:28" ht="15" customHeight="1" x14ac:dyDescent="0.25">
      <c r="A3" s="42"/>
      <c r="B3" s="276" t="s">
        <v>305</v>
      </c>
      <c r="C3" s="3"/>
      <c r="D3" s="3"/>
      <c r="E3" s="3"/>
      <c r="F3" s="3"/>
      <c r="G3" s="3"/>
      <c r="H3" s="3"/>
      <c r="I3" s="3"/>
      <c r="J3" s="3"/>
      <c r="K3" s="3"/>
      <c r="L3" s="3"/>
      <c r="M3" s="3"/>
      <c r="N3" s="3"/>
      <c r="O3" s="87"/>
    </row>
    <row r="4" spans="1:28" s="88" customFormat="1" x14ac:dyDescent="0.2">
      <c r="A4" s="5"/>
      <c r="B4" s="87"/>
      <c r="C4" s="87"/>
      <c r="D4" s="87"/>
      <c r="E4" s="87"/>
      <c r="F4" s="87"/>
      <c r="G4" s="87"/>
      <c r="H4" s="87"/>
      <c r="I4" s="87"/>
      <c r="J4" s="87"/>
      <c r="K4" s="87"/>
      <c r="L4" s="87"/>
      <c r="M4" s="87"/>
      <c r="N4" s="87"/>
      <c r="O4" s="87"/>
      <c r="P4" s="116"/>
      <c r="Q4" s="116"/>
      <c r="R4" s="116"/>
      <c r="S4" s="116"/>
      <c r="T4" s="116"/>
      <c r="U4" s="116"/>
      <c r="V4" s="116"/>
      <c r="W4" s="116"/>
      <c r="X4" s="116"/>
      <c r="Y4" s="116"/>
    </row>
    <row r="5" spans="1:28" s="88" customFormat="1" ht="13.5" thickBot="1" x14ac:dyDescent="0.25">
      <c r="A5" s="5"/>
      <c r="B5" s="87"/>
      <c r="C5" s="87"/>
      <c r="D5" s="87"/>
      <c r="E5" s="87"/>
      <c r="F5" s="87"/>
      <c r="G5" s="87"/>
      <c r="H5" s="87"/>
      <c r="I5" s="87"/>
      <c r="J5" s="87"/>
      <c r="K5" s="87"/>
      <c r="L5" s="87"/>
      <c r="M5" s="87"/>
      <c r="N5" s="87"/>
      <c r="O5" s="87"/>
      <c r="P5" s="116"/>
      <c r="Q5" s="116"/>
      <c r="R5" s="116"/>
      <c r="S5" s="116"/>
      <c r="T5" s="116"/>
      <c r="U5" s="116"/>
      <c r="V5" s="116"/>
      <c r="W5" s="116"/>
      <c r="X5" s="116"/>
      <c r="Y5" s="116"/>
    </row>
    <row r="6" spans="1:28" s="88" customFormat="1" ht="22.5" customHeight="1" thickBot="1" x14ac:dyDescent="0.25">
      <c r="A6" s="5"/>
      <c r="B6" s="1376" t="s">
        <v>810</v>
      </c>
      <c r="C6" s="1377"/>
      <c r="D6" s="1377"/>
      <c r="E6" s="1377"/>
      <c r="F6" s="1377"/>
      <c r="G6" s="1377"/>
      <c r="H6" s="1377"/>
      <c r="I6" s="1377"/>
      <c r="J6" s="1377"/>
      <c r="K6" s="1377"/>
      <c r="L6" s="1377"/>
      <c r="M6" s="1377"/>
      <c r="N6" s="1377"/>
      <c r="O6" s="1378"/>
      <c r="P6" s="116"/>
      <c r="Q6" s="116"/>
      <c r="R6" s="116"/>
      <c r="S6" s="116"/>
      <c r="T6" s="116"/>
      <c r="U6" s="116"/>
      <c r="V6" s="116"/>
      <c r="W6" s="116"/>
      <c r="X6" s="116"/>
      <c r="Y6" s="116"/>
    </row>
    <row r="7" spans="1:28" s="88" customFormat="1" x14ac:dyDescent="0.2">
      <c r="A7" s="5"/>
      <c r="B7" s="5"/>
      <c r="C7" s="5"/>
      <c r="D7" s="5"/>
      <c r="E7" s="5"/>
      <c r="F7" s="5"/>
      <c r="G7" s="5"/>
      <c r="H7" s="5"/>
      <c r="I7" s="5"/>
      <c r="J7" s="5"/>
      <c r="K7" s="5"/>
      <c r="L7" s="5"/>
      <c r="M7" s="5"/>
      <c r="N7" s="5"/>
      <c r="O7" s="5"/>
      <c r="P7" s="116"/>
      <c r="Q7" s="116"/>
      <c r="R7" s="116"/>
      <c r="S7" s="116"/>
      <c r="T7" s="116"/>
      <c r="U7" s="116"/>
      <c r="V7" s="116"/>
      <c r="W7" s="116"/>
      <c r="X7" s="116"/>
      <c r="Y7" s="116"/>
    </row>
    <row r="8" spans="1:28" s="88" customFormat="1" ht="13.5" thickBot="1" x14ac:dyDescent="0.25">
      <c r="A8" s="5"/>
      <c r="B8" s="465" t="s">
        <v>937</v>
      </c>
      <c r="C8" s="5"/>
      <c r="D8" s="5"/>
      <c r="E8" s="5"/>
      <c r="F8" s="5"/>
      <c r="G8" s="5"/>
      <c r="H8" s="5"/>
      <c r="I8" s="5"/>
      <c r="J8" s="5"/>
      <c r="K8" s="5"/>
      <c r="L8" s="5"/>
      <c r="M8" s="5"/>
      <c r="N8" s="5"/>
      <c r="O8" s="75"/>
      <c r="P8" s="116"/>
      <c r="Q8" s="116"/>
      <c r="R8" s="116"/>
      <c r="S8" s="116"/>
      <c r="T8" s="116"/>
      <c r="U8" s="116"/>
      <c r="V8" s="116"/>
      <c r="W8" s="116"/>
      <c r="X8" s="116"/>
      <c r="Y8" s="116"/>
    </row>
    <row r="9" spans="1:28" s="88" customFormat="1" ht="14.25" thickTop="1" thickBot="1" x14ac:dyDescent="0.25">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c r="P9" s="116"/>
      <c r="Q9" s="116"/>
      <c r="R9" s="116"/>
      <c r="S9" s="116"/>
      <c r="T9" s="116"/>
      <c r="U9" s="116"/>
      <c r="V9" s="116"/>
      <c r="W9" s="116"/>
      <c r="X9" s="116"/>
      <c r="Y9" s="116"/>
    </row>
    <row r="10" spans="1:28" s="88" customFormat="1" ht="14.25" thickTop="1" thickBot="1" x14ac:dyDescent="0.25">
      <c r="A10" s="5"/>
      <c r="B10" s="5"/>
      <c r="C10" s="5"/>
      <c r="D10" s="5"/>
      <c r="E10" s="5"/>
      <c r="F10" s="93"/>
      <c r="G10" s="93"/>
      <c r="H10" s="93"/>
      <c r="I10" s="93"/>
      <c r="J10" s="93"/>
      <c r="K10" s="93"/>
      <c r="L10" s="93"/>
      <c r="M10" s="93"/>
      <c r="N10" s="93"/>
      <c r="O10" s="93"/>
      <c r="P10" s="116"/>
      <c r="Q10" s="116"/>
      <c r="R10" s="116"/>
      <c r="S10" s="116"/>
      <c r="T10" s="116"/>
      <c r="U10" s="116"/>
      <c r="V10" s="116"/>
      <c r="W10" s="116"/>
      <c r="X10" s="116"/>
      <c r="Y10" s="116"/>
      <c r="Z10" s="116"/>
      <c r="AA10" s="116"/>
      <c r="AB10" s="116"/>
    </row>
    <row r="11" spans="1:28" s="88" customFormat="1" ht="13.5" thickBot="1" x14ac:dyDescent="0.25">
      <c r="A11" s="5"/>
      <c r="B11" s="1372" t="s">
        <v>768</v>
      </c>
      <c r="C11" s="1373"/>
      <c r="D11" s="1373"/>
      <c r="E11" s="1373"/>
      <c r="F11" s="1373"/>
      <c r="G11" s="1373"/>
      <c r="H11" s="1373"/>
      <c r="I11" s="1373"/>
      <c r="J11" s="1373"/>
      <c r="K11" s="1373"/>
      <c r="L11" s="1373"/>
      <c r="M11" s="1373"/>
      <c r="N11" s="1373"/>
      <c r="O11" s="1374"/>
      <c r="P11" s="116"/>
      <c r="Q11" s="116"/>
      <c r="R11" s="116"/>
      <c r="S11" s="116"/>
      <c r="T11" s="116"/>
      <c r="U11" s="116"/>
      <c r="V11" s="116"/>
      <c r="W11" s="116"/>
      <c r="X11" s="116"/>
      <c r="Y11" s="116"/>
      <c r="Z11" s="116"/>
      <c r="AA11" s="116"/>
      <c r="AB11" s="116"/>
    </row>
    <row r="12" spans="1:28" s="120" customFormat="1" ht="13.5" thickBot="1" x14ac:dyDescent="0.25">
      <c r="A12" s="118"/>
      <c r="B12" s="119"/>
      <c r="C12" s="93"/>
      <c r="D12" s="93"/>
      <c r="E12" s="93"/>
      <c r="F12" s="93"/>
      <c r="G12" s="93"/>
      <c r="H12" s="93"/>
      <c r="I12" s="93"/>
      <c r="J12" s="93"/>
      <c r="K12" s="93"/>
      <c r="L12" s="93"/>
      <c r="M12" s="93"/>
      <c r="N12" s="93"/>
      <c r="O12" s="93"/>
      <c r="P12" s="116"/>
      <c r="Q12" s="116"/>
      <c r="R12" s="116"/>
      <c r="S12" s="116"/>
      <c r="T12" s="116"/>
      <c r="U12" s="116"/>
      <c r="V12" s="116"/>
      <c r="W12" s="116"/>
      <c r="X12" s="116"/>
      <c r="Y12" s="116"/>
    </row>
    <row r="13" spans="1:28" ht="15.75" thickBot="1" x14ac:dyDescent="0.25">
      <c r="B13" s="339" t="s">
        <v>61</v>
      </c>
      <c r="C13" s="340">
        <f t="shared" ref="C13:O13" si="0">+C14+C15</f>
        <v>2247.2580862650925</v>
      </c>
      <c r="D13" s="340">
        <f t="shared" si="0"/>
        <v>4789.2085494761504</v>
      </c>
      <c r="E13" s="340">
        <f t="shared" si="0"/>
        <v>7638.9041136819296</v>
      </c>
      <c r="F13" s="340">
        <f t="shared" si="0"/>
        <v>8674.7022467173847</v>
      </c>
      <c r="G13" s="340">
        <f t="shared" si="0"/>
        <v>9201.302743970653</v>
      </c>
      <c r="H13" s="340">
        <f t="shared" si="0"/>
        <v>3851.2825186855462</v>
      </c>
      <c r="I13" s="340">
        <f t="shared" si="0"/>
        <v>2155.93913326339</v>
      </c>
      <c r="J13" s="340">
        <f t="shared" si="0"/>
        <v>1674.7935650132363</v>
      </c>
      <c r="K13" s="340">
        <f t="shared" si="0"/>
        <v>716.27377733946219</v>
      </c>
      <c r="L13" s="340">
        <f t="shared" si="0"/>
        <v>4492.9400677746526</v>
      </c>
      <c r="M13" s="340">
        <f t="shared" si="0"/>
        <v>2413.55211659833</v>
      </c>
      <c r="N13" s="340">
        <f t="shared" si="0"/>
        <v>1111.6189796166705</v>
      </c>
      <c r="O13" s="340">
        <f t="shared" si="0"/>
        <v>48967.775898402499</v>
      </c>
      <c r="P13" s="89"/>
      <c r="Q13" s="89"/>
      <c r="R13" s="89"/>
      <c r="S13" s="89"/>
      <c r="T13" s="89"/>
      <c r="U13" s="89"/>
      <c r="V13" s="89"/>
      <c r="W13" s="89"/>
      <c r="X13" s="89"/>
    </row>
    <row r="14" spans="1:28" x14ac:dyDescent="0.2">
      <c r="A14" s="5"/>
      <c r="B14" s="472" t="s">
        <v>62</v>
      </c>
      <c r="C14" s="125">
        <v>841.12675337246947</v>
      </c>
      <c r="D14" s="125">
        <v>1298.4765027899466</v>
      </c>
      <c r="E14" s="92">
        <v>3185.1945835960278</v>
      </c>
      <c r="F14" s="92">
        <v>1193.1723794771146</v>
      </c>
      <c r="G14" s="92">
        <v>1536.2212462691493</v>
      </c>
      <c r="H14" s="125">
        <v>707.10913977653968</v>
      </c>
      <c r="I14" s="125">
        <v>243.23164513197923</v>
      </c>
      <c r="J14" s="125">
        <v>1.445352399219574</v>
      </c>
      <c r="K14" s="125">
        <v>197.7125801144231</v>
      </c>
      <c r="L14" s="125">
        <v>0</v>
      </c>
      <c r="M14" s="125">
        <v>0</v>
      </c>
      <c r="N14" s="125">
        <v>0</v>
      </c>
      <c r="O14" s="125">
        <f>SUM(C14:N14)</f>
        <v>9203.6901829268681</v>
      </c>
      <c r="P14" s="89"/>
      <c r="Q14" s="89"/>
      <c r="R14" s="89"/>
      <c r="S14" s="89"/>
      <c r="T14" s="89"/>
      <c r="U14" s="89"/>
      <c r="V14" s="89"/>
      <c r="W14" s="89"/>
      <c r="X14" s="89"/>
    </row>
    <row r="15" spans="1:28" x14ac:dyDescent="0.2">
      <c r="A15" s="5"/>
      <c r="B15" s="472" t="s">
        <v>63</v>
      </c>
      <c r="C15" s="125">
        <v>1406.131332892623</v>
      </c>
      <c r="D15" s="125">
        <v>3490.7320466862034</v>
      </c>
      <c r="E15" s="92">
        <v>4453.7095300859019</v>
      </c>
      <c r="F15" s="92">
        <v>7481.5298672402705</v>
      </c>
      <c r="G15" s="92">
        <v>7665.0814977015043</v>
      </c>
      <c r="H15" s="125">
        <v>3144.1733789090067</v>
      </c>
      <c r="I15" s="125">
        <v>1912.7074881314109</v>
      </c>
      <c r="J15" s="125">
        <v>1673.3482126140168</v>
      </c>
      <c r="K15" s="125">
        <v>518.56119722503911</v>
      </c>
      <c r="L15" s="125">
        <v>4492.9400677746526</v>
      </c>
      <c r="M15" s="125">
        <v>2413.55211659833</v>
      </c>
      <c r="N15" s="125">
        <v>1111.6189796166705</v>
      </c>
      <c r="O15" s="125">
        <f>SUM(C15:N15)</f>
        <v>39764.08571547563</v>
      </c>
      <c r="P15" s="89"/>
      <c r="Q15" s="89"/>
      <c r="R15" s="89"/>
      <c r="S15" s="89"/>
      <c r="T15" s="89"/>
      <c r="U15" s="89"/>
      <c r="V15" s="89"/>
      <c r="W15" s="89"/>
      <c r="X15" s="89"/>
    </row>
    <row r="16" spans="1:28" s="120" customFormat="1" ht="13.5" thickBot="1" x14ac:dyDescent="0.25">
      <c r="A16" s="5"/>
      <c r="B16" s="5"/>
      <c r="C16" s="468"/>
      <c r="D16" s="468"/>
      <c r="E16" s="479"/>
      <c r="F16" s="479"/>
      <c r="G16" s="479"/>
      <c r="H16" s="468"/>
      <c r="I16" s="468"/>
      <c r="J16" s="468"/>
      <c r="K16" s="468"/>
      <c r="L16" s="468"/>
      <c r="M16" s="468"/>
      <c r="N16" s="468"/>
      <c r="O16" s="468"/>
      <c r="P16" s="89"/>
      <c r="Q16" s="89"/>
      <c r="R16" s="89"/>
      <c r="S16" s="89"/>
      <c r="T16" s="89"/>
      <c r="U16" s="89"/>
      <c r="V16" s="89"/>
      <c r="W16" s="89"/>
      <c r="X16" s="89"/>
      <c r="Y16" s="116"/>
    </row>
    <row r="17" spans="1:28" s="71" customFormat="1" ht="13.5" thickBot="1" x14ac:dyDescent="0.25">
      <c r="A17" s="5"/>
      <c r="B17" s="126" t="s">
        <v>53</v>
      </c>
      <c r="C17" s="78">
        <f t="shared" ref="C17:O17" si="1">+C18+C23+C25+C28+C29+C34</f>
        <v>230.35295412176865</v>
      </c>
      <c r="D17" s="78">
        <f t="shared" si="1"/>
        <v>185.46863940124123</v>
      </c>
      <c r="E17" s="78">
        <f t="shared" si="1"/>
        <v>288.77869124404816</v>
      </c>
      <c r="F17" s="78">
        <f t="shared" si="1"/>
        <v>149.10706255572447</v>
      </c>
      <c r="G17" s="78">
        <f t="shared" si="1"/>
        <v>2094.5899324663037</v>
      </c>
      <c r="H17" s="78">
        <f t="shared" si="1"/>
        <v>189.32226554580797</v>
      </c>
      <c r="I17" s="78">
        <f t="shared" si="1"/>
        <v>267.97316581813362</v>
      </c>
      <c r="J17" s="78">
        <f t="shared" si="1"/>
        <v>161.18971714278354</v>
      </c>
      <c r="K17" s="78">
        <f t="shared" si="1"/>
        <v>264.39841865476473</v>
      </c>
      <c r="L17" s="78">
        <f t="shared" si="1"/>
        <v>150.42236205830221</v>
      </c>
      <c r="M17" s="78">
        <f t="shared" si="1"/>
        <v>183.44053966055895</v>
      </c>
      <c r="N17" s="78">
        <f t="shared" si="1"/>
        <v>190.51392949453708</v>
      </c>
      <c r="O17" s="127">
        <f t="shared" si="1"/>
        <v>4355.5576781639738</v>
      </c>
      <c r="P17" s="89"/>
      <c r="Q17" s="89"/>
      <c r="R17" s="89"/>
      <c r="S17" s="89"/>
      <c r="T17" s="89"/>
      <c r="U17" s="89"/>
      <c r="V17" s="89"/>
      <c r="W17" s="89"/>
      <c r="X17" s="89"/>
      <c r="Y17" s="89"/>
      <c r="Z17" s="89"/>
      <c r="AA17" s="89"/>
      <c r="AB17" s="89"/>
    </row>
    <row r="18" spans="1:28" s="71" customFormat="1" x14ac:dyDescent="0.2">
      <c r="A18" s="5"/>
      <c r="B18" s="473" t="s">
        <v>64</v>
      </c>
      <c r="C18" s="79">
        <f t="shared" ref="C18:O18" si="2">SUM(C19:C22)</f>
        <v>106.35019583000002</v>
      </c>
      <c r="D18" s="79">
        <f t="shared" si="2"/>
        <v>139.396985022</v>
      </c>
      <c r="E18" s="79">
        <f t="shared" si="2"/>
        <v>265.24602074541593</v>
      </c>
      <c r="F18" s="79">
        <f t="shared" si="2"/>
        <v>114.49427844664622</v>
      </c>
      <c r="G18" s="79">
        <f t="shared" si="2"/>
        <v>146.03392092999999</v>
      </c>
      <c r="H18" s="79">
        <f t="shared" si="2"/>
        <v>168.96527347761815</v>
      </c>
      <c r="I18" s="79">
        <f t="shared" si="2"/>
        <v>106.35019583000002</v>
      </c>
      <c r="J18" s="79">
        <f t="shared" si="2"/>
        <v>140.188312481</v>
      </c>
      <c r="K18" s="79">
        <f t="shared" si="2"/>
        <v>238.33792585600003</v>
      </c>
      <c r="L18" s="79">
        <f t="shared" si="2"/>
        <v>111.77173106664623</v>
      </c>
      <c r="M18" s="79">
        <f t="shared" si="2"/>
        <v>146.13635611999999</v>
      </c>
      <c r="N18" s="79">
        <f t="shared" si="2"/>
        <v>165.26670218161814</v>
      </c>
      <c r="O18" s="79">
        <f t="shared" si="2"/>
        <v>1848.5378979869447</v>
      </c>
      <c r="P18" s="89"/>
      <c r="Q18" s="89"/>
      <c r="R18" s="89"/>
      <c r="S18" s="89"/>
      <c r="T18" s="89"/>
      <c r="U18" s="89"/>
      <c r="V18" s="89"/>
      <c r="W18" s="89"/>
      <c r="X18" s="89"/>
      <c r="Y18" s="89"/>
      <c r="Z18" s="89"/>
      <c r="AA18" s="89"/>
      <c r="AB18" s="89"/>
    </row>
    <row r="19" spans="1:28" s="71" customFormat="1" x14ac:dyDescent="0.2">
      <c r="A19" s="5"/>
      <c r="B19" s="474" t="s">
        <v>65</v>
      </c>
      <c r="C19" s="94">
        <v>30.57680148</v>
      </c>
      <c r="D19" s="94">
        <v>2.82987872</v>
      </c>
      <c r="E19" s="94">
        <v>98.578250945415888</v>
      </c>
      <c r="F19" s="94">
        <v>55.569609929999999</v>
      </c>
      <c r="G19" s="94">
        <v>17.595637679999999</v>
      </c>
      <c r="H19" s="94">
        <v>33.618539169999998</v>
      </c>
      <c r="I19" s="94">
        <v>30.57680148</v>
      </c>
      <c r="J19" s="94">
        <v>2.82987872</v>
      </c>
      <c r="K19" s="94">
        <v>73.283121816000019</v>
      </c>
      <c r="L19" s="94">
        <v>52.480940430000004</v>
      </c>
      <c r="M19" s="94">
        <v>17.608887679999999</v>
      </c>
      <c r="N19" s="94">
        <v>33.618539169999998</v>
      </c>
      <c r="O19" s="94">
        <f>SUM(C19:N19)</f>
        <v>449.16688722141589</v>
      </c>
      <c r="P19" s="89"/>
      <c r="Q19" s="89"/>
      <c r="R19" s="89"/>
      <c r="S19" s="89"/>
      <c r="T19" s="89"/>
      <c r="U19" s="89"/>
      <c r="V19" s="89"/>
      <c r="W19" s="89"/>
      <c r="X19" s="89"/>
      <c r="Y19" s="116"/>
    </row>
    <row r="20" spans="1:28" s="71" customFormat="1" x14ac:dyDescent="0.2">
      <c r="A20" s="5"/>
      <c r="B20" s="475" t="s">
        <v>66</v>
      </c>
      <c r="C20" s="351">
        <v>53.870665870000011</v>
      </c>
      <c r="D20" s="351">
        <v>46.049553332000002</v>
      </c>
      <c r="E20" s="351">
        <v>139.82159164000001</v>
      </c>
      <c r="F20" s="351">
        <v>44.516126760000006</v>
      </c>
      <c r="G20" s="351">
        <v>96.428213759999991</v>
      </c>
      <c r="H20" s="351">
        <v>51.294935464000005</v>
      </c>
      <c r="I20" s="351">
        <v>53.870665870000011</v>
      </c>
      <c r="J20" s="351">
        <v>46.840880791000004</v>
      </c>
      <c r="K20" s="351">
        <v>136.51991565000003</v>
      </c>
      <c r="L20" s="83">
        <v>44.516126760000006</v>
      </c>
      <c r="M20" s="351">
        <v>96.428213759999991</v>
      </c>
      <c r="N20" s="351">
        <v>43.456021340000007</v>
      </c>
      <c r="O20" s="83">
        <f>SUM(C20:N20)</f>
        <v>853.61291099700009</v>
      </c>
      <c r="P20" s="89"/>
      <c r="Q20" s="89"/>
      <c r="R20" s="89"/>
      <c r="S20" s="89"/>
      <c r="T20" s="89"/>
      <c r="U20" s="89"/>
      <c r="V20" s="89"/>
      <c r="W20" s="89"/>
      <c r="X20" s="89"/>
      <c r="Y20" s="116"/>
    </row>
    <row r="21" spans="1:28" s="71" customFormat="1" x14ac:dyDescent="0.2">
      <c r="A21" s="5"/>
      <c r="B21" s="475" t="s">
        <v>671</v>
      </c>
      <c r="C21" s="1013">
        <v>0</v>
      </c>
      <c r="D21" s="1013">
        <v>0</v>
      </c>
      <c r="E21" s="1013">
        <v>0</v>
      </c>
      <c r="F21" s="1013">
        <v>0</v>
      </c>
      <c r="G21" s="1013">
        <v>0</v>
      </c>
      <c r="H21" s="1013">
        <v>0</v>
      </c>
      <c r="I21" s="1013">
        <v>0</v>
      </c>
      <c r="J21" s="1013">
        <v>0</v>
      </c>
      <c r="K21" s="1013">
        <v>0</v>
      </c>
      <c r="L21" s="82">
        <v>0</v>
      </c>
      <c r="M21" s="1013">
        <v>0</v>
      </c>
      <c r="N21" s="1013">
        <v>0</v>
      </c>
      <c r="O21" s="1041">
        <f>SUM(C21:N21)</f>
        <v>0</v>
      </c>
      <c r="P21" s="89"/>
      <c r="Q21" s="89"/>
      <c r="R21" s="89"/>
      <c r="S21" s="89"/>
      <c r="T21" s="89"/>
      <c r="U21" s="89"/>
      <c r="V21" s="89"/>
      <c r="W21" s="89"/>
      <c r="X21" s="89"/>
      <c r="Y21" s="116"/>
    </row>
    <row r="22" spans="1:28" s="71" customFormat="1" x14ac:dyDescent="0.2">
      <c r="A22" s="5"/>
      <c r="B22" s="476" t="s">
        <v>67</v>
      </c>
      <c r="C22" s="352">
        <v>21.90272848</v>
      </c>
      <c r="D22" s="352">
        <v>90.517552969999997</v>
      </c>
      <c r="E22" s="352">
        <v>26.846178159999997</v>
      </c>
      <c r="F22" s="352">
        <v>14.408541756646217</v>
      </c>
      <c r="G22" s="352">
        <v>32.010069489999999</v>
      </c>
      <c r="H22" s="352">
        <v>84.051798843618158</v>
      </c>
      <c r="I22" s="352">
        <v>21.90272848</v>
      </c>
      <c r="J22" s="352">
        <v>90.517552969999997</v>
      </c>
      <c r="K22" s="352">
        <v>28.534888389999999</v>
      </c>
      <c r="L22" s="82">
        <v>14.774663876646217</v>
      </c>
      <c r="M22" s="352">
        <v>32.099254680000001</v>
      </c>
      <c r="N22" s="352">
        <v>88.19214167161816</v>
      </c>
      <c r="O22" s="82">
        <f>SUM(C22:N22)</f>
        <v>545.75809976852872</v>
      </c>
      <c r="P22" s="89"/>
      <c r="Q22" s="89"/>
      <c r="R22" s="89"/>
      <c r="S22" s="89"/>
      <c r="T22" s="89"/>
      <c r="U22" s="89"/>
      <c r="V22" s="89"/>
      <c r="W22" s="89"/>
      <c r="X22" s="89"/>
      <c r="Y22" s="116"/>
    </row>
    <row r="23" spans="1:28" s="121" customFormat="1" x14ac:dyDescent="0.2">
      <c r="A23" s="5"/>
      <c r="B23" s="369" t="s">
        <v>68</v>
      </c>
      <c r="C23" s="370">
        <f>+C24</f>
        <v>0</v>
      </c>
      <c r="D23" s="370">
        <f t="shared" ref="D23:N23" si="3">+D24</f>
        <v>15.344787463779845</v>
      </c>
      <c r="E23" s="370">
        <f t="shared" si="3"/>
        <v>0</v>
      </c>
      <c r="F23" s="370">
        <f t="shared" si="3"/>
        <v>0</v>
      </c>
      <c r="G23" s="370">
        <f t="shared" si="3"/>
        <v>0</v>
      </c>
      <c r="H23" s="370">
        <f t="shared" si="3"/>
        <v>0</v>
      </c>
      <c r="I23" s="370">
        <f t="shared" si="3"/>
        <v>0</v>
      </c>
      <c r="J23" s="370">
        <f t="shared" si="3"/>
        <v>0</v>
      </c>
      <c r="K23" s="370">
        <f t="shared" si="3"/>
        <v>0</v>
      </c>
      <c r="L23" s="370">
        <f t="shared" si="3"/>
        <v>0</v>
      </c>
      <c r="M23" s="370">
        <f t="shared" si="3"/>
        <v>0</v>
      </c>
      <c r="N23" s="370">
        <f t="shared" si="3"/>
        <v>0</v>
      </c>
      <c r="O23" s="80">
        <f>+O24</f>
        <v>15.344787463779845</v>
      </c>
      <c r="P23" s="89"/>
      <c r="Q23" s="89"/>
      <c r="R23" s="89"/>
      <c r="S23" s="89"/>
      <c r="T23" s="89"/>
      <c r="U23" s="89"/>
      <c r="V23" s="89"/>
      <c r="W23" s="89"/>
      <c r="X23" s="89"/>
      <c r="Y23" s="116"/>
    </row>
    <row r="24" spans="1:28" s="121" customFormat="1" x14ac:dyDescent="0.2">
      <c r="A24" s="5"/>
      <c r="B24" s="474" t="s">
        <v>69</v>
      </c>
      <c r="C24" s="353">
        <v>0</v>
      </c>
      <c r="D24" s="353">
        <v>15.344787463779845</v>
      </c>
      <c r="E24" s="353">
        <v>0</v>
      </c>
      <c r="F24" s="353">
        <v>0</v>
      </c>
      <c r="G24" s="353">
        <v>0</v>
      </c>
      <c r="H24" s="353">
        <v>0</v>
      </c>
      <c r="I24" s="353">
        <v>0</v>
      </c>
      <c r="J24" s="353">
        <v>0</v>
      </c>
      <c r="K24" s="353">
        <v>0</v>
      </c>
      <c r="L24" s="353">
        <v>0</v>
      </c>
      <c r="M24" s="353">
        <v>0</v>
      </c>
      <c r="N24" s="353">
        <v>0</v>
      </c>
      <c r="O24" s="94">
        <f>SUM(C24:N24)</f>
        <v>15.344787463779845</v>
      </c>
      <c r="P24" s="89"/>
      <c r="Q24" s="89"/>
      <c r="R24" s="89"/>
      <c r="S24" s="89"/>
      <c r="T24" s="89"/>
      <c r="U24" s="89"/>
      <c r="V24" s="89"/>
      <c r="W24" s="89"/>
      <c r="X24" s="89"/>
      <c r="Y24" s="116"/>
    </row>
    <row r="25" spans="1:28" s="71" customFormat="1" x14ac:dyDescent="0.2">
      <c r="A25" s="5"/>
      <c r="B25" s="369" t="s">
        <v>70</v>
      </c>
      <c r="C25" s="370">
        <f t="shared" ref="C25:O25" si="4">+C26+C27</f>
        <v>1.1470280016872513E-2</v>
      </c>
      <c r="D25" s="370">
        <f t="shared" si="4"/>
        <v>0.27561656503189247</v>
      </c>
      <c r="E25" s="370">
        <f t="shared" si="4"/>
        <v>1.1761383094418572E-2</v>
      </c>
      <c r="F25" s="370">
        <f t="shared" si="4"/>
        <v>1.1673229119254908E-2</v>
      </c>
      <c r="G25" s="370">
        <f t="shared" si="4"/>
        <v>11.014374098330654</v>
      </c>
      <c r="H25" s="370">
        <f t="shared" si="4"/>
        <v>1.1810347137072281E-2</v>
      </c>
      <c r="I25" s="370">
        <f t="shared" si="4"/>
        <v>1.1950342381048796E-2</v>
      </c>
      <c r="J25" s="370">
        <f t="shared" si="4"/>
        <v>0.27602837233634003</v>
      </c>
      <c r="K25" s="370">
        <f t="shared" si="4"/>
        <v>1.2018785339137477E-2</v>
      </c>
      <c r="L25" s="370">
        <f t="shared" si="4"/>
        <v>1.2154403053249645E-2</v>
      </c>
      <c r="M25" s="370">
        <f t="shared" si="4"/>
        <v>11.014717873953924</v>
      </c>
      <c r="N25" s="370">
        <f t="shared" si="4"/>
        <v>1.2292534449618682E-2</v>
      </c>
      <c r="O25" s="370">
        <f t="shared" si="4"/>
        <v>22.675868214243483</v>
      </c>
      <c r="P25" s="89"/>
      <c r="Q25" s="89"/>
      <c r="R25" s="89"/>
      <c r="S25" s="89"/>
      <c r="T25" s="89"/>
      <c r="U25" s="89"/>
      <c r="V25" s="89"/>
      <c r="W25" s="89"/>
      <c r="X25" s="89"/>
      <c r="Y25" s="116"/>
    </row>
    <row r="26" spans="1:28" s="121" customFormat="1" x14ac:dyDescent="0.2">
      <c r="A26" s="5"/>
      <c r="B26" s="474" t="s">
        <v>73</v>
      </c>
      <c r="C26" s="353">
        <v>0</v>
      </c>
      <c r="D26" s="353">
        <v>0.26407932722126953</v>
      </c>
      <c r="E26" s="353">
        <v>0</v>
      </c>
      <c r="F26" s="353">
        <v>0</v>
      </c>
      <c r="G26" s="353">
        <v>0.26407932722126953</v>
      </c>
      <c r="H26" s="353">
        <v>0</v>
      </c>
      <c r="I26" s="353">
        <v>0</v>
      </c>
      <c r="J26" s="353">
        <v>0.26407932722126953</v>
      </c>
      <c r="K26" s="353">
        <v>0</v>
      </c>
      <c r="L26" s="353">
        <v>0</v>
      </c>
      <c r="M26" s="353">
        <v>0.26407932722126953</v>
      </c>
      <c r="N26" s="353">
        <v>0</v>
      </c>
      <c r="O26" s="353">
        <f>SUM(C26:N26)</f>
        <v>1.0563173088850781</v>
      </c>
      <c r="P26" s="89"/>
      <c r="Q26" s="89"/>
      <c r="R26" s="89"/>
      <c r="S26" s="89"/>
      <c r="T26" s="89"/>
      <c r="U26" s="89"/>
      <c r="V26" s="89"/>
      <c r="W26" s="89"/>
      <c r="X26" s="89"/>
      <c r="Y26" s="116"/>
    </row>
    <row r="27" spans="1:28" s="71" customFormat="1" x14ac:dyDescent="0.2">
      <c r="A27" s="5"/>
      <c r="B27" s="475" t="s">
        <v>71</v>
      </c>
      <c r="C27" s="351">
        <v>1.1470280016872513E-2</v>
      </c>
      <c r="D27" s="351">
        <v>1.1537237810622934E-2</v>
      </c>
      <c r="E27" s="351">
        <v>1.1761383094418572E-2</v>
      </c>
      <c r="F27" s="351">
        <v>1.1673229119254908E-2</v>
      </c>
      <c r="G27" s="351">
        <v>10.750294771109385</v>
      </c>
      <c r="H27" s="351">
        <v>1.1810347137072281E-2</v>
      </c>
      <c r="I27" s="351">
        <v>1.1950342381048796E-2</v>
      </c>
      <c r="J27" s="351">
        <v>1.1949045115070528E-2</v>
      </c>
      <c r="K27" s="351">
        <v>1.2018785339137477E-2</v>
      </c>
      <c r="L27" s="351">
        <v>1.2154403053249645E-2</v>
      </c>
      <c r="M27" s="351">
        <v>10.750638546732654</v>
      </c>
      <c r="N27" s="351">
        <v>1.2292534449618682E-2</v>
      </c>
      <c r="O27" s="83">
        <f t="shared" ref="O27:O30" si="5">SUM(C27:N27)</f>
        <v>21.619550905358405</v>
      </c>
      <c r="P27" s="89"/>
      <c r="Q27" s="89"/>
      <c r="R27" s="89"/>
      <c r="S27" s="89"/>
      <c r="T27" s="89"/>
      <c r="U27" s="89"/>
      <c r="V27" s="89"/>
      <c r="W27" s="89"/>
      <c r="X27" s="89"/>
      <c r="Y27" s="116"/>
    </row>
    <row r="28" spans="1:28" s="5" customFormat="1" x14ac:dyDescent="0.2">
      <c r="B28" s="369" t="s">
        <v>72</v>
      </c>
      <c r="C28" s="370">
        <v>111.18606993</v>
      </c>
      <c r="D28" s="370">
        <v>0</v>
      </c>
      <c r="E28" s="370">
        <v>1.2805170716102166</v>
      </c>
      <c r="F28" s="370">
        <v>19.972056082631578</v>
      </c>
      <c r="G28" s="370">
        <v>1922.8465911618337</v>
      </c>
      <c r="H28" s="370">
        <v>0.42075657</v>
      </c>
      <c r="I28" s="370">
        <v>148.25600830999997</v>
      </c>
      <c r="J28" s="370">
        <v>0</v>
      </c>
      <c r="K28" s="370">
        <v>0.12129997000000001</v>
      </c>
      <c r="L28" s="370">
        <v>19.972056082631578</v>
      </c>
      <c r="M28" s="370">
        <v>7.6224400101813803</v>
      </c>
      <c r="N28" s="370">
        <v>0.42075657</v>
      </c>
      <c r="O28" s="80">
        <f t="shared" si="5"/>
        <v>2232.0985517588883</v>
      </c>
      <c r="P28" s="89"/>
      <c r="Q28" s="89"/>
      <c r="R28" s="89"/>
      <c r="S28" s="89"/>
      <c r="T28" s="89"/>
      <c r="U28" s="89"/>
      <c r="V28" s="89"/>
      <c r="W28" s="89"/>
      <c r="X28" s="89"/>
      <c r="Y28" s="116"/>
    </row>
    <row r="29" spans="1:28" s="5" customFormat="1" x14ac:dyDescent="0.2">
      <c r="B29" s="347" t="s">
        <v>372</v>
      </c>
      <c r="C29" s="370">
        <f>+C30+C32</f>
        <v>1.3114102299999999</v>
      </c>
      <c r="D29" s="370">
        <f t="shared" ref="D29:N29" si="6">+D30+D32</f>
        <v>12.885991669999999</v>
      </c>
      <c r="E29" s="370">
        <f t="shared" si="6"/>
        <v>0</v>
      </c>
      <c r="F29" s="370">
        <f t="shared" si="6"/>
        <v>0</v>
      </c>
      <c r="G29" s="370">
        <f t="shared" si="6"/>
        <v>0</v>
      </c>
      <c r="H29" s="370">
        <f t="shared" si="6"/>
        <v>0</v>
      </c>
      <c r="I29" s="370">
        <f t="shared" si="6"/>
        <v>1.2677281499999999</v>
      </c>
      <c r="J29" s="370">
        <f t="shared" si="6"/>
        <v>0</v>
      </c>
      <c r="K29" s="370">
        <f t="shared" si="6"/>
        <v>0</v>
      </c>
      <c r="L29" s="370">
        <f t="shared" si="6"/>
        <v>0</v>
      </c>
      <c r="M29" s="370">
        <f t="shared" si="6"/>
        <v>0</v>
      </c>
      <c r="N29" s="370">
        <f t="shared" si="6"/>
        <v>1.2243234999999999</v>
      </c>
      <c r="O29" s="80">
        <f>+O32</f>
        <v>16.68945355</v>
      </c>
      <c r="P29" s="89"/>
      <c r="Q29" s="89"/>
      <c r="R29" s="89"/>
      <c r="S29" s="89"/>
      <c r="T29" s="89"/>
      <c r="U29" s="89"/>
      <c r="V29" s="89"/>
      <c r="W29" s="89"/>
      <c r="X29" s="89"/>
      <c r="Y29" s="116"/>
    </row>
    <row r="30" spans="1:28" s="5" customFormat="1" x14ac:dyDescent="0.2">
      <c r="B30" s="476" t="s">
        <v>73</v>
      </c>
      <c r="C30" s="1013">
        <f>+C31</f>
        <v>0</v>
      </c>
      <c r="D30" s="1013">
        <f t="shared" ref="D30:N30" si="7">+D31</f>
        <v>0</v>
      </c>
      <c r="E30" s="1013">
        <f t="shared" si="7"/>
        <v>0</v>
      </c>
      <c r="F30" s="1013">
        <f t="shared" si="7"/>
        <v>0</v>
      </c>
      <c r="G30" s="1013">
        <f t="shared" si="7"/>
        <v>0</v>
      </c>
      <c r="H30" s="1013">
        <f t="shared" si="7"/>
        <v>0</v>
      </c>
      <c r="I30" s="1013">
        <f t="shared" si="7"/>
        <v>0</v>
      </c>
      <c r="J30" s="1013">
        <f t="shared" si="7"/>
        <v>0</v>
      </c>
      <c r="K30" s="1013">
        <f t="shared" si="7"/>
        <v>0</v>
      </c>
      <c r="L30" s="1013">
        <f t="shared" si="7"/>
        <v>0</v>
      </c>
      <c r="M30" s="1013">
        <f t="shared" si="7"/>
        <v>0</v>
      </c>
      <c r="N30" s="1013">
        <f t="shared" si="7"/>
        <v>0</v>
      </c>
      <c r="O30" s="82">
        <f t="shared" si="5"/>
        <v>0</v>
      </c>
      <c r="P30" s="89"/>
      <c r="Q30" s="89"/>
      <c r="R30" s="89"/>
      <c r="S30" s="89"/>
      <c r="T30" s="89"/>
      <c r="U30" s="89"/>
      <c r="V30" s="89"/>
      <c r="W30" s="89"/>
      <c r="X30" s="89"/>
      <c r="Y30" s="116"/>
    </row>
    <row r="31" spans="1:28" s="5" customFormat="1" x14ac:dyDescent="0.2">
      <c r="B31" s="355" t="s">
        <v>938</v>
      </c>
      <c r="C31" s="1035">
        <v>0</v>
      </c>
      <c r="D31" s="1035">
        <v>0</v>
      </c>
      <c r="E31" s="1035">
        <v>0</v>
      </c>
      <c r="F31" s="1035">
        <v>0</v>
      </c>
      <c r="G31" s="1035">
        <v>0</v>
      </c>
      <c r="H31" s="1035">
        <v>0</v>
      </c>
      <c r="I31" s="1035">
        <v>0</v>
      </c>
      <c r="J31" s="1035">
        <v>0</v>
      </c>
      <c r="K31" s="1035">
        <v>0</v>
      </c>
      <c r="L31" s="1035">
        <v>0</v>
      </c>
      <c r="M31" s="1035">
        <v>0</v>
      </c>
      <c r="N31" s="1035">
        <v>0</v>
      </c>
      <c r="O31" s="1041">
        <v>0</v>
      </c>
      <c r="P31" s="89"/>
      <c r="Q31" s="89"/>
      <c r="R31" s="89"/>
      <c r="S31" s="89"/>
      <c r="T31" s="89"/>
      <c r="U31" s="89"/>
      <c r="V31" s="89"/>
      <c r="W31" s="89"/>
      <c r="X31" s="89"/>
      <c r="Y31" s="116"/>
    </row>
    <row r="32" spans="1:28" s="5" customFormat="1" x14ac:dyDescent="0.2">
      <c r="B32" s="476" t="s">
        <v>71</v>
      </c>
      <c r="C32" s="352">
        <f>+C33</f>
        <v>1.3114102299999999</v>
      </c>
      <c r="D32" s="352">
        <f t="shared" ref="D32:N32" si="8">+D33</f>
        <v>12.885991669999999</v>
      </c>
      <c r="E32" s="352">
        <f t="shared" si="8"/>
        <v>0</v>
      </c>
      <c r="F32" s="352">
        <f t="shared" si="8"/>
        <v>0</v>
      </c>
      <c r="G32" s="352">
        <f t="shared" si="8"/>
        <v>0</v>
      </c>
      <c r="H32" s="352">
        <f t="shared" si="8"/>
        <v>0</v>
      </c>
      <c r="I32" s="352">
        <f t="shared" si="8"/>
        <v>1.2677281499999999</v>
      </c>
      <c r="J32" s="352">
        <f t="shared" si="8"/>
        <v>0</v>
      </c>
      <c r="K32" s="352">
        <f t="shared" si="8"/>
        <v>0</v>
      </c>
      <c r="L32" s="352">
        <f t="shared" si="8"/>
        <v>0</v>
      </c>
      <c r="M32" s="352">
        <f t="shared" si="8"/>
        <v>0</v>
      </c>
      <c r="N32" s="352">
        <f t="shared" si="8"/>
        <v>1.2243234999999999</v>
      </c>
      <c r="O32" s="82">
        <f>+O33</f>
        <v>16.68945355</v>
      </c>
      <c r="P32" s="89"/>
      <c r="Q32" s="89"/>
      <c r="R32" s="89"/>
      <c r="S32" s="89"/>
      <c r="T32" s="89"/>
      <c r="U32" s="89"/>
      <c r="V32" s="89"/>
      <c r="W32" s="89"/>
      <c r="X32" s="89"/>
      <c r="Y32" s="116"/>
    </row>
    <row r="33" spans="1:25" s="121" customFormat="1" x14ac:dyDescent="0.2">
      <c r="A33" s="5"/>
      <c r="B33" s="355" t="s">
        <v>939</v>
      </c>
      <c r="C33" s="351">
        <v>1.3114102299999999</v>
      </c>
      <c r="D33" s="351">
        <v>12.885991669999999</v>
      </c>
      <c r="E33" s="351">
        <v>0</v>
      </c>
      <c r="F33" s="351">
        <v>0</v>
      </c>
      <c r="G33" s="351">
        <v>0</v>
      </c>
      <c r="H33" s="351">
        <v>0</v>
      </c>
      <c r="I33" s="351">
        <v>1.2677281499999999</v>
      </c>
      <c r="J33" s="351">
        <v>0</v>
      </c>
      <c r="K33" s="351">
        <v>0</v>
      </c>
      <c r="L33" s="351">
        <v>0</v>
      </c>
      <c r="M33" s="351">
        <v>0</v>
      </c>
      <c r="N33" s="351">
        <v>1.2243234999999999</v>
      </c>
      <c r="O33" s="83">
        <f>SUM(C33:N33)</f>
        <v>16.68945355</v>
      </c>
      <c r="P33" s="89"/>
      <c r="Q33" s="89"/>
      <c r="R33" s="89"/>
      <c r="S33" s="89"/>
      <c r="T33" s="89"/>
      <c r="U33" s="89"/>
      <c r="V33" s="89"/>
      <c r="W33" s="89"/>
      <c r="X33" s="89"/>
      <c r="Y33" s="116"/>
    </row>
    <row r="34" spans="1:25" s="121" customFormat="1" x14ac:dyDescent="0.2">
      <c r="A34" s="5"/>
      <c r="B34" s="354" t="s">
        <v>867</v>
      </c>
      <c r="C34" s="353">
        <f t="shared" ref="C34:O34" si="9">+C35+C36</f>
        <v>11.493807851751752</v>
      </c>
      <c r="D34" s="353">
        <f t="shared" si="9"/>
        <v>17.56525868042948</v>
      </c>
      <c r="E34" s="353">
        <f t="shared" si="9"/>
        <v>22.240392043927532</v>
      </c>
      <c r="F34" s="353">
        <f t="shared" si="9"/>
        <v>14.629054797327422</v>
      </c>
      <c r="G34" s="353">
        <f t="shared" si="9"/>
        <v>14.695046276139443</v>
      </c>
      <c r="H34" s="353">
        <f t="shared" si="9"/>
        <v>19.924425151052745</v>
      </c>
      <c r="I34" s="353">
        <f t="shared" si="9"/>
        <v>12.087283185752568</v>
      </c>
      <c r="J34" s="353">
        <f t="shared" si="9"/>
        <v>20.725376289447222</v>
      </c>
      <c r="K34" s="353">
        <f t="shared" si="9"/>
        <v>25.92717404342557</v>
      </c>
      <c r="L34" s="353">
        <f t="shared" si="9"/>
        <v>18.666420505971161</v>
      </c>
      <c r="M34" s="353">
        <f t="shared" si="9"/>
        <v>18.667025656423689</v>
      </c>
      <c r="N34" s="353">
        <f t="shared" si="9"/>
        <v>23.589854708469307</v>
      </c>
      <c r="O34" s="94">
        <f t="shared" si="9"/>
        <v>220.21111919011787</v>
      </c>
      <c r="P34" s="89"/>
      <c r="Q34" s="89"/>
      <c r="R34" s="89"/>
      <c r="S34" s="89"/>
      <c r="T34" s="89"/>
      <c r="U34" s="89"/>
      <c r="V34" s="89"/>
      <c r="W34" s="89"/>
      <c r="X34" s="89"/>
      <c r="Y34" s="116"/>
    </row>
    <row r="35" spans="1:25" s="71" customFormat="1" x14ac:dyDescent="0.2">
      <c r="A35" s="5"/>
      <c r="B35" s="354" t="s">
        <v>73</v>
      </c>
      <c r="C35" s="353">
        <v>0.82299484175175419</v>
      </c>
      <c r="D35" s="353">
        <v>0.83854160042947767</v>
      </c>
      <c r="E35" s="353">
        <v>0.86228686392753084</v>
      </c>
      <c r="F35" s="353">
        <v>0.8704876273274228</v>
      </c>
      <c r="G35" s="353">
        <v>0.89084128613944458</v>
      </c>
      <c r="H35" s="353">
        <v>0.90375282105274124</v>
      </c>
      <c r="I35" s="353">
        <v>0.92460324575256736</v>
      </c>
      <c r="J35" s="353">
        <v>0.93827798944722129</v>
      </c>
      <c r="K35" s="353">
        <v>0.95609010342557021</v>
      </c>
      <c r="L35" s="353">
        <v>0.97778570597116321</v>
      </c>
      <c r="M35" s="353">
        <v>0.9926596164236956</v>
      </c>
      <c r="N35" s="353">
        <v>1.0148968784693084</v>
      </c>
      <c r="O35" s="94">
        <f>SUM(C35:N35)</f>
        <v>10.993218580117897</v>
      </c>
      <c r="P35" s="89"/>
      <c r="Q35" s="89"/>
      <c r="R35" s="89"/>
      <c r="S35" s="89"/>
      <c r="T35" s="89"/>
      <c r="U35" s="89"/>
      <c r="V35" s="89"/>
      <c r="W35" s="89"/>
      <c r="X35" s="89"/>
      <c r="Y35" s="116"/>
    </row>
    <row r="36" spans="1:25" s="71" customFormat="1" x14ac:dyDescent="0.2">
      <c r="A36" s="5"/>
      <c r="B36" s="356" t="s">
        <v>71</v>
      </c>
      <c r="C36" s="357">
        <v>10.670813009999998</v>
      </c>
      <c r="D36" s="357">
        <v>16.726717080000004</v>
      </c>
      <c r="E36" s="357">
        <v>21.378105180000002</v>
      </c>
      <c r="F36" s="357">
        <v>13.758567169999999</v>
      </c>
      <c r="G36" s="357">
        <v>13.804204989999999</v>
      </c>
      <c r="H36" s="357">
        <v>19.020672330000004</v>
      </c>
      <c r="I36" s="357">
        <v>11.16267994</v>
      </c>
      <c r="J36" s="357">
        <v>19.7870983</v>
      </c>
      <c r="K36" s="357">
        <v>24.97108394</v>
      </c>
      <c r="L36" s="357">
        <v>17.688634799999996</v>
      </c>
      <c r="M36" s="357">
        <v>17.674366039999995</v>
      </c>
      <c r="N36" s="357">
        <v>22.574957829999999</v>
      </c>
      <c r="O36" s="84">
        <f>SUM(C36:N36)</f>
        <v>209.21790060999999</v>
      </c>
      <c r="P36" s="89"/>
      <c r="Q36" s="89"/>
      <c r="R36" s="89"/>
      <c r="S36" s="89"/>
      <c r="T36" s="89"/>
      <c r="U36" s="89"/>
      <c r="V36" s="89"/>
      <c r="W36" s="89"/>
      <c r="X36" s="89"/>
      <c r="Y36" s="116"/>
    </row>
    <row r="37" spans="1:25" s="71" customFormat="1" ht="13.5" thickBot="1" x14ac:dyDescent="0.25">
      <c r="A37" s="5"/>
      <c r="B37" s="358"/>
      <c r="C37" s="358"/>
      <c r="D37" s="358"/>
      <c r="E37" s="358"/>
      <c r="F37" s="81"/>
      <c r="G37" s="81"/>
      <c r="H37" s="81"/>
      <c r="I37" s="81"/>
      <c r="J37" s="81"/>
      <c r="K37" s="81"/>
      <c r="L37" s="81"/>
      <c r="M37" s="81"/>
      <c r="N37" s="81"/>
      <c r="O37" s="81"/>
      <c r="P37" s="89"/>
      <c r="Q37" s="89"/>
      <c r="R37" s="89"/>
      <c r="S37" s="89"/>
      <c r="T37" s="89"/>
      <c r="U37" s="89"/>
      <c r="V37" s="89"/>
      <c r="W37" s="89"/>
      <c r="X37" s="89"/>
      <c r="Y37" s="116"/>
    </row>
    <row r="38" spans="1:25" s="120" customFormat="1" ht="13.5" thickBot="1" x14ac:dyDescent="0.25">
      <c r="A38" s="5"/>
      <c r="B38" s="126" t="s">
        <v>240</v>
      </c>
      <c r="C38" s="78">
        <v>439.55433013136246</v>
      </c>
      <c r="D38" s="78">
        <v>338.78693429097103</v>
      </c>
      <c r="E38" s="78">
        <v>1051.1081807489102</v>
      </c>
      <c r="F38" s="78">
        <v>532.50356594965444</v>
      </c>
      <c r="G38" s="78">
        <v>923.41156705462117</v>
      </c>
      <c r="H38" s="78">
        <v>707.10913977653956</v>
      </c>
      <c r="I38" s="78">
        <v>243.23164513197923</v>
      </c>
      <c r="J38" s="78">
        <v>0</v>
      </c>
      <c r="K38" s="78">
        <v>197.7125801144231</v>
      </c>
      <c r="L38" s="78">
        <v>0</v>
      </c>
      <c r="M38" s="78">
        <v>0</v>
      </c>
      <c r="N38" s="78">
        <v>0</v>
      </c>
      <c r="O38" s="127">
        <f>SUM(C38:N38)</f>
        <v>4433.4179431984612</v>
      </c>
      <c r="P38" s="89"/>
      <c r="Q38" s="89"/>
      <c r="R38" s="89"/>
      <c r="S38" s="89"/>
      <c r="T38" s="89"/>
      <c r="U38" s="89"/>
      <c r="V38" s="89"/>
      <c r="W38" s="89"/>
      <c r="X38" s="89"/>
      <c r="Y38" s="116"/>
    </row>
    <row r="39" spans="1:25" s="71" customFormat="1" ht="13.5" thickBot="1" x14ac:dyDescent="0.25">
      <c r="A39" s="5"/>
      <c r="B39" s="360"/>
      <c r="C39" s="556"/>
      <c r="D39" s="556"/>
      <c r="E39" s="556"/>
      <c r="F39" s="556"/>
      <c r="G39" s="556"/>
      <c r="H39" s="556"/>
      <c r="I39" s="556"/>
      <c r="J39" s="556"/>
      <c r="K39" s="556"/>
      <c r="L39" s="556"/>
      <c r="M39" s="556"/>
      <c r="N39" s="556"/>
      <c r="O39" s="556"/>
      <c r="P39" s="89"/>
      <c r="Q39" s="89"/>
      <c r="R39" s="89"/>
      <c r="S39" s="89"/>
      <c r="T39" s="89"/>
      <c r="U39" s="89"/>
      <c r="V39" s="89"/>
      <c r="W39" s="89"/>
      <c r="X39" s="89"/>
      <c r="Y39" s="116"/>
    </row>
    <row r="40" spans="1:25" s="71" customFormat="1" ht="13.5" thickBot="1" x14ac:dyDescent="0.25">
      <c r="A40" s="5"/>
      <c r="B40" s="126" t="s">
        <v>308</v>
      </c>
      <c r="C40" s="78">
        <f>+C41+C58+SUM(C75:C122)+C125</f>
        <v>1577.3508020119612</v>
      </c>
      <c r="D40" s="78">
        <f t="shared" ref="D40:O40" si="10">+D41+D58+SUM(D75:D122)+D125</f>
        <v>4264.9529757839364</v>
      </c>
      <c r="E40" s="78">
        <f t="shared" si="10"/>
        <v>6299.0172416889718</v>
      </c>
      <c r="F40" s="78">
        <f t="shared" si="10"/>
        <v>7993.0916182120054</v>
      </c>
      <c r="G40" s="78">
        <f t="shared" si="10"/>
        <v>6183.301244449729</v>
      </c>
      <c r="H40" s="78">
        <f t="shared" si="10"/>
        <v>2954.8511133631973</v>
      </c>
      <c r="I40" s="78">
        <f t="shared" si="10"/>
        <v>1644.7343223132773</v>
      </c>
      <c r="J40" s="78">
        <f t="shared" si="10"/>
        <v>1513.6038478704527</v>
      </c>
      <c r="K40" s="78">
        <f t="shared" si="10"/>
        <v>254.16277857027455</v>
      </c>
      <c r="L40" s="78">
        <f t="shared" si="10"/>
        <v>4342.517705716351</v>
      </c>
      <c r="M40" s="78">
        <f t="shared" si="10"/>
        <v>2230.1115769377707</v>
      </c>
      <c r="N40" s="78">
        <f t="shared" si="10"/>
        <v>921.10505012213321</v>
      </c>
      <c r="O40" s="78">
        <f t="shared" si="10"/>
        <v>40178.800277040064</v>
      </c>
      <c r="P40" s="89"/>
      <c r="Q40" s="89"/>
      <c r="R40" s="89"/>
      <c r="S40" s="89"/>
      <c r="T40" s="89"/>
      <c r="U40" s="89"/>
      <c r="V40" s="89"/>
      <c r="W40" s="89"/>
      <c r="X40" s="89"/>
      <c r="Y40" s="116"/>
    </row>
    <row r="41" spans="1:25" s="71" customFormat="1" x14ac:dyDescent="0.2">
      <c r="A41" s="5"/>
      <c r="B41" s="363" t="s">
        <v>75</v>
      </c>
      <c r="C41" s="364">
        <f>+C42+C45+C52+C55</f>
        <v>0</v>
      </c>
      <c r="D41" s="364">
        <f t="shared" ref="D41:N41" si="11">+D42+D45+D52+D55</f>
        <v>0</v>
      </c>
      <c r="E41" s="364">
        <f t="shared" si="11"/>
        <v>0</v>
      </c>
      <c r="F41" s="364">
        <f t="shared" si="11"/>
        <v>0</v>
      </c>
      <c r="G41" s="364">
        <f t="shared" si="11"/>
        <v>0</v>
      </c>
      <c r="H41" s="364">
        <f t="shared" si="11"/>
        <v>0</v>
      </c>
      <c r="I41" s="364">
        <f t="shared" si="11"/>
        <v>0</v>
      </c>
      <c r="J41" s="364">
        <f t="shared" si="11"/>
        <v>0</v>
      </c>
      <c r="K41" s="364">
        <f>+K42+K45+K52+K55</f>
        <v>0</v>
      </c>
      <c r="L41" s="364">
        <f t="shared" si="11"/>
        <v>0</v>
      </c>
      <c r="M41" s="364">
        <f t="shared" si="11"/>
        <v>0</v>
      </c>
      <c r="N41" s="364">
        <f t="shared" si="11"/>
        <v>0</v>
      </c>
      <c r="O41" s="85">
        <f>SUM(C41:N41)</f>
        <v>0</v>
      </c>
      <c r="P41" s="89"/>
      <c r="Q41" s="89"/>
      <c r="R41" s="89"/>
      <c r="S41" s="89"/>
      <c r="T41" s="89"/>
      <c r="U41" s="89"/>
      <c r="V41" s="89"/>
      <c r="W41" s="89"/>
      <c r="X41" s="89"/>
      <c r="Y41" s="116"/>
    </row>
    <row r="42" spans="1:25" s="71" customFormat="1" x14ac:dyDescent="0.2">
      <c r="A42" s="5"/>
      <c r="B42" s="1029" t="s">
        <v>19</v>
      </c>
      <c r="C42" s="1025">
        <f>+C43+C44</f>
        <v>0</v>
      </c>
      <c r="D42" s="1025">
        <f t="shared" ref="D42:N42" si="12">+D43+D44</f>
        <v>0</v>
      </c>
      <c r="E42" s="1025">
        <f t="shared" si="12"/>
        <v>0</v>
      </c>
      <c r="F42" s="1025">
        <f t="shared" si="12"/>
        <v>0</v>
      </c>
      <c r="G42" s="1025">
        <f t="shared" si="12"/>
        <v>0</v>
      </c>
      <c r="H42" s="1025">
        <f t="shared" si="12"/>
        <v>0</v>
      </c>
      <c r="I42" s="1025">
        <f t="shared" si="12"/>
        <v>0</v>
      </c>
      <c r="J42" s="1025">
        <f t="shared" si="12"/>
        <v>0</v>
      </c>
      <c r="K42" s="1025">
        <f t="shared" si="12"/>
        <v>0</v>
      </c>
      <c r="L42" s="1025">
        <f t="shared" si="12"/>
        <v>0</v>
      </c>
      <c r="M42" s="1025">
        <f t="shared" si="12"/>
        <v>0</v>
      </c>
      <c r="N42" s="1025">
        <f t="shared" si="12"/>
        <v>0</v>
      </c>
      <c r="O42" s="1044">
        <f>SUM(C42:N42)</f>
        <v>0</v>
      </c>
      <c r="P42" s="89"/>
      <c r="Q42" s="89"/>
      <c r="R42" s="89"/>
      <c r="S42" s="89"/>
      <c r="T42" s="89"/>
      <c r="U42" s="89"/>
      <c r="V42" s="89"/>
      <c r="W42" s="89"/>
      <c r="X42" s="89"/>
      <c r="Y42" s="116"/>
    </row>
    <row r="43" spans="1:25" s="71" customFormat="1" x14ac:dyDescent="0.2">
      <c r="A43" s="5"/>
      <c r="B43" s="366" t="s">
        <v>241</v>
      </c>
      <c r="C43" s="1025">
        <v>0</v>
      </c>
      <c r="D43" s="1025">
        <v>0</v>
      </c>
      <c r="E43" s="1025">
        <v>0</v>
      </c>
      <c r="F43" s="1025">
        <v>0</v>
      </c>
      <c r="G43" s="1025">
        <v>0</v>
      </c>
      <c r="H43" s="1025">
        <v>0</v>
      </c>
      <c r="I43" s="1025">
        <v>0</v>
      </c>
      <c r="J43" s="1025">
        <v>0</v>
      </c>
      <c r="K43" s="1025">
        <v>0</v>
      </c>
      <c r="L43" s="1025">
        <v>0</v>
      </c>
      <c r="M43" s="1025">
        <v>0</v>
      </c>
      <c r="N43" s="1025">
        <v>0</v>
      </c>
      <c r="O43" s="1044">
        <f>SUM(C43:N43)</f>
        <v>0</v>
      </c>
      <c r="P43" s="89"/>
      <c r="Q43" s="89"/>
      <c r="R43" s="89"/>
      <c r="S43" s="89"/>
      <c r="T43" s="89"/>
      <c r="U43" s="89"/>
      <c r="V43" s="89"/>
      <c r="W43" s="89"/>
      <c r="X43" s="89"/>
      <c r="Y43" s="116"/>
    </row>
    <row r="44" spans="1:25" s="71" customFormat="1" x14ac:dyDescent="0.2">
      <c r="A44" s="5"/>
      <c r="B44" s="366" t="s">
        <v>242</v>
      </c>
      <c r="C44" s="1025">
        <v>0</v>
      </c>
      <c r="D44" s="1025">
        <v>0</v>
      </c>
      <c r="E44" s="1025">
        <v>0</v>
      </c>
      <c r="F44" s="1025">
        <v>0</v>
      </c>
      <c r="G44" s="1025">
        <v>0</v>
      </c>
      <c r="H44" s="1025">
        <v>0</v>
      </c>
      <c r="I44" s="1025">
        <v>0</v>
      </c>
      <c r="J44" s="1025">
        <v>0</v>
      </c>
      <c r="K44" s="1025">
        <v>0</v>
      </c>
      <c r="L44" s="1025">
        <v>0</v>
      </c>
      <c r="M44" s="1025">
        <v>0</v>
      </c>
      <c r="N44" s="1025">
        <v>0</v>
      </c>
      <c r="O44" s="1044">
        <f>SUM(C44:N44)</f>
        <v>0</v>
      </c>
      <c r="P44" s="89"/>
      <c r="Q44" s="89"/>
      <c r="R44" s="89"/>
      <c r="S44" s="89"/>
      <c r="T44" s="89"/>
      <c r="U44" s="89"/>
      <c r="V44" s="89"/>
      <c r="W44" s="89"/>
      <c r="X44" s="89"/>
      <c r="Y44" s="116"/>
    </row>
    <row r="45" spans="1:25" s="71" customFormat="1" x14ac:dyDescent="0.2">
      <c r="A45" s="5"/>
      <c r="B45" s="1029" t="s">
        <v>20</v>
      </c>
      <c r="C45" s="1025">
        <f>+C46+C49</f>
        <v>0</v>
      </c>
      <c r="D45" s="1025">
        <f t="shared" ref="D45:N45" si="13">+D46+D49</f>
        <v>0</v>
      </c>
      <c r="E45" s="1025">
        <f t="shared" si="13"/>
        <v>0</v>
      </c>
      <c r="F45" s="1025">
        <f t="shared" si="13"/>
        <v>0</v>
      </c>
      <c r="G45" s="1025">
        <f t="shared" si="13"/>
        <v>0</v>
      </c>
      <c r="H45" s="1025">
        <f t="shared" si="13"/>
        <v>0</v>
      </c>
      <c r="I45" s="1025">
        <f t="shared" si="13"/>
        <v>0</v>
      </c>
      <c r="J45" s="1025">
        <f t="shared" si="13"/>
        <v>0</v>
      </c>
      <c r="K45" s="1025">
        <f t="shared" si="13"/>
        <v>0</v>
      </c>
      <c r="L45" s="1025">
        <f t="shared" si="13"/>
        <v>0</v>
      </c>
      <c r="M45" s="1025">
        <f t="shared" si="13"/>
        <v>0</v>
      </c>
      <c r="N45" s="1025">
        <f t="shared" si="13"/>
        <v>0</v>
      </c>
      <c r="O45" s="1044">
        <f t="shared" ref="O45:O57" si="14">SUM(C45:N45)</f>
        <v>0</v>
      </c>
      <c r="P45" s="89"/>
      <c r="Q45" s="89"/>
      <c r="R45" s="89"/>
      <c r="S45" s="89"/>
      <c r="T45" s="89"/>
      <c r="U45" s="89"/>
      <c r="V45" s="89"/>
      <c r="W45" s="89"/>
      <c r="X45" s="89"/>
      <c r="Y45" s="116"/>
    </row>
    <row r="46" spans="1:25" s="71" customFormat="1" x14ac:dyDescent="0.2">
      <c r="A46" s="5"/>
      <c r="B46" s="366" t="s">
        <v>241</v>
      </c>
      <c r="C46" s="1025">
        <f>+C47+C48</f>
        <v>0</v>
      </c>
      <c r="D46" s="1025">
        <f t="shared" ref="D46:N46" si="15">+D47+D48</f>
        <v>0</v>
      </c>
      <c r="E46" s="1025">
        <f t="shared" si="15"/>
        <v>0</v>
      </c>
      <c r="F46" s="1025">
        <f t="shared" si="15"/>
        <v>0</v>
      </c>
      <c r="G46" s="1025">
        <f t="shared" si="15"/>
        <v>0</v>
      </c>
      <c r="H46" s="1025">
        <f t="shared" si="15"/>
        <v>0</v>
      </c>
      <c r="I46" s="1025">
        <f t="shared" si="15"/>
        <v>0</v>
      </c>
      <c r="J46" s="1025">
        <f t="shared" si="15"/>
        <v>0</v>
      </c>
      <c r="K46" s="1025">
        <f t="shared" si="15"/>
        <v>0</v>
      </c>
      <c r="L46" s="1025">
        <f t="shared" si="15"/>
        <v>0</v>
      </c>
      <c r="M46" s="1025">
        <f t="shared" si="15"/>
        <v>0</v>
      </c>
      <c r="N46" s="1025">
        <f t="shared" si="15"/>
        <v>0</v>
      </c>
      <c r="O46" s="1044">
        <f t="shared" si="14"/>
        <v>0</v>
      </c>
      <c r="P46" s="89"/>
      <c r="Q46" s="89"/>
      <c r="R46" s="89"/>
      <c r="S46" s="89"/>
      <c r="T46" s="89"/>
      <c r="U46" s="89"/>
      <c r="V46" s="89"/>
      <c r="W46" s="89"/>
      <c r="X46" s="89"/>
      <c r="Y46" s="116"/>
    </row>
    <row r="47" spans="1:25" s="71" customFormat="1" x14ac:dyDescent="0.2">
      <c r="A47" s="5"/>
      <c r="B47" s="367" t="s">
        <v>243</v>
      </c>
      <c r="C47" s="1025">
        <v>0</v>
      </c>
      <c r="D47" s="1025">
        <v>0</v>
      </c>
      <c r="E47" s="1025">
        <v>0</v>
      </c>
      <c r="F47" s="1025">
        <v>0</v>
      </c>
      <c r="G47" s="1025">
        <v>0</v>
      </c>
      <c r="H47" s="1025">
        <v>0</v>
      </c>
      <c r="I47" s="1025">
        <v>0</v>
      </c>
      <c r="J47" s="1025">
        <v>0</v>
      </c>
      <c r="K47" s="1025">
        <v>0</v>
      </c>
      <c r="L47" s="1025">
        <v>0</v>
      </c>
      <c r="M47" s="1025">
        <v>0</v>
      </c>
      <c r="N47" s="1025">
        <v>0</v>
      </c>
      <c r="O47" s="1044">
        <f t="shared" si="14"/>
        <v>0</v>
      </c>
      <c r="P47" s="89"/>
      <c r="Q47" s="89"/>
      <c r="R47" s="89"/>
      <c r="S47" s="89"/>
      <c r="T47" s="89"/>
      <c r="U47" s="89"/>
      <c r="V47" s="89"/>
      <c r="W47" s="89"/>
      <c r="X47" s="89"/>
      <c r="Y47" s="116"/>
    </row>
    <row r="48" spans="1:25" s="71" customFormat="1" x14ac:dyDescent="0.2">
      <c r="A48" s="5"/>
      <c r="B48" s="368" t="s">
        <v>244</v>
      </c>
      <c r="C48" s="1025">
        <v>0</v>
      </c>
      <c r="D48" s="1025">
        <v>0</v>
      </c>
      <c r="E48" s="1025">
        <v>0</v>
      </c>
      <c r="F48" s="1025">
        <v>0</v>
      </c>
      <c r="G48" s="1025">
        <v>0</v>
      </c>
      <c r="H48" s="1025">
        <v>0</v>
      </c>
      <c r="I48" s="1025">
        <v>0</v>
      </c>
      <c r="J48" s="1025">
        <v>0</v>
      </c>
      <c r="K48" s="1025">
        <v>0</v>
      </c>
      <c r="L48" s="1025">
        <v>0</v>
      </c>
      <c r="M48" s="1025">
        <v>0</v>
      </c>
      <c r="N48" s="1025">
        <v>0</v>
      </c>
      <c r="O48" s="1044">
        <f t="shared" si="14"/>
        <v>0</v>
      </c>
      <c r="P48" s="89"/>
      <c r="Q48" s="89"/>
      <c r="R48" s="89"/>
      <c r="S48" s="89"/>
      <c r="T48" s="89"/>
      <c r="U48" s="89"/>
      <c r="V48" s="89"/>
      <c r="W48" s="89"/>
      <c r="X48" s="89"/>
      <c r="Y48" s="116"/>
    </row>
    <row r="49" spans="1:25" s="71" customFormat="1" x14ac:dyDescent="0.2">
      <c r="A49" s="5"/>
      <c r="B49" s="366" t="s">
        <v>242</v>
      </c>
      <c r="C49" s="1025">
        <f>+C50+C51</f>
        <v>0</v>
      </c>
      <c r="D49" s="1025">
        <f t="shared" ref="D49:N49" si="16">+D50+D51</f>
        <v>0</v>
      </c>
      <c r="E49" s="1025">
        <f t="shared" si="16"/>
        <v>0</v>
      </c>
      <c r="F49" s="1025">
        <f t="shared" si="16"/>
        <v>0</v>
      </c>
      <c r="G49" s="1025">
        <f t="shared" si="16"/>
        <v>0</v>
      </c>
      <c r="H49" s="1025">
        <f t="shared" si="16"/>
        <v>0</v>
      </c>
      <c r="I49" s="1025">
        <f t="shared" si="16"/>
        <v>0</v>
      </c>
      <c r="J49" s="1025">
        <f t="shared" si="16"/>
        <v>0</v>
      </c>
      <c r="K49" s="1025">
        <f t="shared" si="16"/>
        <v>0</v>
      </c>
      <c r="L49" s="1025">
        <f t="shared" si="16"/>
        <v>0</v>
      </c>
      <c r="M49" s="1025">
        <f t="shared" si="16"/>
        <v>0</v>
      </c>
      <c r="N49" s="1025">
        <f t="shared" si="16"/>
        <v>0</v>
      </c>
      <c r="O49" s="1044">
        <f t="shared" si="14"/>
        <v>0</v>
      </c>
      <c r="P49" s="89"/>
      <c r="Q49" s="89"/>
      <c r="R49" s="89"/>
      <c r="S49" s="89"/>
      <c r="T49" s="89"/>
      <c r="U49" s="89"/>
      <c r="V49" s="89"/>
      <c r="W49" s="89"/>
      <c r="X49" s="89"/>
      <c r="Y49" s="116"/>
    </row>
    <row r="50" spans="1:25" s="71" customFormat="1" x14ac:dyDescent="0.2">
      <c r="A50" s="5"/>
      <c r="B50" s="367" t="s">
        <v>243</v>
      </c>
      <c r="C50" s="1025">
        <v>0</v>
      </c>
      <c r="D50" s="1025">
        <v>0</v>
      </c>
      <c r="E50" s="1025">
        <v>0</v>
      </c>
      <c r="F50" s="1025">
        <v>0</v>
      </c>
      <c r="G50" s="1025">
        <v>0</v>
      </c>
      <c r="H50" s="1025">
        <v>0</v>
      </c>
      <c r="I50" s="1025">
        <v>0</v>
      </c>
      <c r="J50" s="1025">
        <v>0</v>
      </c>
      <c r="K50" s="1025">
        <v>0</v>
      </c>
      <c r="L50" s="1025">
        <v>0</v>
      </c>
      <c r="M50" s="1025">
        <v>0</v>
      </c>
      <c r="N50" s="1025">
        <v>0</v>
      </c>
      <c r="O50" s="1044">
        <f t="shared" si="14"/>
        <v>0</v>
      </c>
      <c r="P50" s="89"/>
      <c r="Q50" s="89"/>
      <c r="R50" s="89"/>
      <c r="S50" s="89"/>
      <c r="T50" s="89"/>
      <c r="U50" s="89"/>
      <c r="V50" s="89"/>
      <c r="W50" s="89"/>
      <c r="X50" s="89"/>
      <c r="Y50" s="116"/>
    </row>
    <row r="51" spans="1:25" s="71" customFormat="1" x14ac:dyDescent="0.2">
      <c r="A51" s="5"/>
      <c r="B51" s="368" t="s">
        <v>244</v>
      </c>
      <c r="C51" s="1025">
        <v>0</v>
      </c>
      <c r="D51" s="1025">
        <v>0</v>
      </c>
      <c r="E51" s="1025">
        <v>0</v>
      </c>
      <c r="F51" s="1025">
        <v>0</v>
      </c>
      <c r="G51" s="1025">
        <v>0</v>
      </c>
      <c r="H51" s="1025">
        <v>0</v>
      </c>
      <c r="I51" s="1025">
        <v>0</v>
      </c>
      <c r="J51" s="1025">
        <v>0</v>
      </c>
      <c r="K51" s="1025">
        <v>0</v>
      </c>
      <c r="L51" s="1025">
        <v>0</v>
      </c>
      <c r="M51" s="1025">
        <v>0</v>
      </c>
      <c r="N51" s="1025">
        <v>0</v>
      </c>
      <c r="O51" s="1044">
        <f t="shared" si="14"/>
        <v>0</v>
      </c>
      <c r="P51" s="89"/>
      <c r="Q51" s="89"/>
      <c r="R51" s="89"/>
      <c r="S51" s="89"/>
      <c r="T51" s="89"/>
      <c r="U51" s="89"/>
      <c r="V51" s="89"/>
      <c r="W51" s="89"/>
      <c r="X51" s="89"/>
      <c r="Y51" s="116"/>
    </row>
    <row r="52" spans="1:25" s="71" customFormat="1" x14ac:dyDescent="0.2">
      <c r="A52" s="5"/>
      <c r="B52" s="1029" t="s">
        <v>21</v>
      </c>
      <c r="C52" s="1025">
        <f>+C53+C54</f>
        <v>0</v>
      </c>
      <c r="D52" s="1025">
        <f t="shared" ref="D52:N52" si="17">+D53+D54</f>
        <v>0</v>
      </c>
      <c r="E52" s="1025">
        <f t="shared" si="17"/>
        <v>0</v>
      </c>
      <c r="F52" s="1025">
        <f t="shared" si="17"/>
        <v>0</v>
      </c>
      <c r="G52" s="1025">
        <f t="shared" si="17"/>
        <v>0</v>
      </c>
      <c r="H52" s="1025">
        <f t="shared" si="17"/>
        <v>0</v>
      </c>
      <c r="I52" s="1025">
        <f t="shared" si="17"/>
        <v>0</v>
      </c>
      <c r="J52" s="1025">
        <f t="shared" si="17"/>
        <v>0</v>
      </c>
      <c r="K52" s="1025">
        <f t="shared" si="17"/>
        <v>0</v>
      </c>
      <c r="L52" s="1025">
        <f t="shared" si="17"/>
        <v>0</v>
      </c>
      <c r="M52" s="1025">
        <f t="shared" si="17"/>
        <v>0</v>
      </c>
      <c r="N52" s="1025">
        <f t="shared" si="17"/>
        <v>0</v>
      </c>
      <c r="O52" s="1044">
        <f t="shared" si="14"/>
        <v>0</v>
      </c>
      <c r="P52" s="89"/>
      <c r="Q52" s="89"/>
      <c r="R52" s="89"/>
      <c r="S52" s="89"/>
      <c r="T52" s="89"/>
      <c r="U52" s="89"/>
      <c r="V52" s="89"/>
      <c r="W52" s="89"/>
      <c r="X52" s="89"/>
      <c r="Y52" s="116"/>
    </row>
    <row r="53" spans="1:25" s="71" customFormat="1" x14ac:dyDescent="0.2">
      <c r="A53" s="5"/>
      <c r="B53" s="366" t="s">
        <v>241</v>
      </c>
      <c r="C53" s="1025">
        <v>0</v>
      </c>
      <c r="D53" s="1025">
        <v>0</v>
      </c>
      <c r="E53" s="1025">
        <v>0</v>
      </c>
      <c r="F53" s="1025">
        <v>0</v>
      </c>
      <c r="G53" s="1025">
        <v>0</v>
      </c>
      <c r="H53" s="1025">
        <v>0</v>
      </c>
      <c r="I53" s="1025">
        <v>0</v>
      </c>
      <c r="J53" s="1025">
        <v>0</v>
      </c>
      <c r="K53" s="1025">
        <v>0</v>
      </c>
      <c r="L53" s="1025">
        <v>0</v>
      </c>
      <c r="M53" s="1025">
        <v>0</v>
      </c>
      <c r="N53" s="1025">
        <v>0</v>
      </c>
      <c r="O53" s="1044">
        <f t="shared" si="14"/>
        <v>0</v>
      </c>
      <c r="P53" s="89"/>
      <c r="Q53" s="89"/>
      <c r="R53" s="89"/>
      <c r="S53" s="89"/>
      <c r="T53" s="89"/>
      <c r="U53" s="89"/>
      <c r="V53" s="89"/>
      <c r="W53" s="89"/>
      <c r="X53" s="89"/>
      <c r="Y53" s="116"/>
    </row>
    <row r="54" spans="1:25" s="71" customFormat="1" x14ac:dyDescent="0.2">
      <c r="A54" s="5"/>
      <c r="B54" s="366" t="s">
        <v>242</v>
      </c>
      <c r="C54" s="1025">
        <v>0</v>
      </c>
      <c r="D54" s="1025">
        <v>0</v>
      </c>
      <c r="E54" s="1025">
        <v>0</v>
      </c>
      <c r="F54" s="1025">
        <v>0</v>
      </c>
      <c r="G54" s="1025">
        <v>0</v>
      </c>
      <c r="H54" s="1025">
        <v>0</v>
      </c>
      <c r="I54" s="1025">
        <v>0</v>
      </c>
      <c r="J54" s="1025">
        <v>0</v>
      </c>
      <c r="K54" s="1025">
        <v>0</v>
      </c>
      <c r="L54" s="1025">
        <v>0</v>
      </c>
      <c r="M54" s="1025">
        <v>0</v>
      </c>
      <c r="N54" s="1025">
        <v>0</v>
      </c>
      <c r="O54" s="1044">
        <f t="shared" si="14"/>
        <v>0</v>
      </c>
      <c r="P54" s="89"/>
      <c r="Q54" s="89"/>
      <c r="R54" s="89"/>
      <c r="S54" s="89"/>
      <c r="T54" s="89"/>
      <c r="U54" s="89"/>
      <c r="V54" s="89"/>
      <c r="W54" s="89"/>
      <c r="X54" s="89"/>
      <c r="Y54" s="116"/>
    </row>
    <row r="55" spans="1:25" s="71" customFormat="1" x14ac:dyDescent="0.2">
      <c r="A55" s="5"/>
      <c r="B55" s="1029" t="s">
        <v>22</v>
      </c>
      <c r="C55" s="1025">
        <f>+C56+C57</f>
        <v>0</v>
      </c>
      <c r="D55" s="1025">
        <f t="shared" ref="D55:N55" si="18">+D56+D57</f>
        <v>0</v>
      </c>
      <c r="E55" s="1025">
        <f t="shared" si="18"/>
        <v>0</v>
      </c>
      <c r="F55" s="1025">
        <f t="shared" si="18"/>
        <v>0</v>
      </c>
      <c r="G55" s="1025">
        <f t="shared" si="18"/>
        <v>0</v>
      </c>
      <c r="H55" s="1025">
        <f t="shared" si="18"/>
        <v>0</v>
      </c>
      <c r="I55" s="1025">
        <f t="shared" si="18"/>
        <v>0</v>
      </c>
      <c r="J55" s="1025">
        <f t="shared" si="18"/>
        <v>0</v>
      </c>
      <c r="K55" s="1025">
        <f t="shared" si="18"/>
        <v>0</v>
      </c>
      <c r="L55" s="1025">
        <f t="shared" si="18"/>
        <v>0</v>
      </c>
      <c r="M55" s="1025">
        <f t="shared" si="18"/>
        <v>0</v>
      </c>
      <c r="N55" s="1025">
        <f t="shared" si="18"/>
        <v>0</v>
      </c>
      <c r="O55" s="1044">
        <f t="shared" si="14"/>
        <v>0</v>
      </c>
      <c r="P55" s="89"/>
      <c r="Q55" s="89"/>
      <c r="R55" s="89"/>
      <c r="S55" s="89"/>
      <c r="T55" s="89"/>
      <c r="U55" s="89"/>
      <c r="V55" s="89"/>
      <c r="W55" s="89"/>
      <c r="X55" s="89"/>
      <c r="Y55" s="116"/>
    </row>
    <row r="56" spans="1:25" s="71" customFormat="1" x14ac:dyDescent="0.2">
      <c r="A56" s="5"/>
      <c r="B56" s="366" t="s">
        <v>241</v>
      </c>
      <c r="C56" s="1025">
        <v>0</v>
      </c>
      <c r="D56" s="1025">
        <v>0</v>
      </c>
      <c r="E56" s="1025">
        <v>0</v>
      </c>
      <c r="F56" s="1025">
        <v>0</v>
      </c>
      <c r="G56" s="1025">
        <v>0</v>
      </c>
      <c r="H56" s="1025">
        <v>0</v>
      </c>
      <c r="I56" s="1025">
        <v>0</v>
      </c>
      <c r="J56" s="1025">
        <v>0</v>
      </c>
      <c r="K56" s="1025">
        <v>0</v>
      </c>
      <c r="L56" s="1025">
        <v>0</v>
      </c>
      <c r="M56" s="1025">
        <v>0</v>
      </c>
      <c r="N56" s="1025">
        <v>0</v>
      </c>
      <c r="O56" s="1044">
        <f t="shared" si="14"/>
        <v>0</v>
      </c>
      <c r="P56" s="89"/>
      <c r="Q56" s="89"/>
      <c r="R56" s="89"/>
      <c r="S56" s="89"/>
      <c r="T56" s="89"/>
      <c r="U56" s="89"/>
      <c r="V56" s="89"/>
      <c r="W56" s="89"/>
      <c r="X56" s="89"/>
      <c r="Y56" s="116"/>
    </row>
    <row r="57" spans="1:25" s="71" customFormat="1" x14ac:dyDescent="0.2">
      <c r="A57" s="5"/>
      <c r="B57" s="366" t="s">
        <v>242</v>
      </c>
      <c r="C57" s="1025">
        <v>0</v>
      </c>
      <c r="D57" s="1025">
        <v>0</v>
      </c>
      <c r="E57" s="1025">
        <v>0</v>
      </c>
      <c r="F57" s="1025">
        <v>0</v>
      </c>
      <c r="G57" s="1025">
        <v>0</v>
      </c>
      <c r="H57" s="1025">
        <v>0</v>
      </c>
      <c r="I57" s="1025">
        <v>0</v>
      </c>
      <c r="J57" s="1025">
        <v>0</v>
      </c>
      <c r="K57" s="1025">
        <v>0</v>
      </c>
      <c r="L57" s="1025">
        <v>0</v>
      </c>
      <c r="M57" s="1025">
        <v>0</v>
      </c>
      <c r="N57" s="1025">
        <v>0</v>
      </c>
      <c r="O57" s="1044">
        <f t="shared" si="14"/>
        <v>0</v>
      </c>
      <c r="P57" s="89"/>
      <c r="Q57" s="89"/>
      <c r="R57" s="89"/>
      <c r="S57" s="89"/>
      <c r="T57" s="89"/>
      <c r="U57" s="89"/>
      <c r="V57" s="89"/>
      <c r="W57" s="89"/>
      <c r="X57" s="89"/>
      <c r="Y57" s="116"/>
    </row>
    <row r="58" spans="1:25" s="71" customFormat="1" x14ac:dyDescent="0.2">
      <c r="A58" s="5"/>
      <c r="B58" s="369" t="s">
        <v>76</v>
      </c>
      <c r="C58" s="370">
        <f>+C59+C62+C69+C72</f>
        <v>0</v>
      </c>
      <c r="D58" s="370">
        <f t="shared" ref="D58:N58" si="19">+D59+D62+D69+D72</f>
        <v>0</v>
      </c>
      <c r="E58" s="370">
        <f t="shared" si="19"/>
        <v>0</v>
      </c>
      <c r="F58" s="370">
        <f t="shared" si="19"/>
        <v>0</v>
      </c>
      <c r="G58" s="370">
        <f t="shared" si="19"/>
        <v>0</v>
      </c>
      <c r="H58" s="370">
        <f t="shared" si="19"/>
        <v>0</v>
      </c>
      <c r="I58" s="370">
        <f t="shared" si="19"/>
        <v>0</v>
      </c>
      <c r="J58" s="370">
        <f t="shared" si="19"/>
        <v>0</v>
      </c>
      <c r="K58" s="370">
        <f t="shared" si="19"/>
        <v>0</v>
      </c>
      <c r="L58" s="370">
        <f t="shared" si="19"/>
        <v>0</v>
      </c>
      <c r="M58" s="370">
        <f t="shared" si="19"/>
        <v>0</v>
      </c>
      <c r="N58" s="370">
        <f t="shared" si="19"/>
        <v>0</v>
      </c>
      <c r="O58" s="1042">
        <f>SUM(C58:N58)</f>
        <v>0</v>
      </c>
      <c r="P58" s="89"/>
      <c r="Q58" s="89"/>
      <c r="R58" s="89"/>
      <c r="S58" s="89"/>
      <c r="T58" s="89"/>
      <c r="U58" s="89"/>
      <c r="V58" s="89"/>
      <c r="W58" s="89"/>
      <c r="X58" s="89"/>
      <c r="Y58" s="116"/>
    </row>
    <row r="59" spans="1:25" s="71" customFormat="1" x14ac:dyDescent="0.2">
      <c r="A59" s="5"/>
      <c r="B59" s="1029" t="s">
        <v>23</v>
      </c>
      <c r="C59" s="1025">
        <f>+C60+C61</f>
        <v>0</v>
      </c>
      <c r="D59" s="1025">
        <f t="shared" ref="D59:N59" si="20">+D60+D61</f>
        <v>0</v>
      </c>
      <c r="E59" s="1025">
        <f t="shared" si="20"/>
        <v>0</v>
      </c>
      <c r="F59" s="1025">
        <f t="shared" si="20"/>
        <v>0</v>
      </c>
      <c r="G59" s="1025">
        <f t="shared" si="20"/>
        <v>0</v>
      </c>
      <c r="H59" s="1025">
        <f t="shared" si="20"/>
        <v>0</v>
      </c>
      <c r="I59" s="1025">
        <f t="shared" si="20"/>
        <v>0</v>
      </c>
      <c r="J59" s="1025">
        <f t="shared" si="20"/>
        <v>0</v>
      </c>
      <c r="K59" s="1025">
        <f t="shared" si="20"/>
        <v>0</v>
      </c>
      <c r="L59" s="1025">
        <f t="shared" si="20"/>
        <v>0</v>
      </c>
      <c r="M59" s="1025">
        <f t="shared" si="20"/>
        <v>0</v>
      </c>
      <c r="N59" s="1025">
        <f t="shared" si="20"/>
        <v>0</v>
      </c>
      <c r="O59" s="95">
        <f>SUM(C59:N59)</f>
        <v>0</v>
      </c>
      <c r="P59" s="89"/>
      <c r="Q59" s="89"/>
      <c r="R59" s="89"/>
      <c r="S59" s="89"/>
      <c r="T59" s="89"/>
      <c r="U59" s="89"/>
      <c r="V59" s="89"/>
      <c r="W59" s="89"/>
      <c r="X59" s="89"/>
      <c r="Y59" s="116"/>
    </row>
    <row r="60" spans="1:25" s="71" customFormat="1" x14ac:dyDescent="0.2">
      <c r="A60" s="5"/>
      <c r="B60" s="366" t="s">
        <v>241</v>
      </c>
      <c r="C60" s="1025">
        <v>0</v>
      </c>
      <c r="D60" s="1025">
        <v>0</v>
      </c>
      <c r="E60" s="1025">
        <v>0</v>
      </c>
      <c r="F60" s="1025">
        <v>0</v>
      </c>
      <c r="G60" s="1025">
        <v>0</v>
      </c>
      <c r="H60" s="1025">
        <v>0</v>
      </c>
      <c r="I60" s="1025">
        <v>0</v>
      </c>
      <c r="J60" s="1025">
        <v>0</v>
      </c>
      <c r="K60" s="1025">
        <v>0</v>
      </c>
      <c r="L60" s="1025">
        <v>0</v>
      </c>
      <c r="M60" s="1025">
        <v>0</v>
      </c>
      <c r="N60" s="1025">
        <v>0</v>
      </c>
      <c r="O60" s="1044">
        <f t="shared" ref="O60:O74" si="21">SUM(C60:N60)</f>
        <v>0</v>
      </c>
      <c r="P60" s="89"/>
      <c r="Q60" s="89"/>
      <c r="R60" s="89"/>
      <c r="S60" s="89"/>
      <c r="T60" s="89"/>
      <c r="U60" s="89"/>
      <c r="V60" s="89"/>
      <c r="W60" s="89"/>
      <c r="X60" s="89"/>
      <c r="Y60" s="116"/>
    </row>
    <row r="61" spans="1:25" s="71" customFormat="1" x14ac:dyDescent="0.2">
      <c r="A61" s="5"/>
      <c r="B61" s="366" t="s">
        <v>242</v>
      </c>
      <c r="C61" s="1025">
        <v>0</v>
      </c>
      <c r="D61" s="1025">
        <v>0</v>
      </c>
      <c r="E61" s="1025">
        <v>0</v>
      </c>
      <c r="F61" s="1025">
        <v>0</v>
      </c>
      <c r="G61" s="1025">
        <v>0</v>
      </c>
      <c r="H61" s="1025">
        <v>0</v>
      </c>
      <c r="I61" s="1025">
        <v>0</v>
      </c>
      <c r="J61" s="1025">
        <v>0</v>
      </c>
      <c r="K61" s="1025">
        <v>0</v>
      </c>
      <c r="L61" s="1025">
        <v>0</v>
      </c>
      <c r="M61" s="1025">
        <v>0</v>
      </c>
      <c r="N61" s="1025">
        <v>0</v>
      </c>
      <c r="O61" s="1044">
        <f t="shared" si="21"/>
        <v>0</v>
      </c>
      <c r="P61" s="89"/>
      <c r="Q61" s="89"/>
      <c r="R61" s="89"/>
      <c r="S61" s="89"/>
      <c r="T61" s="89"/>
      <c r="U61" s="89"/>
      <c r="V61" s="89"/>
      <c r="W61" s="89"/>
      <c r="X61" s="89"/>
      <c r="Y61" s="116"/>
    </row>
    <row r="62" spans="1:25" s="71" customFormat="1" x14ac:dyDescent="0.2">
      <c r="A62" s="5"/>
      <c r="B62" s="1029" t="s">
        <v>24</v>
      </c>
      <c r="C62" s="1025">
        <f>+C63+C66</f>
        <v>0</v>
      </c>
      <c r="D62" s="1025">
        <f t="shared" ref="D62:N62" si="22">+D63+D66</f>
        <v>0</v>
      </c>
      <c r="E62" s="1025">
        <f t="shared" si="22"/>
        <v>0</v>
      </c>
      <c r="F62" s="1025">
        <f t="shared" si="22"/>
        <v>0</v>
      </c>
      <c r="G62" s="1025">
        <f t="shared" si="22"/>
        <v>0</v>
      </c>
      <c r="H62" s="1025">
        <f t="shared" si="22"/>
        <v>0</v>
      </c>
      <c r="I62" s="1025">
        <f t="shared" si="22"/>
        <v>0</v>
      </c>
      <c r="J62" s="1025">
        <f t="shared" si="22"/>
        <v>0</v>
      </c>
      <c r="K62" s="1025">
        <f t="shared" si="22"/>
        <v>0</v>
      </c>
      <c r="L62" s="1025">
        <f t="shared" si="22"/>
        <v>0</v>
      </c>
      <c r="M62" s="1025">
        <f t="shared" si="22"/>
        <v>0</v>
      </c>
      <c r="N62" s="1025">
        <f t="shared" si="22"/>
        <v>0</v>
      </c>
      <c r="O62" s="1044">
        <f t="shared" si="21"/>
        <v>0</v>
      </c>
      <c r="P62" s="89"/>
      <c r="Q62" s="89"/>
      <c r="R62" s="89"/>
      <c r="S62" s="89"/>
      <c r="T62" s="89"/>
      <c r="U62" s="89"/>
      <c r="V62" s="89"/>
      <c r="W62" s="89"/>
      <c r="X62" s="89"/>
      <c r="Y62" s="116"/>
    </row>
    <row r="63" spans="1:25" s="71" customFormat="1" x14ac:dyDescent="0.2">
      <c r="A63" s="5"/>
      <c r="B63" s="366" t="s">
        <v>241</v>
      </c>
      <c r="C63" s="1025">
        <f>+C64+C65</f>
        <v>0</v>
      </c>
      <c r="D63" s="1025">
        <f t="shared" ref="D63:N63" si="23">+D64+D65</f>
        <v>0</v>
      </c>
      <c r="E63" s="1025">
        <f t="shared" si="23"/>
        <v>0</v>
      </c>
      <c r="F63" s="1025">
        <f t="shared" si="23"/>
        <v>0</v>
      </c>
      <c r="G63" s="1025">
        <f t="shared" si="23"/>
        <v>0</v>
      </c>
      <c r="H63" s="1025">
        <f t="shared" si="23"/>
        <v>0</v>
      </c>
      <c r="I63" s="1025">
        <f t="shared" si="23"/>
        <v>0</v>
      </c>
      <c r="J63" s="1025">
        <f t="shared" si="23"/>
        <v>0</v>
      </c>
      <c r="K63" s="1025">
        <f t="shared" si="23"/>
        <v>0</v>
      </c>
      <c r="L63" s="1025">
        <f t="shared" si="23"/>
        <v>0</v>
      </c>
      <c r="M63" s="1025">
        <f t="shared" si="23"/>
        <v>0</v>
      </c>
      <c r="N63" s="1025">
        <f t="shared" si="23"/>
        <v>0</v>
      </c>
      <c r="O63" s="1044">
        <f t="shared" si="21"/>
        <v>0</v>
      </c>
      <c r="P63" s="89"/>
      <c r="Q63" s="89"/>
      <c r="R63" s="89"/>
      <c r="S63" s="89"/>
      <c r="T63" s="89"/>
      <c r="U63" s="89"/>
      <c r="V63" s="89"/>
      <c r="W63" s="89"/>
      <c r="X63" s="89"/>
      <c r="Y63" s="116"/>
    </row>
    <row r="64" spans="1:25" s="71" customFormat="1" x14ac:dyDescent="0.2">
      <c r="A64" s="5"/>
      <c r="B64" s="367" t="s">
        <v>243</v>
      </c>
      <c r="C64" s="1025">
        <v>0</v>
      </c>
      <c r="D64" s="1025">
        <v>0</v>
      </c>
      <c r="E64" s="1025">
        <v>0</v>
      </c>
      <c r="F64" s="1025">
        <v>0</v>
      </c>
      <c r="G64" s="1025">
        <v>0</v>
      </c>
      <c r="H64" s="1025">
        <v>0</v>
      </c>
      <c r="I64" s="1025">
        <v>0</v>
      </c>
      <c r="J64" s="1025">
        <v>0</v>
      </c>
      <c r="K64" s="1025">
        <v>0</v>
      </c>
      <c r="L64" s="1025">
        <v>0</v>
      </c>
      <c r="M64" s="1025">
        <v>0</v>
      </c>
      <c r="N64" s="1025">
        <v>0</v>
      </c>
      <c r="O64" s="1044">
        <f t="shared" si="21"/>
        <v>0</v>
      </c>
      <c r="P64" s="89"/>
      <c r="Q64" s="89"/>
      <c r="R64" s="89"/>
      <c r="S64" s="89"/>
      <c r="T64" s="89"/>
      <c r="U64" s="89"/>
      <c r="V64" s="89"/>
      <c r="W64" s="89"/>
      <c r="X64" s="89"/>
      <c r="Y64" s="116"/>
    </row>
    <row r="65" spans="1:25" s="71" customFormat="1" x14ac:dyDescent="0.2">
      <c r="A65" s="5"/>
      <c r="B65" s="368" t="s">
        <v>244</v>
      </c>
      <c r="C65" s="1025">
        <v>0</v>
      </c>
      <c r="D65" s="1025">
        <v>0</v>
      </c>
      <c r="E65" s="1025">
        <v>0</v>
      </c>
      <c r="F65" s="1025">
        <v>0</v>
      </c>
      <c r="G65" s="1025">
        <v>0</v>
      </c>
      <c r="H65" s="1025">
        <v>0</v>
      </c>
      <c r="I65" s="1025">
        <v>0</v>
      </c>
      <c r="J65" s="1025">
        <v>0</v>
      </c>
      <c r="K65" s="1025">
        <v>0</v>
      </c>
      <c r="L65" s="1025">
        <v>0</v>
      </c>
      <c r="M65" s="1025">
        <v>0</v>
      </c>
      <c r="N65" s="1025">
        <v>0</v>
      </c>
      <c r="O65" s="1044">
        <f t="shared" si="21"/>
        <v>0</v>
      </c>
      <c r="P65" s="89"/>
      <c r="Q65" s="89"/>
      <c r="R65" s="89"/>
      <c r="S65" s="89"/>
      <c r="T65" s="89"/>
      <c r="U65" s="89"/>
      <c r="V65" s="89"/>
      <c r="W65" s="89"/>
      <c r="X65" s="89"/>
      <c r="Y65" s="116"/>
    </row>
    <row r="66" spans="1:25" s="71" customFormat="1" x14ac:dyDescent="0.2">
      <c r="A66" s="5"/>
      <c r="B66" s="366" t="s">
        <v>242</v>
      </c>
      <c r="C66" s="1025">
        <f>+C67+C68</f>
        <v>0</v>
      </c>
      <c r="D66" s="1025">
        <f t="shared" ref="D66:N66" si="24">+D67+D68</f>
        <v>0</v>
      </c>
      <c r="E66" s="1025">
        <f t="shared" si="24"/>
        <v>0</v>
      </c>
      <c r="F66" s="1025">
        <f t="shared" si="24"/>
        <v>0</v>
      </c>
      <c r="G66" s="1025">
        <f t="shared" si="24"/>
        <v>0</v>
      </c>
      <c r="H66" s="1025">
        <f t="shared" si="24"/>
        <v>0</v>
      </c>
      <c r="I66" s="1025">
        <f t="shared" si="24"/>
        <v>0</v>
      </c>
      <c r="J66" s="1025">
        <f t="shared" si="24"/>
        <v>0</v>
      </c>
      <c r="K66" s="1025">
        <f t="shared" si="24"/>
        <v>0</v>
      </c>
      <c r="L66" s="1025">
        <f t="shared" si="24"/>
        <v>0</v>
      </c>
      <c r="M66" s="1025">
        <f t="shared" si="24"/>
        <v>0</v>
      </c>
      <c r="N66" s="1025">
        <f t="shared" si="24"/>
        <v>0</v>
      </c>
      <c r="O66" s="1044">
        <f t="shared" si="21"/>
        <v>0</v>
      </c>
      <c r="P66" s="89"/>
      <c r="Q66" s="89"/>
      <c r="R66" s="89"/>
      <c r="S66" s="89"/>
      <c r="T66" s="89"/>
      <c r="U66" s="89"/>
      <c r="V66" s="89"/>
      <c r="W66" s="89"/>
      <c r="X66" s="89"/>
      <c r="Y66" s="116"/>
    </row>
    <row r="67" spans="1:25" s="71" customFormat="1" x14ac:dyDescent="0.2">
      <c r="A67" s="5"/>
      <c r="B67" s="367" t="s">
        <v>243</v>
      </c>
      <c r="C67" s="1025">
        <v>0</v>
      </c>
      <c r="D67" s="1025">
        <v>0</v>
      </c>
      <c r="E67" s="1025">
        <v>0</v>
      </c>
      <c r="F67" s="1025">
        <v>0</v>
      </c>
      <c r="G67" s="1025">
        <v>0</v>
      </c>
      <c r="H67" s="1025">
        <v>0</v>
      </c>
      <c r="I67" s="1025">
        <v>0</v>
      </c>
      <c r="J67" s="1025">
        <v>0</v>
      </c>
      <c r="K67" s="1025">
        <v>0</v>
      </c>
      <c r="L67" s="1025">
        <v>0</v>
      </c>
      <c r="M67" s="1025">
        <v>0</v>
      </c>
      <c r="N67" s="1025">
        <v>0</v>
      </c>
      <c r="O67" s="1044">
        <f t="shared" si="21"/>
        <v>0</v>
      </c>
      <c r="P67" s="89"/>
      <c r="Q67" s="89"/>
      <c r="R67" s="89"/>
      <c r="S67" s="89"/>
      <c r="T67" s="89"/>
      <c r="U67" s="89"/>
      <c r="V67" s="89"/>
      <c r="W67" s="89"/>
      <c r="X67" s="89"/>
      <c r="Y67" s="116"/>
    </row>
    <row r="68" spans="1:25" s="71" customFormat="1" x14ac:dyDescent="0.2">
      <c r="A68" s="5"/>
      <c r="B68" s="368" t="s">
        <v>244</v>
      </c>
      <c r="C68" s="1025">
        <v>0</v>
      </c>
      <c r="D68" s="1025">
        <v>0</v>
      </c>
      <c r="E68" s="1025">
        <v>0</v>
      </c>
      <c r="F68" s="1025">
        <v>0</v>
      </c>
      <c r="G68" s="1025">
        <v>0</v>
      </c>
      <c r="H68" s="1025">
        <v>0</v>
      </c>
      <c r="I68" s="1025">
        <v>0</v>
      </c>
      <c r="J68" s="1025">
        <v>0</v>
      </c>
      <c r="K68" s="1025">
        <v>0</v>
      </c>
      <c r="L68" s="1025">
        <v>0</v>
      </c>
      <c r="M68" s="1025">
        <v>0</v>
      </c>
      <c r="N68" s="1025">
        <v>0</v>
      </c>
      <c r="O68" s="1044">
        <f t="shared" si="21"/>
        <v>0</v>
      </c>
      <c r="P68" s="89"/>
      <c r="Q68" s="89"/>
      <c r="R68" s="89"/>
      <c r="S68" s="89"/>
      <c r="T68" s="89"/>
      <c r="U68" s="89"/>
      <c r="V68" s="89"/>
      <c r="W68" s="89"/>
      <c r="X68" s="89"/>
      <c r="Y68" s="116"/>
    </row>
    <row r="69" spans="1:25" s="71" customFormat="1" x14ac:dyDescent="0.2">
      <c r="A69" s="5"/>
      <c r="B69" s="1029" t="s">
        <v>25</v>
      </c>
      <c r="C69" s="1025">
        <f>+C70+C71</f>
        <v>0</v>
      </c>
      <c r="D69" s="1025">
        <f t="shared" ref="D69:N69" si="25">+D70+D71</f>
        <v>0</v>
      </c>
      <c r="E69" s="1025">
        <f t="shared" si="25"/>
        <v>0</v>
      </c>
      <c r="F69" s="1025">
        <f t="shared" si="25"/>
        <v>0</v>
      </c>
      <c r="G69" s="1025">
        <f t="shared" si="25"/>
        <v>0</v>
      </c>
      <c r="H69" s="1025">
        <f t="shared" si="25"/>
        <v>0</v>
      </c>
      <c r="I69" s="1025">
        <f t="shared" si="25"/>
        <v>0</v>
      </c>
      <c r="J69" s="1025">
        <f t="shared" si="25"/>
        <v>0</v>
      </c>
      <c r="K69" s="1025">
        <f t="shared" si="25"/>
        <v>0</v>
      </c>
      <c r="L69" s="1025">
        <f t="shared" si="25"/>
        <v>0</v>
      </c>
      <c r="M69" s="1025">
        <f t="shared" si="25"/>
        <v>0</v>
      </c>
      <c r="N69" s="1025">
        <f t="shared" si="25"/>
        <v>0</v>
      </c>
      <c r="O69" s="1044">
        <f t="shared" si="21"/>
        <v>0</v>
      </c>
      <c r="P69" s="89"/>
      <c r="Q69" s="89"/>
      <c r="R69" s="89"/>
      <c r="S69" s="89"/>
      <c r="T69" s="89"/>
      <c r="U69" s="89"/>
      <c r="V69" s="89"/>
      <c r="W69" s="89"/>
      <c r="X69" s="89"/>
      <c r="Y69" s="116"/>
    </row>
    <row r="70" spans="1:25" s="71" customFormat="1" x14ac:dyDescent="0.2">
      <c r="A70" s="5"/>
      <c r="B70" s="366" t="s">
        <v>241</v>
      </c>
      <c r="C70" s="1025">
        <v>0</v>
      </c>
      <c r="D70" s="1025">
        <v>0</v>
      </c>
      <c r="E70" s="1025">
        <v>0</v>
      </c>
      <c r="F70" s="1025">
        <v>0</v>
      </c>
      <c r="G70" s="1025">
        <v>0</v>
      </c>
      <c r="H70" s="1025">
        <v>0</v>
      </c>
      <c r="I70" s="1025">
        <v>0</v>
      </c>
      <c r="J70" s="1025">
        <v>0</v>
      </c>
      <c r="K70" s="1025">
        <v>0</v>
      </c>
      <c r="L70" s="1025">
        <v>0</v>
      </c>
      <c r="M70" s="1025">
        <v>0</v>
      </c>
      <c r="N70" s="1025">
        <v>0</v>
      </c>
      <c r="O70" s="1044">
        <f t="shared" si="21"/>
        <v>0</v>
      </c>
      <c r="P70" s="89"/>
      <c r="Q70" s="89"/>
      <c r="R70" s="89"/>
      <c r="S70" s="89"/>
      <c r="T70" s="89"/>
      <c r="U70" s="89"/>
      <c r="V70" s="89"/>
      <c r="W70" s="89"/>
      <c r="X70" s="89"/>
      <c r="Y70" s="116"/>
    </row>
    <row r="71" spans="1:25" s="71" customFormat="1" x14ac:dyDescent="0.2">
      <c r="A71" s="5"/>
      <c r="B71" s="366" t="s">
        <v>242</v>
      </c>
      <c r="C71" s="1025">
        <v>0</v>
      </c>
      <c r="D71" s="1025">
        <v>0</v>
      </c>
      <c r="E71" s="1025">
        <v>0</v>
      </c>
      <c r="F71" s="1025">
        <v>0</v>
      </c>
      <c r="G71" s="1025">
        <v>0</v>
      </c>
      <c r="H71" s="1025">
        <v>0</v>
      </c>
      <c r="I71" s="1025">
        <v>0</v>
      </c>
      <c r="J71" s="1025">
        <v>0</v>
      </c>
      <c r="K71" s="1025">
        <v>0</v>
      </c>
      <c r="L71" s="1025">
        <v>0</v>
      </c>
      <c r="M71" s="1025">
        <v>0</v>
      </c>
      <c r="N71" s="1025">
        <v>0</v>
      </c>
      <c r="O71" s="1044">
        <f t="shared" si="21"/>
        <v>0</v>
      </c>
      <c r="P71" s="89"/>
      <c r="Q71" s="89"/>
      <c r="R71" s="89"/>
      <c r="S71" s="89"/>
      <c r="T71" s="89"/>
      <c r="U71" s="89"/>
      <c r="V71" s="89"/>
      <c r="W71" s="89"/>
      <c r="X71" s="89"/>
      <c r="Y71" s="116"/>
    </row>
    <row r="72" spans="1:25" s="71" customFormat="1" x14ac:dyDescent="0.2">
      <c r="A72" s="5"/>
      <c r="B72" s="1029" t="s">
        <v>26</v>
      </c>
      <c r="C72" s="1025">
        <f>+C73+C74</f>
        <v>0</v>
      </c>
      <c r="D72" s="1025">
        <f t="shared" ref="D72:N72" si="26">+D73+D74</f>
        <v>0</v>
      </c>
      <c r="E72" s="1025">
        <f t="shared" si="26"/>
        <v>0</v>
      </c>
      <c r="F72" s="1025">
        <f t="shared" si="26"/>
        <v>0</v>
      </c>
      <c r="G72" s="1025">
        <f t="shared" si="26"/>
        <v>0</v>
      </c>
      <c r="H72" s="1025">
        <f t="shared" si="26"/>
        <v>0</v>
      </c>
      <c r="I72" s="1025">
        <f t="shared" si="26"/>
        <v>0</v>
      </c>
      <c r="J72" s="1025">
        <f t="shared" si="26"/>
        <v>0</v>
      </c>
      <c r="K72" s="1025">
        <f t="shared" si="26"/>
        <v>0</v>
      </c>
      <c r="L72" s="1025">
        <f t="shared" si="26"/>
        <v>0</v>
      </c>
      <c r="M72" s="1025">
        <f t="shared" si="26"/>
        <v>0</v>
      </c>
      <c r="N72" s="1025">
        <f t="shared" si="26"/>
        <v>0</v>
      </c>
      <c r="O72" s="1044">
        <f t="shared" si="21"/>
        <v>0</v>
      </c>
      <c r="P72" s="89"/>
      <c r="Q72" s="89"/>
      <c r="R72" s="89"/>
      <c r="S72" s="89"/>
      <c r="T72" s="89"/>
      <c r="U72" s="89"/>
      <c r="V72" s="89"/>
      <c r="W72" s="89"/>
      <c r="X72" s="89"/>
      <c r="Y72" s="116"/>
    </row>
    <row r="73" spans="1:25" s="71" customFormat="1" x14ac:dyDescent="0.2">
      <c r="A73" s="5"/>
      <c r="B73" s="366" t="s">
        <v>241</v>
      </c>
      <c r="C73" s="1025">
        <v>0</v>
      </c>
      <c r="D73" s="1025">
        <v>0</v>
      </c>
      <c r="E73" s="1025">
        <v>0</v>
      </c>
      <c r="F73" s="1025">
        <v>0</v>
      </c>
      <c r="G73" s="1025">
        <v>0</v>
      </c>
      <c r="H73" s="1025">
        <v>0</v>
      </c>
      <c r="I73" s="1025">
        <v>0</v>
      </c>
      <c r="J73" s="1025">
        <v>0</v>
      </c>
      <c r="K73" s="1025">
        <v>0</v>
      </c>
      <c r="L73" s="1025">
        <v>0</v>
      </c>
      <c r="M73" s="1025">
        <v>0</v>
      </c>
      <c r="N73" s="1025">
        <v>0</v>
      </c>
      <c r="O73" s="1044">
        <f t="shared" si="21"/>
        <v>0</v>
      </c>
      <c r="P73" s="89"/>
      <c r="Q73" s="89"/>
      <c r="R73" s="89"/>
      <c r="S73" s="89"/>
      <c r="T73" s="89"/>
      <c r="U73" s="89"/>
      <c r="V73" s="89"/>
      <c r="W73" s="89"/>
      <c r="X73" s="89"/>
      <c r="Y73" s="116"/>
    </row>
    <row r="74" spans="1:25" s="71" customFormat="1" x14ac:dyDescent="0.2">
      <c r="A74" s="5"/>
      <c r="B74" s="371" t="s">
        <v>242</v>
      </c>
      <c r="C74" s="1025">
        <v>0</v>
      </c>
      <c r="D74" s="1025">
        <v>0</v>
      </c>
      <c r="E74" s="1025">
        <v>0</v>
      </c>
      <c r="F74" s="1025">
        <v>0</v>
      </c>
      <c r="G74" s="1025">
        <v>0</v>
      </c>
      <c r="H74" s="1025">
        <v>0</v>
      </c>
      <c r="I74" s="1025">
        <v>0</v>
      </c>
      <c r="J74" s="1025">
        <v>0</v>
      </c>
      <c r="K74" s="1025">
        <v>0</v>
      </c>
      <c r="L74" s="1025">
        <v>0</v>
      </c>
      <c r="M74" s="1025">
        <v>0</v>
      </c>
      <c r="N74" s="1025">
        <v>0</v>
      </c>
      <c r="O74" s="1044">
        <f t="shared" si="21"/>
        <v>0</v>
      </c>
      <c r="P74" s="89"/>
      <c r="Q74" s="89"/>
      <c r="R74" s="89"/>
      <c r="S74" s="89"/>
      <c r="T74" s="89"/>
      <c r="U74" s="89"/>
      <c r="V74" s="89"/>
      <c r="W74" s="89"/>
      <c r="X74" s="89"/>
      <c r="Y74" s="116"/>
    </row>
    <row r="75" spans="1:25" s="71" customFormat="1" x14ac:dyDescent="0.2">
      <c r="A75" s="5"/>
      <c r="B75" s="1045" t="s">
        <v>27</v>
      </c>
      <c r="C75" s="370">
        <v>0</v>
      </c>
      <c r="D75" s="370">
        <v>0</v>
      </c>
      <c r="E75" s="370">
        <v>0</v>
      </c>
      <c r="F75" s="370">
        <v>0</v>
      </c>
      <c r="G75" s="370">
        <v>0</v>
      </c>
      <c r="H75" s="370">
        <v>0</v>
      </c>
      <c r="I75" s="370">
        <v>0</v>
      </c>
      <c r="J75" s="370">
        <v>0</v>
      </c>
      <c r="K75" s="370">
        <v>0</v>
      </c>
      <c r="L75" s="370">
        <v>0</v>
      </c>
      <c r="M75" s="370">
        <v>0</v>
      </c>
      <c r="N75" s="370">
        <v>0</v>
      </c>
      <c r="O75" s="1042">
        <f>SUM(C75:N75)</f>
        <v>0</v>
      </c>
      <c r="P75" s="89"/>
      <c r="Q75" s="89"/>
      <c r="R75" s="89"/>
      <c r="S75" s="89"/>
      <c r="T75" s="89"/>
      <c r="U75" s="89"/>
      <c r="V75" s="89"/>
      <c r="W75" s="89"/>
      <c r="X75" s="89"/>
      <c r="Y75" s="116"/>
    </row>
    <row r="76" spans="1:25" s="71" customFormat="1" x14ac:dyDescent="0.2">
      <c r="A76" s="5"/>
      <c r="B76" s="1045" t="s">
        <v>698</v>
      </c>
      <c r="C76" s="370">
        <v>0</v>
      </c>
      <c r="D76" s="370">
        <v>0</v>
      </c>
      <c r="E76" s="370">
        <v>0</v>
      </c>
      <c r="F76" s="370">
        <v>0</v>
      </c>
      <c r="G76" s="370">
        <v>0</v>
      </c>
      <c r="H76" s="370">
        <v>0</v>
      </c>
      <c r="I76" s="370">
        <v>0</v>
      </c>
      <c r="J76" s="370">
        <v>0</v>
      </c>
      <c r="K76" s="370">
        <v>0</v>
      </c>
      <c r="L76" s="370">
        <v>0</v>
      </c>
      <c r="M76" s="370">
        <v>0</v>
      </c>
      <c r="N76" s="370">
        <v>615.4583228830594</v>
      </c>
      <c r="O76" s="1042">
        <f t="shared" ref="O76:O120" si="27">SUM(C76:N76)</f>
        <v>615.4583228830594</v>
      </c>
      <c r="P76" s="89"/>
      <c r="Q76" s="89"/>
      <c r="R76" s="89"/>
      <c r="S76" s="89"/>
      <c r="T76" s="89"/>
      <c r="U76" s="89"/>
      <c r="V76" s="89"/>
      <c r="W76" s="89"/>
      <c r="X76" s="89"/>
      <c r="Y76" s="116"/>
    </row>
    <row r="77" spans="1:25" s="71" customFormat="1" x14ac:dyDescent="0.2">
      <c r="A77" s="5"/>
      <c r="B77" s="1045" t="s">
        <v>388</v>
      </c>
      <c r="C77" s="370">
        <v>0</v>
      </c>
      <c r="D77" s="370">
        <v>0</v>
      </c>
      <c r="E77" s="370">
        <v>290.61991518165058</v>
      </c>
      <c r="F77" s="370">
        <v>0</v>
      </c>
      <c r="G77" s="370">
        <v>0</v>
      </c>
      <c r="H77" s="370">
        <v>0</v>
      </c>
      <c r="I77" s="370">
        <v>0</v>
      </c>
      <c r="J77" s="370">
        <v>0</v>
      </c>
      <c r="K77" s="370">
        <v>0</v>
      </c>
      <c r="L77" s="370">
        <v>0</v>
      </c>
      <c r="M77" s="370">
        <v>0</v>
      </c>
      <c r="N77" s="370">
        <v>0</v>
      </c>
      <c r="O77" s="1042">
        <f t="shared" si="27"/>
        <v>290.61991518165058</v>
      </c>
      <c r="P77" s="89"/>
      <c r="Q77" s="89"/>
      <c r="R77" s="89"/>
      <c r="S77" s="89"/>
      <c r="T77" s="89"/>
      <c r="U77" s="89"/>
      <c r="V77" s="89"/>
      <c r="W77" s="89"/>
      <c r="X77" s="89"/>
      <c r="Y77" s="116"/>
    </row>
    <row r="78" spans="1:25" s="71" customFormat="1" x14ac:dyDescent="0.2">
      <c r="A78" s="5"/>
      <c r="B78" s="1045" t="s">
        <v>536</v>
      </c>
      <c r="C78" s="370">
        <v>0</v>
      </c>
      <c r="D78" s="370">
        <v>0</v>
      </c>
      <c r="E78" s="370">
        <v>0</v>
      </c>
      <c r="F78" s="370">
        <v>0</v>
      </c>
      <c r="G78" s="370">
        <v>0</v>
      </c>
      <c r="H78" s="370">
        <v>0</v>
      </c>
      <c r="I78" s="370">
        <v>0</v>
      </c>
      <c r="J78" s="370">
        <v>0</v>
      </c>
      <c r="K78" s="370">
        <v>0</v>
      </c>
      <c r="L78" s="370">
        <v>0</v>
      </c>
      <c r="M78" s="370">
        <v>0</v>
      </c>
      <c r="N78" s="370">
        <v>0</v>
      </c>
      <c r="O78" s="1042">
        <f t="shared" si="27"/>
        <v>0</v>
      </c>
      <c r="P78" s="89"/>
      <c r="Q78" s="89"/>
      <c r="R78" s="89"/>
      <c r="S78" s="89"/>
      <c r="T78" s="89"/>
      <c r="U78" s="89"/>
      <c r="V78" s="89"/>
      <c r="W78" s="89"/>
      <c r="X78" s="89"/>
      <c r="Y78" s="116"/>
    </row>
    <row r="79" spans="1:25" s="71" customFormat="1" x14ac:dyDescent="0.2">
      <c r="A79" s="5"/>
      <c r="B79" s="1045" t="s">
        <v>660</v>
      </c>
      <c r="C79" s="370">
        <v>4.9598678213220335</v>
      </c>
      <c r="D79" s="370">
        <v>5.1239545431327889</v>
      </c>
      <c r="E79" s="370">
        <v>4.8810790947613123</v>
      </c>
      <c r="F79" s="370">
        <v>5.0437665391437898</v>
      </c>
      <c r="G79" s="370">
        <v>5.072043741389165</v>
      </c>
      <c r="H79" s="370">
        <v>5.1004794759400465</v>
      </c>
      <c r="I79" s="370">
        <v>5.1290746316343601</v>
      </c>
      <c r="J79" s="370">
        <v>5.1578301023484014</v>
      </c>
      <c r="K79" s="370">
        <v>5.186746786649362</v>
      </c>
      <c r="L79" s="370">
        <v>5.2158255884902784</v>
      </c>
      <c r="M79" s="370">
        <v>5.245067416862554</v>
      </c>
      <c r="N79" s="370">
        <v>5.2744731854484925</v>
      </c>
      <c r="O79" s="1042">
        <f t="shared" si="27"/>
        <v>61.390208927122579</v>
      </c>
      <c r="P79" s="89"/>
      <c r="Q79" s="89"/>
      <c r="R79" s="89"/>
      <c r="S79" s="89"/>
      <c r="T79" s="89"/>
      <c r="U79" s="89"/>
      <c r="V79" s="89"/>
      <c r="W79" s="89"/>
      <c r="X79" s="89"/>
      <c r="Y79" s="116"/>
    </row>
    <row r="80" spans="1:25" s="71" customFormat="1" x14ac:dyDescent="0.2">
      <c r="A80" s="5"/>
      <c r="B80" s="1045" t="s">
        <v>508</v>
      </c>
      <c r="C80" s="370">
        <v>0</v>
      </c>
      <c r="D80" s="370">
        <v>0</v>
      </c>
      <c r="E80" s="370">
        <v>0</v>
      </c>
      <c r="F80" s="370">
        <v>0</v>
      </c>
      <c r="G80" s="370">
        <v>0</v>
      </c>
      <c r="H80" s="370">
        <v>0</v>
      </c>
      <c r="I80" s="370">
        <v>0</v>
      </c>
      <c r="J80" s="370">
        <v>0</v>
      </c>
      <c r="K80" s="370">
        <v>0</v>
      </c>
      <c r="L80" s="370">
        <v>0</v>
      </c>
      <c r="M80" s="370">
        <v>0</v>
      </c>
      <c r="N80" s="370">
        <v>0</v>
      </c>
      <c r="O80" s="1042">
        <f t="shared" si="27"/>
        <v>0</v>
      </c>
      <c r="P80" s="89"/>
      <c r="Q80" s="89"/>
      <c r="R80" s="89"/>
      <c r="S80" s="89"/>
      <c r="T80" s="89"/>
      <c r="U80" s="89"/>
      <c r="V80" s="89"/>
      <c r="W80" s="89"/>
      <c r="X80" s="89"/>
      <c r="Y80" s="116"/>
    </row>
    <row r="81" spans="1:25" s="71" customFormat="1" x14ac:dyDescent="0.2">
      <c r="A81" s="5"/>
      <c r="B81" s="1045" t="s">
        <v>509</v>
      </c>
      <c r="C81" s="370">
        <v>0</v>
      </c>
      <c r="D81" s="370">
        <v>0</v>
      </c>
      <c r="E81" s="370">
        <v>0</v>
      </c>
      <c r="F81" s="370">
        <v>0</v>
      </c>
      <c r="G81" s="370">
        <v>0</v>
      </c>
      <c r="H81" s="370">
        <v>0</v>
      </c>
      <c r="I81" s="370">
        <v>0</v>
      </c>
      <c r="J81" s="370">
        <v>0</v>
      </c>
      <c r="K81" s="370">
        <v>0</v>
      </c>
      <c r="L81" s="370">
        <v>0</v>
      </c>
      <c r="M81" s="370">
        <v>0</v>
      </c>
      <c r="N81" s="370">
        <v>0</v>
      </c>
      <c r="O81" s="1042">
        <f t="shared" si="27"/>
        <v>0</v>
      </c>
      <c r="P81" s="89"/>
      <c r="Q81" s="89"/>
      <c r="R81" s="89"/>
      <c r="S81" s="89"/>
      <c r="T81" s="89"/>
      <c r="U81" s="89"/>
      <c r="V81" s="89"/>
      <c r="W81" s="89"/>
      <c r="X81" s="89"/>
      <c r="Y81" s="116"/>
    </row>
    <row r="82" spans="1:25" s="71" customFormat="1" x14ac:dyDescent="0.2">
      <c r="A82" s="5"/>
      <c r="B82" s="1045" t="s">
        <v>510</v>
      </c>
      <c r="C82" s="370">
        <v>0</v>
      </c>
      <c r="D82" s="370">
        <v>0</v>
      </c>
      <c r="E82" s="370">
        <v>0</v>
      </c>
      <c r="F82" s="370">
        <v>0</v>
      </c>
      <c r="G82" s="370">
        <v>0</v>
      </c>
      <c r="H82" s="370">
        <v>0</v>
      </c>
      <c r="I82" s="370">
        <v>0</v>
      </c>
      <c r="J82" s="370">
        <v>0</v>
      </c>
      <c r="K82" s="370">
        <v>0</v>
      </c>
      <c r="L82" s="370">
        <v>0</v>
      </c>
      <c r="M82" s="370">
        <v>0</v>
      </c>
      <c r="N82" s="370">
        <v>0</v>
      </c>
      <c r="O82" s="1042">
        <f t="shared" si="27"/>
        <v>0</v>
      </c>
      <c r="P82" s="89"/>
      <c r="Q82" s="89"/>
      <c r="R82" s="89"/>
      <c r="S82" s="89"/>
      <c r="T82" s="89"/>
      <c r="U82" s="89"/>
      <c r="V82" s="89"/>
      <c r="W82" s="89"/>
      <c r="X82" s="89"/>
      <c r="Y82" s="116"/>
    </row>
    <row r="83" spans="1:25" s="71" customFormat="1" x14ac:dyDescent="0.2">
      <c r="A83" s="5"/>
      <c r="B83" s="1045" t="s">
        <v>686</v>
      </c>
      <c r="C83" s="370">
        <v>0</v>
      </c>
      <c r="D83" s="370">
        <v>0</v>
      </c>
      <c r="E83" s="370">
        <v>0</v>
      </c>
      <c r="F83" s="370">
        <v>0</v>
      </c>
      <c r="G83" s="370">
        <v>0</v>
      </c>
      <c r="H83" s="370">
        <v>0</v>
      </c>
      <c r="I83" s="370">
        <v>0</v>
      </c>
      <c r="J83" s="370">
        <v>0</v>
      </c>
      <c r="K83" s="370">
        <v>0</v>
      </c>
      <c r="L83" s="370">
        <v>0</v>
      </c>
      <c r="M83" s="370">
        <v>2168.3868804672829</v>
      </c>
      <c r="N83" s="370">
        <v>0</v>
      </c>
      <c r="O83" s="1042">
        <f t="shared" si="27"/>
        <v>2168.3868804672829</v>
      </c>
      <c r="P83" s="89"/>
      <c r="Q83" s="89"/>
      <c r="R83" s="89"/>
      <c r="S83" s="89"/>
      <c r="T83" s="89"/>
      <c r="U83" s="89"/>
      <c r="V83" s="89"/>
      <c r="W83" s="89"/>
      <c r="X83" s="89"/>
      <c r="Y83" s="116"/>
    </row>
    <row r="84" spans="1:25" s="71" customFormat="1" x14ac:dyDescent="0.2">
      <c r="A84" s="5"/>
      <c r="B84" s="1045" t="s">
        <v>691</v>
      </c>
      <c r="C84" s="370">
        <v>0</v>
      </c>
      <c r="D84" s="370">
        <v>0</v>
      </c>
      <c r="E84" s="370">
        <v>0</v>
      </c>
      <c r="F84" s="370">
        <v>0</v>
      </c>
      <c r="G84" s="370">
        <v>1326.20572343</v>
      </c>
      <c r="H84" s="370">
        <v>0</v>
      </c>
      <c r="I84" s="370">
        <v>0</v>
      </c>
      <c r="J84" s="370">
        <v>0</v>
      </c>
      <c r="K84" s="370">
        <v>0</v>
      </c>
      <c r="L84" s="370">
        <v>0</v>
      </c>
      <c r="M84" s="370">
        <v>0</v>
      </c>
      <c r="N84" s="370">
        <v>0</v>
      </c>
      <c r="O84" s="1042">
        <f t="shared" si="27"/>
        <v>1326.20572343</v>
      </c>
      <c r="P84" s="89"/>
      <c r="Q84" s="89"/>
      <c r="R84" s="89"/>
      <c r="S84" s="89"/>
      <c r="T84" s="89"/>
      <c r="U84" s="89"/>
      <c r="V84" s="89"/>
      <c r="W84" s="89"/>
      <c r="X84" s="89"/>
      <c r="Y84" s="116"/>
    </row>
    <row r="85" spans="1:25" s="71" customFormat="1" x14ac:dyDescent="0.2">
      <c r="A85" s="5"/>
      <c r="B85" s="1045" t="s">
        <v>380</v>
      </c>
      <c r="C85" s="370">
        <v>0</v>
      </c>
      <c r="D85" s="370">
        <v>0</v>
      </c>
      <c r="E85" s="370">
        <v>0</v>
      </c>
      <c r="F85" s="370">
        <v>0</v>
      </c>
      <c r="G85" s="370">
        <v>0</v>
      </c>
      <c r="H85" s="370">
        <v>0</v>
      </c>
      <c r="I85" s="370">
        <v>0</v>
      </c>
      <c r="J85" s="370">
        <v>0</v>
      </c>
      <c r="K85" s="370">
        <v>0</v>
      </c>
      <c r="L85" s="370">
        <v>2947.5606670000002</v>
      </c>
      <c r="M85" s="370">
        <v>0</v>
      </c>
      <c r="N85" s="370">
        <v>0</v>
      </c>
      <c r="O85" s="1042">
        <f t="shared" si="27"/>
        <v>2947.5606670000002</v>
      </c>
      <c r="P85" s="89"/>
      <c r="Q85" s="89"/>
      <c r="R85" s="89"/>
      <c r="S85" s="89"/>
      <c r="T85" s="89"/>
      <c r="U85" s="89"/>
      <c r="V85" s="89"/>
      <c r="W85" s="89"/>
      <c r="X85" s="89"/>
      <c r="Y85" s="116"/>
    </row>
    <row r="86" spans="1:25" s="71" customFormat="1" x14ac:dyDescent="0.2">
      <c r="A86" s="5"/>
      <c r="B86" s="1045" t="s">
        <v>495</v>
      </c>
      <c r="C86" s="370">
        <v>0</v>
      </c>
      <c r="D86" s="370">
        <v>0</v>
      </c>
      <c r="E86" s="370">
        <v>0</v>
      </c>
      <c r="F86" s="370">
        <v>0</v>
      </c>
      <c r="G86" s="370">
        <v>0</v>
      </c>
      <c r="H86" s="370">
        <v>0</v>
      </c>
      <c r="I86" s="370">
        <v>0</v>
      </c>
      <c r="J86" s="370">
        <v>0</v>
      </c>
      <c r="K86" s="370">
        <v>0</v>
      </c>
      <c r="L86" s="370">
        <v>0</v>
      </c>
      <c r="M86" s="370">
        <v>0</v>
      </c>
      <c r="N86" s="370">
        <v>0</v>
      </c>
      <c r="O86" s="1042">
        <f t="shared" si="27"/>
        <v>0</v>
      </c>
      <c r="P86" s="89"/>
      <c r="Q86" s="89"/>
      <c r="R86" s="89"/>
      <c r="S86" s="89"/>
      <c r="T86" s="89"/>
      <c r="U86" s="89"/>
      <c r="V86" s="89"/>
      <c r="W86" s="89"/>
      <c r="X86" s="89"/>
      <c r="Y86" s="116"/>
    </row>
    <row r="87" spans="1:25" s="71" customFormat="1" x14ac:dyDescent="0.2">
      <c r="A87" s="5"/>
      <c r="B87" s="1045" t="s">
        <v>496</v>
      </c>
      <c r="C87" s="370">
        <v>0</v>
      </c>
      <c r="D87" s="370">
        <v>0</v>
      </c>
      <c r="E87" s="370">
        <v>0</v>
      </c>
      <c r="F87" s="370">
        <v>0</v>
      </c>
      <c r="G87" s="370">
        <v>0</v>
      </c>
      <c r="H87" s="370">
        <v>0</v>
      </c>
      <c r="I87" s="370">
        <v>0</v>
      </c>
      <c r="J87" s="370">
        <v>0</v>
      </c>
      <c r="K87" s="370">
        <v>0</v>
      </c>
      <c r="L87" s="370">
        <v>0</v>
      </c>
      <c r="M87" s="370">
        <v>0</v>
      </c>
      <c r="N87" s="370">
        <v>0</v>
      </c>
      <c r="O87" s="1042">
        <f t="shared" si="27"/>
        <v>0</v>
      </c>
      <c r="P87" s="89"/>
      <c r="Q87" s="89"/>
      <c r="R87" s="89"/>
      <c r="S87" s="89"/>
      <c r="T87" s="89"/>
      <c r="U87" s="89"/>
      <c r="V87" s="89"/>
      <c r="W87" s="89"/>
      <c r="X87" s="89"/>
      <c r="Y87" s="116"/>
    </row>
    <row r="88" spans="1:25" s="71" customFormat="1" x14ac:dyDescent="0.2">
      <c r="A88" s="5"/>
      <c r="B88" s="1045" t="s">
        <v>497</v>
      </c>
      <c r="C88" s="370">
        <v>0</v>
      </c>
      <c r="D88" s="370">
        <v>0</v>
      </c>
      <c r="E88" s="370">
        <v>0</v>
      </c>
      <c r="F88" s="370">
        <v>0</v>
      </c>
      <c r="G88" s="370">
        <v>0</v>
      </c>
      <c r="H88" s="370">
        <v>0</v>
      </c>
      <c r="I88" s="370">
        <v>0</v>
      </c>
      <c r="J88" s="370">
        <v>0</v>
      </c>
      <c r="K88" s="370">
        <v>0</v>
      </c>
      <c r="L88" s="370">
        <v>0</v>
      </c>
      <c r="M88" s="370">
        <v>0</v>
      </c>
      <c r="N88" s="370">
        <v>0</v>
      </c>
      <c r="O88" s="1042">
        <f t="shared" si="27"/>
        <v>0</v>
      </c>
      <c r="P88" s="89"/>
      <c r="Q88" s="89"/>
      <c r="R88" s="89"/>
      <c r="S88" s="89"/>
      <c r="T88" s="89"/>
      <c r="U88" s="89"/>
      <c r="V88" s="89"/>
      <c r="W88" s="89"/>
      <c r="X88" s="89"/>
      <c r="Y88" s="116"/>
    </row>
    <row r="89" spans="1:25" s="71" customFormat="1" x14ac:dyDescent="0.2">
      <c r="A89" s="5"/>
      <c r="B89" s="1045" t="s">
        <v>692</v>
      </c>
      <c r="C89" s="370">
        <v>0</v>
      </c>
      <c r="D89" s="370">
        <v>0</v>
      </c>
      <c r="E89" s="370">
        <v>0</v>
      </c>
      <c r="F89" s="370">
        <v>0</v>
      </c>
      <c r="G89" s="370">
        <v>0</v>
      </c>
      <c r="H89" s="370">
        <v>0</v>
      </c>
      <c r="I89" s="370">
        <v>0</v>
      </c>
      <c r="J89" s="370">
        <v>0</v>
      </c>
      <c r="K89" s="370">
        <v>0</v>
      </c>
      <c r="L89" s="370">
        <v>0</v>
      </c>
      <c r="M89" s="370">
        <v>0</v>
      </c>
      <c r="N89" s="370">
        <v>0</v>
      </c>
      <c r="O89" s="1042">
        <f t="shared" si="27"/>
        <v>0</v>
      </c>
      <c r="P89" s="89"/>
      <c r="Q89" s="89"/>
      <c r="R89" s="89"/>
      <c r="S89" s="89"/>
      <c r="T89" s="89"/>
      <c r="U89" s="89"/>
      <c r="V89" s="89"/>
      <c r="W89" s="89"/>
      <c r="X89" s="89"/>
      <c r="Y89" s="116"/>
    </row>
    <row r="90" spans="1:25" s="71" customFormat="1" x14ac:dyDescent="0.2">
      <c r="A90" s="5"/>
      <c r="B90" s="1045" t="s">
        <v>787</v>
      </c>
      <c r="C90" s="370">
        <v>0</v>
      </c>
      <c r="D90" s="370">
        <v>0</v>
      </c>
      <c r="E90" s="370">
        <v>0</v>
      </c>
      <c r="F90" s="370">
        <v>0</v>
      </c>
      <c r="G90" s="370">
        <v>0</v>
      </c>
      <c r="H90" s="370">
        <v>0</v>
      </c>
      <c r="I90" s="370">
        <v>0</v>
      </c>
      <c r="J90" s="370">
        <v>0</v>
      </c>
      <c r="K90" s="370">
        <v>0</v>
      </c>
      <c r="L90" s="370">
        <v>0</v>
      </c>
      <c r="M90" s="370">
        <v>0</v>
      </c>
      <c r="N90" s="370">
        <v>0</v>
      </c>
      <c r="O90" s="1042">
        <f t="shared" si="27"/>
        <v>0</v>
      </c>
      <c r="P90" s="89"/>
      <c r="Q90" s="89"/>
      <c r="R90" s="89"/>
      <c r="S90" s="89"/>
      <c r="T90" s="89"/>
      <c r="U90" s="89"/>
      <c r="V90" s="89"/>
      <c r="W90" s="89"/>
      <c r="X90" s="89"/>
      <c r="Y90" s="116"/>
    </row>
    <row r="91" spans="1:25" s="71" customFormat="1" x14ac:dyDescent="0.2">
      <c r="A91" s="5"/>
      <c r="B91" s="1045" t="s">
        <v>725</v>
      </c>
      <c r="C91" s="370">
        <v>0</v>
      </c>
      <c r="D91" s="370">
        <v>0</v>
      </c>
      <c r="E91" s="370">
        <v>0</v>
      </c>
      <c r="F91" s="370">
        <v>0</v>
      </c>
      <c r="G91" s="370">
        <v>0</v>
      </c>
      <c r="H91" s="370">
        <v>0</v>
      </c>
      <c r="I91" s="370">
        <v>0</v>
      </c>
      <c r="J91" s="370">
        <v>0</v>
      </c>
      <c r="K91" s="370">
        <v>0</v>
      </c>
      <c r="L91" s="370">
        <v>0</v>
      </c>
      <c r="M91" s="370">
        <v>0</v>
      </c>
      <c r="N91" s="370">
        <v>0</v>
      </c>
      <c r="O91" s="1042">
        <f t="shared" si="27"/>
        <v>0</v>
      </c>
      <c r="P91" s="89"/>
      <c r="Q91" s="89"/>
      <c r="R91" s="89"/>
      <c r="S91" s="89"/>
      <c r="T91" s="89"/>
      <c r="U91" s="89"/>
      <c r="V91" s="89"/>
      <c r="W91" s="89"/>
      <c r="X91" s="89"/>
      <c r="Y91" s="116"/>
    </row>
    <row r="92" spans="1:25" s="71" customFormat="1" x14ac:dyDescent="0.2">
      <c r="A92" s="5"/>
      <c r="B92" s="1045" t="s">
        <v>420</v>
      </c>
      <c r="C92" s="370">
        <v>0</v>
      </c>
      <c r="D92" s="370">
        <v>0</v>
      </c>
      <c r="E92" s="370">
        <v>0</v>
      </c>
      <c r="F92" s="370">
        <v>0</v>
      </c>
      <c r="G92" s="370">
        <v>0</v>
      </c>
      <c r="H92" s="370">
        <v>0</v>
      </c>
      <c r="I92" s="370">
        <v>0</v>
      </c>
      <c r="J92" s="370">
        <v>0</v>
      </c>
      <c r="K92" s="370">
        <v>0</v>
      </c>
      <c r="L92" s="370">
        <v>0</v>
      </c>
      <c r="M92" s="370">
        <v>0</v>
      </c>
      <c r="N92" s="370">
        <v>0</v>
      </c>
      <c r="O92" s="1042">
        <f t="shared" si="27"/>
        <v>0</v>
      </c>
      <c r="P92" s="89"/>
      <c r="Q92" s="89"/>
      <c r="R92" s="89"/>
      <c r="S92" s="89"/>
      <c r="T92" s="89"/>
      <c r="U92" s="89"/>
      <c r="V92" s="89"/>
      <c r="W92" s="89"/>
      <c r="X92" s="89"/>
      <c r="Y92" s="116"/>
    </row>
    <row r="93" spans="1:25" s="71" customFormat="1" x14ac:dyDescent="0.2">
      <c r="A93" s="5"/>
      <c r="B93" s="1045" t="s">
        <v>421</v>
      </c>
      <c r="C93" s="370">
        <v>0</v>
      </c>
      <c r="D93" s="370">
        <v>0</v>
      </c>
      <c r="E93" s="370">
        <v>0</v>
      </c>
      <c r="F93" s="370">
        <v>0</v>
      </c>
      <c r="G93" s="370">
        <v>0</v>
      </c>
      <c r="H93" s="370">
        <v>0</v>
      </c>
      <c r="I93" s="370">
        <v>0</v>
      </c>
      <c r="J93" s="370">
        <v>0</v>
      </c>
      <c r="K93" s="370">
        <v>0</v>
      </c>
      <c r="L93" s="370">
        <v>0</v>
      </c>
      <c r="M93" s="370">
        <v>0</v>
      </c>
      <c r="N93" s="370">
        <v>0</v>
      </c>
      <c r="O93" s="1042">
        <f t="shared" si="27"/>
        <v>0</v>
      </c>
      <c r="P93" s="89"/>
      <c r="Q93" s="89"/>
      <c r="R93" s="89"/>
      <c r="S93" s="89"/>
      <c r="T93" s="89"/>
      <c r="U93" s="89"/>
      <c r="V93" s="89"/>
      <c r="W93" s="89"/>
      <c r="X93" s="89"/>
      <c r="Y93" s="116"/>
    </row>
    <row r="94" spans="1:25" s="71" customFormat="1" x14ac:dyDescent="0.2">
      <c r="A94" s="5"/>
      <c r="B94" s="1045" t="s">
        <v>422</v>
      </c>
      <c r="C94" s="370">
        <v>0</v>
      </c>
      <c r="D94" s="370">
        <v>0</v>
      </c>
      <c r="E94" s="370">
        <v>0</v>
      </c>
      <c r="F94" s="370">
        <v>0</v>
      </c>
      <c r="G94" s="370">
        <v>0</v>
      </c>
      <c r="H94" s="370">
        <v>0</v>
      </c>
      <c r="I94" s="370">
        <v>0</v>
      </c>
      <c r="J94" s="370">
        <v>0</v>
      </c>
      <c r="K94" s="370">
        <v>0</v>
      </c>
      <c r="L94" s="370">
        <v>0</v>
      </c>
      <c r="M94" s="370">
        <v>0</v>
      </c>
      <c r="N94" s="370">
        <v>0</v>
      </c>
      <c r="O94" s="1042">
        <f t="shared" si="27"/>
        <v>0</v>
      </c>
      <c r="P94" s="89"/>
      <c r="Q94" s="89"/>
      <c r="R94" s="89"/>
      <c r="S94" s="89"/>
      <c r="T94" s="89"/>
      <c r="U94" s="89"/>
      <c r="V94" s="89"/>
      <c r="W94" s="89"/>
      <c r="X94" s="89"/>
      <c r="Y94" s="116"/>
    </row>
    <row r="95" spans="1:25" s="71" customFormat="1" x14ac:dyDescent="0.2">
      <c r="A95" s="5"/>
      <c r="B95" s="1045" t="s">
        <v>427</v>
      </c>
      <c r="C95" s="370">
        <v>0</v>
      </c>
      <c r="D95" s="370">
        <v>0</v>
      </c>
      <c r="E95" s="370">
        <v>0</v>
      </c>
      <c r="F95" s="370">
        <v>0</v>
      </c>
      <c r="G95" s="370">
        <v>0</v>
      </c>
      <c r="H95" s="370">
        <v>0</v>
      </c>
      <c r="I95" s="370">
        <v>0</v>
      </c>
      <c r="J95" s="370">
        <v>0</v>
      </c>
      <c r="K95" s="370">
        <v>0</v>
      </c>
      <c r="L95" s="370">
        <v>0</v>
      </c>
      <c r="M95" s="370">
        <v>0</v>
      </c>
      <c r="N95" s="370">
        <v>0</v>
      </c>
      <c r="O95" s="1042">
        <f t="shared" si="27"/>
        <v>0</v>
      </c>
      <c r="P95" s="89"/>
      <c r="Q95" s="89"/>
      <c r="R95" s="89"/>
      <c r="S95" s="89"/>
      <c r="T95" s="89"/>
      <c r="U95" s="89"/>
      <c r="V95" s="89"/>
      <c r="W95" s="89"/>
      <c r="X95" s="89"/>
      <c r="Y95" s="116"/>
    </row>
    <row r="96" spans="1:25" s="71" customFormat="1" x14ac:dyDescent="0.2">
      <c r="A96" s="5"/>
      <c r="B96" s="1045" t="s">
        <v>625</v>
      </c>
      <c r="C96" s="370">
        <v>0</v>
      </c>
      <c r="D96" s="370">
        <v>0</v>
      </c>
      <c r="E96" s="370">
        <v>0</v>
      </c>
      <c r="F96" s="370">
        <v>0</v>
      </c>
      <c r="G96" s="370">
        <v>0</v>
      </c>
      <c r="H96" s="370">
        <v>0</v>
      </c>
      <c r="I96" s="370">
        <v>0</v>
      </c>
      <c r="J96" s="370">
        <v>0</v>
      </c>
      <c r="K96" s="370">
        <v>0</v>
      </c>
      <c r="L96" s="370">
        <v>0</v>
      </c>
      <c r="M96" s="370">
        <v>0</v>
      </c>
      <c r="N96" s="370">
        <v>0</v>
      </c>
      <c r="O96" s="1042">
        <f t="shared" si="27"/>
        <v>0</v>
      </c>
      <c r="P96" s="89"/>
      <c r="Q96" s="89"/>
      <c r="R96" s="89"/>
      <c r="S96" s="89"/>
      <c r="T96" s="89"/>
      <c r="U96" s="89"/>
      <c r="V96" s="89"/>
      <c r="W96" s="89"/>
      <c r="X96" s="89"/>
      <c r="Y96" s="116"/>
    </row>
    <row r="97" spans="1:25" s="71" customFormat="1" x14ac:dyDescent="0.2">
      <c r="A97" s="5"/>
      <c r="B97" s="1045" t="s">
        <v>428</v>
      </c>
      <c r="C97" s="370">
        <v>0</v>
      </c>
      <c r="D97" s="370">
        <v>0</v>
      </c>
      <c r="E97" s="370">
        <v>0</v>
      </c>
      <c r="F97" s="370">
        <v>0</v>
      </c>
      <c r="G97" s="370">
        <v>0</v>
      </c>
      <c r="H97" s="370">
        <v>0</v>
      </c>
      <c r="I97" s="370">
        <v>0</v>
      </c>
      <c r="J97" s="370">
        <v>0</v>
      </c>
      <c r="K97" s="370">
        <v>0</v>
      </c>
      <c r="L97" s="370">
        <v>0</v>
      </c>
      <c r="M97" s="370">
        <v>0</v>
      </c>
      <c r="N97" s="370">
        <v>0</v>
      </c>
      <c r="O97" s="1042">
        <f t="shared" si="27"/>
        <v>0</v>
      </c>
      <c r="P97" s="89"/>
      <c r="Q97" s="89"/>
      <c r="R97" s="89"/>
      <c r="S97" s="89"/>
      <c r="T97" s="89"/>
      <c r="U97" s="89"/>
      <c r="V97" s="89"/>
      <c r="W97" s="89"/>
      <c r="X97" s="89"/>
      <c r="Y97" s="116"/>
    </row>
    <row r="98" spans="1:25" s="71" customFormat="1" x14ac:dyDescent="0.2">
      <c r="A98" s="5"/>
      <c r="B98" s="1045" t="s">
        <v>540</v>
      </c>
      <c r="C98" s="370">
        <v>0</v>
      </c>
      <c r="D98" s="370">
        <v>0</v>
      </c>
      <c r="E98" s="370">
        <v>0</v>
      </c>
      <c r="F98" s="370">
        <v>0</v>
      </c>
      <c r="G98" s="370">
        <v>0</v>
      </c>
      <c r="H98" s="370">
        <v>0</v>
      </c>
      <c r="I98" s="370">
        <v>0</v>
      </c>
      <c r="J98" s="370">
        <v>0</v>
      </c>
      <c r="K98" s="370">
        <v>0</v>
      </c>
      <c r="L98" s="370">
        <v>0</v>
      </c>
      <c r="M98" s="370">
        <v>0</v>
      </c>
      <c r="N98" s="370">
        <v>0</v>
      </c>
      <c r="O98" s="1042">
        <f t="shared" si="27"/>
        <v>0</v>
      </c>
      <c r="P98" s="89"/>
      <c r="Q98" s="89"/>
      <c r="R98" s="89"/>
      <c r="S98" s="89"/>
      <c r="T98" s="89"/>
      <c r="U98" s="89"/>
      <c r="V98" s="89"/>
      <c r="W98" s="89"/>
      <c r="X98" s="89"/>
      <c r="Y98" s="116"/>
    </row>
    <row r="99" spans="1:25" s="71" customFormat="1" x14ac:dyDescent="0.2">
      <c r="A99" s="5"/>
      <c r="B99" s="1045" t="s">
        <v>541</v>
      </c>
      <c r="C99" s="370">
        <v>0</v>
      </c>
      <c r="D99" s="370">
        <v>0</v>
      </c>
      <c r="E99" s="370">
        <v>0</v>
      </c>
      <c r="F99" s="370">
        <v>0</v>
      </c>
      <c r="G99" s="370">
        <v>0</v>
      </c>
      <c r="H99" s="370">
        <v>0</v>
      </c>
      <c r="I99" s="370">
        <v>0</v>
      </c>
      <c r="J99" s="370">
        <v>0</v>
      </c>
      <c r="K99" s="370">
        <v>0</v>
      </c>
      <c r="L99" s="370">
        <v>400.88194026859088</v>
      </c>
      <c r="M99" s="370">
        <v>0</v>
      </c>
      <c r="N99" s="370">
        <v>0</v>
      </c>
      <c r="O99" s="1042">
        <f t="shared" si="27"/>
        <v>400.88194026859088</v>
      </c>
      <c r="P99" s="89"/>
      <c r="Q99" s="89"/>
      <c r="R99" s="89"/>
      <c r="S99" s="89"/>
      <c r="T99" s="89"/>
      <c r="U99" s="89"/>
      <c r="V99" s="89"/>
      <c r="W99" s="89"/>
      <c r="X99" s="89"/>
      <c r="Y99" s="116"/>
    </row>
    <row r="100" spans="1:25" s="71" customFormat="1" x14ac:dyDescent="0.2">
      <c r="A100" s="5"/>
      <c r="B100" s="1045" t="s">
        <v>426</v>
      </c>
      <c r="C100" s="370">
        <v>0</v>
      </c>
      <c r="D100" s="370">
        <v>0</v>
      </c>
      <c r="E100" s="370">
        <v>0</v>
      </c>
      <c r="F100" s="370">
        <v>0</v>
      </c>
      <c r="G100" s="370">
        <v>0</v>
      </c>
      <c r="H100" s="370">
        <v>0</v>
      </c>
      <c r="I100" s="370">
        <v>0</v>
      </c>
      <c r="J100" s="370">
        <v>0</v>
      </c>
      <c r="K100" s="370">
        <v>0</v>
      </c>
      <c r="L100" s="370">
        <v>0</v>
      </c>
      <c r="M100" s="370">
        <v>0</v>
      </c>
      <c r="N100" s="370">
        <v>0</v>
      </c>
      <c r="O100" s="1042">
        <f t="shared" si="27"/>
        <v>0</v>
      </c>
      <c r="P100" s="89"/>
      <c r="Q100" s="89"/>
      <c r="R100" s="89"/>
      <c r="S100" s="89"/>
      <c r="T100" s="89"/>
      <c r="U100" s="89"/>
      <c r="V100" s="89"/>
      <c r="W100" s="89"/>
      <c r="X100" s="89"/>
      <c r="Y100" s="116"/>
    </row>
    <row r="101" spans="1:25" s="71" customFormat="1" x14ac:dyDescent="0.2">
      <c r="A101" s="5"/>
      <c r="B101" s="1045" t="s">
        <v>712</v>
      </c>
      <c r="C101" s="370">
        <v>0</v>
      </c>
      <c r="D101" s="370">
        <v>1637.7714940000001</v>
      </c>
      <c r="E101" s="370">
        <v>0</v>
      </c>
      <c r="F101" s="370">
        <v>0</v>
      </c>
      <c r="G101" s="370">
        <v>0</v>
      </c>
      <c r="H101" s="370">
        <v>0</v>
      </c>
      <c r="I101" s="370">
        <v>0</v>
      </c>
      <c r="J101" s="370">
        <v>0</v>
      </c>
      <c r="K101" s="370">
        <v>0</v>
      </c>
      <c r="L101" s="370">
        <v>0</v>
      </c>
      <c r="M101" s="370">
        <v>0</v>
      </c>
      <c r="N101" s="370">
        <v>0</v>
      </c>
      <c r="O101" s="1042">
        <f t="shared" si="27"/>
        <v>1637.7714940000001</v>
      </c>
      <c r="P101" s="89"/>
      <c r="Q101" s="89"/>
      <c r="R101" s="89"/>
      <c r="S101" s="89"/>
      <c r="T101" s="89"/>
      <c r="U101" s="89"/>
      <c r="V101" s="89"/>
      <c r="W101" s="89"/>
      <c r="X101" s="89"/>
      <c r="Y101" s="116"/>
    </row>
    <row r="102" spans="1:25" s="71" customFormat="1" x14ac:dyDescent="0.2">
      <c r="A102" s="5"/>
      <c r="B102" s="1045" t="s">
        <v>710</v>
      </c>
      <c r="C102" s="370">
        <v>0</v>
      </c>
      <c r="D102" s="370">
        <v>0</v>
      </c>
      <c r="E102" s="370">
        <v>0</v>
      </c>
      <c r="F102" s="370">
        <v>0</v>
      </c>
      <c r="G102" s="370">
        <v>2120.2848490000001</v>
      </c>
      <c r="H102" s="370">
        <v>0</v>
      </c>
      <c r="I102" s="370">
        <v>0</v>
      </c>
      <c r="J102" s="370">
        <v>0</v>
      </c>
      <c r="K102" s="370">
        <v>0</v>
      </c>
      <c r="L102" s="370">
        <v>0</v>
      </c>
      <c r="M102" s="370">
        <v>0</v>
      </c>
      <c r="N102" s="370">
        <v>0</v>
      </c>
      <c r="O102" s="1042">
        <f t="shared" si="27"/>
        <v>2120.2848490000001</v>
      </c>
      <c r="P102" s="89"/>
      <c r="Q102" s="89"/>
      <c r="R102" s="89"/>
      <c r="S102" s="89"/>
      <c r="T102" s="89"/>
      <c r="U102" s="89"/>
      <c r="V102" s="89"/>
      <c r="W102" s="89"/>
      <c r="X102" s="89"/>
      <c r="Y102" s="116"/>
    </row>
    <row r="103" spans="1:25" s="71" customFormat="1" x14ac:dyDescent="0.2">
      <c r="A103" s="5"/>
      <c r="B103" s="1045" t="s">
        <v>572</v>
      </c>
      <c r="C103" s="370">
        <v>0</v>
      </c>
      <c r="D103" s="370">
        <v>0</v>
      </c>
      <c r="E103" s="370">
        <v>0</v>
      </c>
      <c r="F103" s="370">
        <v>0</v>
      </c>
      <c r="G103" s="370">
        <v>0</v>
      </c>
      <c r="H103" s="370">
        <v>2473.6365992046321</v>
      </c>
      <c r="I103" s="370">
        <v>0</v>
      </c>
      <c r="J103" s="370">
        <v>0</v>
      </c>
      <c r="K103" s="370">
        <v>0</v>
      </c>
      <c r="L103" s="370">
        <v>0</v>
      </c>
      <c r="M103" s="370">
        <v>0</v>
      </c>
      <c r="N103" s="370">
        <v>0</v>
      </c>
      <c r="O103" s="1042">
        <f t="shared" si="27"/>
        <v>2473.6365992046321</v>
      </c>
      <c r="P103" s="89"/>
      <c r="Q103" s="89"/>
      <c r="R103" s="89"/>
      <c r="S103" s="89"/>
      <c r="T103" s="89"/>
      <c r="U103" s="89"/>
      <c r="V103" s="89"/>
      <c r="W103" s="89"/>
      <c r="X103" s="89"/>
      <c r="Y103" s="116"/>
    </row>
    <row r="104" spans="1:25" s="71" customFormat="1" x14ac:dyDescent="0.2">
      <c r="A104" s="5"/>
      <c r="B104" s="1045" t="s">
        <v>626</v>
      </c>
      <c r="C104" s="370">
        <v>0</v>
      </c>
      <c r="D104" s="370">
        <v>0</v>
      </c>
      <c r="E104" s="370">
        <v>0</v>
      </c>
      <c r="F104" s="370">
        <v>0</v>
      </c>
      <c r="G104" s="370">
        <v>0</v>
      </c>
      <c r="H104" s="370">
        <v>0</v>
      </c>
      <c r="I104" s="370">
        <v>0</v>
      </c>
      <c r="J104" s="370">
        <v>0</v>
      </c>
      <c r="K104" s="370">
        <v>0</v>
      </c>
      <c r="L104" s="370">
        <v>0</v>
      </c>
      <c r="M104" s="370">
        <v>0</v>
      </c>
      <c r="N104" s="370">
        <v>0</v>
      </c>
      <c r="O104" s="1042">
        <f t="shared" si="27"/>
        <v>0</v>
      </c>
      <c r="P104" s="89"/>
      <c r="Q104" s="89"/>
      <c r="R104" s="89"/>
      <c r="S104" s="89"/>
      <c r="T104" s="89"/>
      <c r="U104" s="89"/>
      <c r="V104" s="89"/>
      <c r="W104" s="89"/>
      <c r="X104" s="89"/>
      <c r="Y104" s="116"/>
    </row>
    <row r="105" spans="1:25" s="71" customFormat="1" x14ac:dyDescent="0.2">
      <c r="A105" s="5"/>
      <c r="B105" s="1045" t="s">
        <v>518</v>
      </c>
      <c r="C105" s="370">
        <v>0</v>
      </c>
      <c r="D105" s="370">
        <v>0</v>
      </c>
      <c r="E105" s="370">
        <v>0</v>
      </c>
      <c r="F105" s="370">
        <v>0</v>
      </c>
      <c r="G105" s="370">
        <v>0</v>
      </c>
      <c r="H105" s="370">
        <v>0</v>
      </c>
      <c r="I105" s="370">
        <v>0</v>
      </c>
      <c r="J105" s="370">
        <v>0</v>
      </c>
      <c r="K105" s="370">
        <v>0</v>
      </c>
      <c r="L105" s="370">
        <v>0</v>
      </c>
      <c r="M105" s="370">
        <v>0</v>
      </c>
      <c r="N105" s="370">
        <v>0</v>
      </c>
      <c r="O105" s="1042">
        <f t="shared" si="27"/>
        <v>0</v>
      </c>
      <c r="P105" s="89"/>
      <c r="Q105" s="89"/>
      <c r="R105" s="89"/>
      <c r="S105" s="89"/>
      <c r="T105" s="89"/>
      <c r="U105" s="89"/>
      <c r="V105" s="89"/>
      <c r="W105" s="89"/>
      <c r="X105" s="89"/>
      <c r="Y105" s="116"/>
    </row>
    <row r="106" spans="1:25" s="71" customFormat="1" x14ac:dyDescent="0.2">
      <c r="A106" s="5"/>
      <c r="B106" s="1045" t="s">
        <v>627</v>
      </c>
      <c r="C106" s="370">
        <v>0</v>
      </c>
      <c r="D106" s="370">
        <v>0</v>
      </c>
      <c r="E106" s="370">
        <v>0</v>
      </c>
      <c r="F106" s="370">
        <v>0</v>
      </c>
      <c r="G106" s="370">
        <v>0</v>
      </c>
      <c r="H106" s="370">
        <v>0</v>
      </c>
      <c r="I106" s="370">
        <v>0</v>
      </c>
      <c r="J106" s="370">
        <v>0</v>
      </c>
      <c r="K106" s="370">
        <v>0</v>
      </c>
      <c r="L106" s="370">
        <v>0</v>
      </c>
      <c r="M106" s="370">
        <v>0</v>
      </c>
      <c r="N106" s="370">
        <v>0</v>
      </c>
      <c r="O106" s="1042">
        <f t="shared" si="27"/>
        <v>0</v>
      </c>
      <c r="P106" s="89"/>
      <c r="Q106" s="89"/>
      <c r="R106" s="89"/>
      <c r="S106" s="89"/>
      <c r="T106" s="89"/>
      <c r="U106" s="89"/>
      <c r="V106" s="89"/>
      <c r="W106" s="89"/>
      <c r="X106" s="89"/>
      <c r="Y106" s="116"/>
    </row>
    <row r="107" spans="1:25" s="71" customFormat="1" x14ac:dyDescent="0.2">
      <c r="A107" s="5"/>
      <c r="B107" s="1045" t="s">
        <v>519</v>
      </c>
      <c r="C107" s="370">
        <v>0</v>
      </c>
      <c r="D107" s="370">
        <v>0</v>
      </c>
      <c r="E107" s="370">
        <v>0</v>
      </c>
      <c r="F107" s="370">
        <v>0</v>
      </c>
      <c r="G107" s="370">
        <v>0</v>
      </c>
      <c r="H107" s="370">
        <v>0</v>
      </c>
      <c r="I107" s="370">
        <v>0</v>
      </c>
      <c r="J107" s="370">
        <v>0</v>
      </c>
      <c r="K107" s="370">
        <v>0</v>
      </c>
      <c r="L107" s="370">
        <v>0</v>
      </c>
      <c r="M107" s="370">
        <v>0</v>
      </c>
      <c r="N107" s="370">
        <v>0</v>
      </c>
      <c r="O107" s="1042">
        <f t="shared" si="27"/>
        <v>0</v>
      </c>
      <c r="P107" s="89"/>
      <c r="Q107" s="89"/>
      <c r="R107" s="89"/>
      <c r="S107" s="89"/>
      <c r="T107" s="89"/>
      <c r="U107" s="89"/>
      <c r="V107" s="89"/>
      <c r="W107" s="89"/>
      <c r="X107" s="89"/>
      <c r="Y107" s="116"/>
    </row>
    <row r="108" spans="1:25" s="71" customFormat="1" x14ac:dyDescent="0.2">
      <c r="A108" s="5"/>
      <c r="B108" s="1045" t="s">
        <v>429</v>
      </c>
      <c r="C108" s="370">
        <v>0</v>
      </c>
      <c r="D108" s="370">
        <v>0</v>
      </c>
      <c r="E108" s="370">
        <v>0</v>
      </c>
      <c r="F108" s="370">
        <v>0</v>
      </c>
      <c r="G108" s="370">
        <v>0</v>
      </c>
      <c r="H108" s="370">
        <v>0</v>
      </c>
      <c r="I108" s="370">
        <v>0</v>
      </c>
      <c r="J108" s="370">
        <v>0</v>
      </c>
      <c r="K108" s="370">
        <v>0</v>
      </c>
      <c r="L108" s="370">
        <v>0</v>
      </c>
      <c r="M108" s="370">
        <v>0</v>
      </c>
      <c r="N108" s="370">
        <v>0</v>
      </c>
      <c r="O108" s="1042">
        <f t="shared" si="27"/>
        <v>0</v>
      </c>
      <c r="P108" s="89"/>
      <c r="Q108" s="89"/>
      <c r="R108" s="89"/>
      <c r="S108" s="89"/>
      <c r="T108" s="89"/>
      <c r="U108" s="89"/>
      <c r="V108" s="89"/>
      <c r="W108" s="89"/>
      <c r="X108" s="89"/>
      <c r="Y108" s="116"/>
    </row>
    <row r="109" spans="1:25" s="71" customFormat="1" x14ac:dyDescent="0.2">
      <c r="A109" s="5"/>
      <c r="B109" s="1045" t="s">
        <v>511</v>
      </c>
      <c r="C109" s="370">
        <v>0</v>
      </c>
      <c r="D109" s="370">
        <v>0</v>
      </c>
      <c r="E109" s="370">
        <v>0</v>
      </c>
      <c r="F109" s="370">
        <v>4781.6612310236023</v>
      </c>
      <c r="G109" s="370">
        <v>0</v>
      </c>
      <c r="H109" s="370">
        <v>0</v>
      </c>
      <c r="I109" s="370">
        <v>0</v>
      </c>
      <c r="J109" s="370">
        <v>0</v>
      </c>
      <c r="K109" s="370">
        <v>0</v>
      </c>
      <c r="L109" s="370">
        <v>0</v>
      </c>
      <c r="M109" s="370">
        <v>0</v>
      </c>
      <c r="N109" s="370">
        <v>0</v>
      </c>
      <c r="O109" s="1042">
        <f t="shared" si="27"/>
        <v>4781.6612310236023</v>
      </c>
      <c r="P109" s="89"/>
      <c r="Q109" s="89"/>
      <c r="R109" s="89"/>
      <c r="S109" s="89"/>
      <c r="T109" s="89"/>
      <c r="U109" s="89"/>
      <c r="V109" s="89"/>
      <c r="W109" s="89"/>
      <c r="X109" s="89"/>
      <c r="Y109" s="116"/>
    </row>
    <row r="110" spans="1:25" s="71" customFormat="1" x14ac:dyDescent="0.2">
      <c r="A110" s="5"/>
      <c r="B110" s="1045" t="s">
        <v>628</v>
      </c>
      <c r="C110" s="370">
        <v>0</v>
      </c>
      <c r="D110" s="370">
        <v>0</v>
      </c>
      <c r="E110" s="370">
        <v>0</v>
      </c>
      <c r="F110" s="370">
        <v>0</v>
      </c>
      <c r="G110" s="370">
        <v>0</v>
      </c>
      <c r="H110" s="370">
        <v>0</v>
      </c>
      <c r="I110" s="370">
        <v>0</v>
      </c>
      <c r="J110" s="370">
        <v>0</v>
      </c>
      <c r="K110" s="370">
        <v>0</v>
      </c>
      <c r="L110" s="370">
        <v>0</v>
      </c>
      <c r="M110" s="370">
        <v>0</v>
      </c>
      <c r="N110" s="370">
        <v>0</v>
      </c>
      <c r="O110" s="1042">
        <f t="shared" si="27"/>
        <v>0</v>
      </c>
      <c r="P110" s="89"/>
      <c r="Q110" s="89"/>
      <c r="R110" s="89"/>
      <c r="S110" s="89"/>
      <c r="T110" s="89"/>
      <c r="U110" s="89"/>
      <c r="V110" s="89"/>
      <c r="W110" s="89"/>
      <c r="X110" s="89"/>
      <c r="Y110" s="116"/>
    </row>
    <row r="111" spans="1:25" s="71" customFormat="1" x14ac:dyDescent="0.2">
      <c r="A111" s="5"/>
      <c r="B111" s="1045" t="s">
        <v>672</v>
      </c>
      <c r="C111" s="370">
        <v>0</v>
      </c>
      <c r="D111" s="370">
        <v>0</v>
      </c>
      <c r="E111" s="370">
        <v>0</v>
      </c>
      <c r="F111" s="370">
        <v>0</v>
      </c>
      <c r="G111" s="370">
        <v>0</v>
      </c>
      <c r="H111" s="370">
        <v>0</v>
      </c>
      <c r="I111" s="370">
        <v>0</v>
      </c>
      <c r="J111" s="370">
        <v>0</v>
      </c>
      <c r="K111" s="370">
        <v>0</v>
      </c>
      <c r="L111" s="370">
        <v>0</v>
      </c>
      <c r="M111" s="370">
        <v>0</v>
      </c>
      <c r="N111" s="370">
        <v>0</v>
      </c>
      <c r="O111" s="1042">
        <f t="shared" si="27"/>
        <v>0</v>
      </c>
      <c r="P111" s="89"/>
      <c r="Q111" s="89"/>
      <c r="R111" s="89"/>
      <c r="S111" s="89"/>
      <c r="T111" s="89"/>
      <c r="U111" s="89"/>
      <c r="V111" s="89"/>
      <c r="W111" s="89"/>
      <c r="X111" s="89"/>
      <c r="Y111" s="116"/>
    </row>
    <row r="112" spans="1:25" s="71" customFormat="1" x14ac:dyDescent="0.2">
      <c r="A112" s="5"/>
      <c r="B112" s="1045" t="s">
        <v>711</v>
      </c>
      <c r="C112" s="370">
        <v>0</v>
      </c>
      <c r="D112" s="370">
        <v>0</v>
      </c>
      <c r="E112" s="370">
        <v>0</v>
      </c>
      <c r="F112" s="370">
        <v>0</v>
      </c>
      <c r="G112" s="370">
        <v>0</v>
      </c>
      <c r="H112" s="370">
        <v>0</v>
      </c>
      <c r="I112" s="370">
        <v>0</v>
      </c>
      <c r="J112" s="370">
        <v>0</v>
      </c>
      <c r="K112" s="370">
        <v>0</v>
      </c>
      <c r="L112" s="370">
        <v>0</v>
      </c>
      <c r="M112" s="370">
        <v>0</v>
      </c>
      <c r="N112" s="370">
        <v>0</v>
      </c>
      <c r="O112" s="1042">
        <f t="shared" si="27"/>
        <v>0</v>
      </c>
      <c r="P112" s="89"/>
      <c r="Q112" s="89"/>
      <c r="R112" s="89"/>
      <c r="S112" s="89"/>
      <c r="T112" s="89"/>
      <c r="U112" s="89"/>
      <c r="V112" s="89"/>
      <c r="W112" s="89"/>
      <c r="X112" s="89"/>
      <c r="Y112" s="116"/>
    </row>
    <row r="113" spans="1:25" s="71" customFormat="1" x14ac:dyDescent="0.2">
      <c r="A113" s="5"/>
      <c r="B113" s="1045" t="s">
        <v>577</v>
      </c>
      <c r="C113" s="370">
        <v>0</v>
      </c>
      <c r="D113" s="370">
        <v>0</v>
      </c>
      <c r="E113" s="370">
        <v>0</v>
      </c>
      <c r="F113" s="370">
        <v>0</v>
      </c>
      <c r="G113" s="370">
        <v>0</v>
      </c>
      <c r="H113" s="370">
        <v>0</v>
      </c>
      <c r="I113" s="370">
        <v>0</v>
      </c>
      <c r="J113" s="370">
        <v>0</v>
      </c>
      <c r="K113" s="370">
        <v>0</v>
      </c>
      <c r="L113" s="370">
        <v>0</v>
      </c>
      <c r="M113" s="370">
        <v>0</v>
      </c>
      <c r="N113" s="370">
        <v>0</v>
      </c>
      <c r="O113" s="1042">
        <f t="shared" si="27"/>
        <v>0</v>
      </c>
      <c r="P113" s="89"/>
      <c r="Q113" s="89"/>
      <c r="R113" s="89"/>
      <c r="S113" s="89"/>
      <c r="T113" s="89"/>
      <c r="U113" s="89"/>
      <c r="V113" s="89"/>
      <c r="W113" s="89"/>
      <c r="X113" s="89"/>
      <c r="Y113" s="116"/>
    </row>
    <row r="114" spans="1:25" s="71" customFormat="1" x14ac:dyDescent="0.2">
      <c r="A114" s="5"/>
      <c r="B114" s="1045" t="s">
        <v>512</v>
      </c>
      <c r="C114" s="370">
        <v>0</v>
      </c>
      <c r="D114" s="370">
        <v>0</v>
      </c>
      <c r="E114" s="370">
        <v>0</v>
      </c>
      <c r="F114" s="370">
        <v>0</v>
      </c>
      <c r="G114" s="370">
        <v>0</v>
      </c>
      <c r="H114" s="370">
        <v>0</v>
      </c>
      <c r="I114" s="370">
        <v>0</v>
      </c>
      <c r="J114" s="370">
        <v>0</v>
      </c>
      <c r="K114" s="370">
        <v>0</v>
      </c>
      <c r="L114" s="370">
        <v>0</v>
      </c>
      <c r="M114" s="370">
        <v>0</v>
      </c>
      <c r="N114" s="370">
        <v>0</v>
      </c>
      <c r="O114" s="1042">
        <f t="shared" si="27"/>
        <v>0</v>
      </c>
      <c r="P114" s="89"/>
      <c r="Q114" s="89"/>
      <c r="R114" s="89"/>
      <c r="S114" s="89"/>
      <c r="T114" s="89"/>
      <c r="U114" s="89"/>
      <c r="V114" s="89"/>
      <c r="W114" s="89"/>
      <c r="X114" s="89"/>
      <c r="Y114" s="116"/>
    </row>
    <row r="115" spans="1:25" s="71" customFormat="1" x14ac:dyDescent="0.2">
      <c r="A115" s="5"/>
      <c r="B115" s="1045" t="s">
        <v>513</v>
      </c>
      <c r="C115" s="370">
        <v>0</v>
      </c>
      <c r="D115" s="370">
        <v>0</v>
      </c>
      <c r="E115" s="370">
        <v>0</v>
      </c>
      <c r="F115" s="370">
        <v>0</v>
      </c>
      <c r="G115" s="370">
        <v>0</v>
      </c>
      <c r="H115" s="370">
        <v>0</v>
      </c>
      <c r="I115" s="370">
        <v>0</v>
      </c>
      <c r="J115" s="370">
        <v>0</v>
      </c>
      <c r="K115" s="370">
        <v>0</v>
      </c>
      <c r="L115" s="370">
        <v>0</v>
      </c>
      <c r="M115" s="370">
        <v>0</v>
      </c>
      <c r="N115" s="370">
        <v>0</v>
      </c>
      <c r="O115" s="1042">
        <f t="shared" si="27"/>
        <v>0</v>
      </c>
      <c r="P115" s="89"/>
      <c r="Q115" s="89"/>
      <c r="R115" s="89"/>
      <c r="S115" s="89"/>
      <c r="T115" s="89"/>
      <c r="U115" s="89"/>
      <c r="V115" s="89"/>
      <c r="W115" s="89"/>
      <c r="X115" s="89"/>
      <c r="Y115" s="116"/>
    </row>
    <row r="116" spans="1:25" s="71" customFormat="1" x14ac:dyDescent="0.2">
      <c r="A116" s="5"/>
      <c r="B116" s="1045" t="s">
        <v>578</v>
      </c>
      <c r="C116" s="370">
        <v>0</v>
      </c>
      <c r="D116" s="370">
        <v>0</v>
      </c>
      <c r="E116" s="370">
        <v>0</v>
      </c>
      <c r="F116" s="370">
        <v>0</v>
      </c>
      <c r="G116" s="370">
        <v>0</v>
      </c>
      <c r="H116" s="370">
        <v>0</v>
      </c>
      <c r="I116" s="370">
        <v>0</v>
      </c>
      <c r="J116" s="370">
        <v>0</v>
      </c>
      <c r="K116" s="370">
        <v>0</v>
      </c>
      <c r="L116" s="370">
        <v>0</v>
      </c>
      <c r="M116" s="370">
        <v>0</v>
      </c>
      <c r="N116" s="370">
        <v>0</v>
      </c>
      <c r="O116" s="1042">
        <f t="shared" si="27"/>
        <v>0</v>
      </c>
      <c r="P116" s="89"/>
      <c r="Q116" s="89"/>
      <c r="R116" s="89"/>
      <c r="S116" s="89"/>
      <c r="T116" s="89"/>
      <c r="U116" s="89"/>
      <c r="V116" s="89"/>
      <c r="W116" s="89"/>
      <c r="X116" s="89"/>
      <c r="Y116" s="116"/>
    </row>
    <row r="117" spans="1:25" s="71" customFormat="1" x14ac:dyDescent="0.2">
      <c r="A117" s="5"/>
      <c r="B117" s="1045" t="s">
        <v>579</v>
      </c>
      <c r="C117" s="370">
        <v>0</v>
      </c>
      <c r="D117" s="370">
        <v>0</v>
      </c>
      <c r="E117" s="370">
        <v>0</v>
      </c>
      <c r="F117" s="370">
        <v>0</v>
      </c>
      <c r="G117" s="370">
        <v>0</v>
      </c>
      <c r="H117" s="370">
        <v>0</v>
      </c>
      <c r="I117" s="370">
        <v>0</v>
      </c>
      <c r="J117" s="370">
        <v>0</v>
      </c>
      <c r="K117" s="370">
        <v>0</v>
      </c>
      <c r="L117" s="370">
        <v>0</v>
      </c>
      <c r="M117" s="370">
        <v>0</v>
      </c>
      <c r="N117" s="370">
        <v>0</v>
      </c>
      <c r="O117" s="1042">
        <f t="shared" si="27"/>
        <v>0</v>
      </c>
      <c r="P117" s="89"/>
      <c r="Q117" s="89"/>
      <c r="R117" s="89"/>
      <c r="S117" s="89"/>
      <c r="T117" s="89"/>
      <c r="U117" s="89"/>
      <c r="V117" s="89"/>
      <c r="W117" s="89"/>
      <c r="X117" s="89"/>
      <c r="Y117" s="116"/>
    </row>
    <row r="118" spans="1:25" s="71" customFormat="1" x14ac:dyDescent="0.2">
      <c r="A118" s="5"/>
      <c r="B118" s="1045" t="s">
        <v>842</v>
      </c>
      <c r="C118" s="370">
        <v>52.516303394000005</v>
      </c>
      <c r="D118" s="370">
        <v>52.516303394000005</v>
      </c>
      <c r="E118" s="370">
        <v>52.516303394000005</v>
      </c>
      <c r="F118" s="370">
        <v>52.516303394000005</v>
      </c>
      <c r="G118" s="370">
        <v>52.516303394000005</v>
      </c>
      <c r="H118" s="370">
        <v>52.516303394000005</v>
      </c>
      <c r="I118" s="370">
        <v>52.516303394000005</v>
      </c>
      <c r="J118" s="370">
        <v>52.516303394000005</v>
      </c>
      <c r="K118" s="370">
        <v>52.674010011</v>
      </c>
      <c r="L118" s="370">
        <v>52.674010011</v>
      </c>
      <c r="M118" s="370">
        <v>52.674010011</v>
      </c>
      <c r="N118" s="370">
        <v>52.674010011</v>
      </c>
      <c r="O118" s="1042">
        <f t="shared" si="27"/>
        <v>630.82646719600007</v>
      </c>
      <c r="P118" s="89"/>
      <c r="Q118" s="89"/>
      <c r="R118" s="89"/>
      <c r="S118" s="89"/>
      <c r="T118" s="89"/>
      <c r="U118" s="89"/>
      <c r="V118" s="89"/>
      <c r="W118" s="89"/>
      <c r="X118" s="89"/>
      <c r="Y118" s="116"/>
    </row>
    <row r="119" spans="1:25" s="71" customFormat="1" x14ac:dyDescent="0.2">
      <c r="A119" s="5"/>
      <c r="B119" s="1045" t="s">
        <v>623</v>
      </c>
      <c r="C119" s="370">
        <v>0</v>
      </c>
      <c r="D119" s="370">
        <v>0</v>
      </c>
      <c r="E119" s="370">
        <v>1002.092968984838</v>
      </c>
      <c r="F119" s="370">
        <v>0</v>
      </c>
      <c r="G119" s="370">
        <v>0</v>
      </c>
      <c r="H119" s="370">
        <v>0</v>
      </c>
      <c r="I119" s="370">
        <v>0</v>
      </c>
      <c r="J119" s="370">
        <v>0</v>
      </c>
      <c r="K119" s="370">
        <v>0</v>
      </c>
      <c r="L119" s="370">
        <v>0</v>
      </c>
      <c r="M119" s="370">
        <v>0</v>
      </c>
      <c r="N119" s="370">
        <v>0</v>
      </c>
      <c r="O119" s="1042">
        <f t="shared" si="27"/>
        <v>1002.092968984838</v>
      </c>
      <c r="P119" s="89"/>
      <c r="Q119" s="89"/>
      <c r="R119" s="89"/>
      <c r="S119" s="89"/>
      <c r="T119" s="89"/>
      <c r="U119" s="89"/>
      <c r="V119" s="89"/>
      <c r="W119" s="89"/>
      <c r="X119" s="89"/>
      <c r="Y119" s="116"/>
    </row>
    <row r="120" spans="1:25" s="71" customFormat="1" x14ac:dyDescent="0.2">
      <c r="A120" s="5"/>
      <c r="B120" s="1045" t="s">
        <v>80</v>
      </c>
      <c r="C120" s="370">
        <v>0</v>
      </c>
      <c r="D120" s="370">
        <v>0</v>
      </c>
      <c r="E120" s="370">
        <v>0</v>
      </c>
      <c r="F120" s="370">
        <v>0</v>
      </c>
      <c r="G120" s="370">
        <v>0</v>
      </c>
      <c r="H120" s="370">
        <v>0</v>
      </c>
      <c r="I120" s="370">
        <v>0</v>
      </c>
      <c r="J120" s="370">
        <v>0</v>
      </c>
      <c r="K120" s="370">
        <v>0</v>
      </c>
      <c r="L120" s="370">
        <v>0</v>
      </c>
      <c r="M120" s="370">
        <v>0</v>
      </c>
      <c r="N120" s="370">
        <v>0</v>
      </c>
      <c r="O120" s="1042">
        <f t="shared" si="27"/>
        <v>0</v>
      </c>
      <c r="P120" s="89"/>
      <c r="Q120" s="89"/>
      <c r="R120" s="89"/>
      <c r="S120" s="89"/>
      <c r="T120" s="89"/>
      <c r="U120" s="89"/>
      <c r="V120" s="89"/>
      <c r="W120" s="89"/>
      <c r="X120" s="89"/>
      <c r="Y120" s="116"/>
    </row>
    <row r="121" spans="1:25" s="71" customFormat="1" x14ac:dyDescent="0.2">
      <c r="A121" s="5"/>
      <c r="B121" s="347" t="s">
        <v>569</v>
      </c>
      <c r="C121" s="348">
        <v>0</v>
      </c>
      <c r="D121" s="348">
        <v>0</v>
      </c>
      <c r="E121" s="348">
        <v>0</v>
      </c>
      <c r="F121" s="348">
        <v>0</v>
      </c>
      <c r="G121" s="348">
        <v>0</v>
      </c>
      <c r="H121" s="348">
        <v>0</v>
      </c>
      <c r="I121" s="348">
        <v>0</v>
      </c>
      <c r="J121" s="348">
        <v>0</v>
      </c>
      <c r="K121" s="348">
        <v>0</v>
      </c>
      <c r="L121" s="348">
        <v>0</v>
      </c>
      <c r="M121" s="348">
        <v>0</v>
      </c>
      <c r="N121" s="348">
        <v>243.89262500000001</v>
      </c>
      <c r="O121" s="80">
        <f t="shared" ref="O121:O136" si="28">SUM(C121:N121)</f>
        <v>243.89262500000001</v>
      </c>
      <c r="P121" s="89"/>
      <c r="Q121" s="89"/>
      <c r="R121" s="89"/>
      <c r="S121" s="89"/>
      <c r="T121" s="89"/>
      <c r="U121" s="89"/>
      <c r="V121" s="89"/>
      <c r="W121" s="89"/>
      <c r="X121" s="89"/>
      <c r="Y121" s="116"/>
    </row>
    <row r="122" spans="1:25" s="71" customFormat="1" x14ac:dyDescent="0.2">
      <c r="A122" s="5"/>
      <c r="B122" s="347" t="s">
        <v>221</v>
      </c>
      <c r="C122" s="348">
        <f>+C123+C124</f>
        <v>1505.0958127391918</v>
      </c>
      <c r="D122" s="348">
        <f t="shared" ref="D122:N122" si="29">+D123+D124</f>
        <v>2565.7356048041784</v>
      </c>
      <c r="E122" s="348">
        <f t="shared" si="29"/>
        <v>4945.1013559910971</v>
      </c>
      <c r="F122" s="348">
        <f t="shared" si="29"/>
        <v>3139.2446419565458</v>
      </c>
      <c r="G122" s="348">
        <f t="shared" si="29"/>
        <v>2675.4167058417156</v>
      </c>
      <c r="H122" s="348">
        <f t="shared" si="29"/>
        <v>419.79211224599999</v>
      </c>
      <c r="I122" s="348">
        <f t="shared" si="29"/>
        <v>1572.463268988929</v>
      </c>
      <c r="J122" s="348">
        <f t="shared" si="29"/>
        <v>1452.1240953314791</v>
      </c>
      <c r="K122" s="348">
        <f t="shared" si="29"/>
        <v>192.49640273</v>
      </c>
      <c r="L122" s="348">
        <f t="shared" si="29"/>
        <v>921.55958754955566</v>
      </c>
      <c r="M122" s="348">
        <f t="shared" si="29"/>
        <v>0</v>
      </c>
      <c r="N122" s="348">
        <f t="shared" si="29"/>
        <v>0</v>
      </c>
      <c r="O122" s="80">
        <f t="shared" si="28"/>
        <v>19389.029588178695</v>
      </c>
      <c r="P122" s="89"/>
      <c r="Q122" s="89"/>
      <c r="R122" s="89"/>
      <c r="S122" s="89"/>
      <c r="T122" s="89"/>
      <c r="U122" s="89"/>
      <c r="V122" s="89"/>
      <c r="W122" s="89"/>
      <c r="X122" s="89"/>
      <c r="Y122" s="116"/>
    </row>
    <row r="123" spans="1:25" s="71" customFormat="1" x14ac:dyDescent="0.2">
      <c r="A123" s="5"/>
      <c r="B123" s="480" t="s">
        <v>73</v>
      </c>
      <c r="C123" s="481">
        <v>650.17766773919175</v>
      </c>
      <c r="D123" s="481">
        <v>1037.287320794029</v>
      </c>
      <c r="E123" s="481">
        <v>3287.2419460910965</v>
      </c>
      <c r="F123" s="481">
        <v>1358.301585506546</v>
      </c>
      <c r="G123" s="481">
        <v>1162.4377916132394</v>
      </c>
      <c r="H123" s="481">
        <v>254.42113824600003</v>
      </c>
      <c r="I123" s="481">
        <v>719.09707498892897</v>
      </c>
      <c r="J123" s="481">
        <v>718.55797593147918</v>
      </c>
      <c r="K123" s="481">
        <v>192.49640273</v>
      </c>
      <c r="L123" s="481">
        <v>891.56879154955561</v>
      </c>
      <c r="M123" s="481">
        <v>0</v>
      </c>
      <c r="N123" s="481">
        <v>0</v>
      </c>
      <c r="O123" s="344">
        <f t="shared" si="28"/>
        <v>10271.587695190066</v>
      </c>
      <c r="P123" s="89"/>
      <c r="Q123" s="89"/>
      <c r="R123" s="89"/>
      <c r="S123" s="89"/>
      <c r="T123" s="89"/>
      <c r="U123" s="89"/>
      <c r="V123" s="89"/>
      <c r="W123" s="89"/>
      <c r="X123" s="89"/>
      <c r="Y123" s="116"/>
    </row>
    <row r="124" spans="1:25" s="71" customFormat="1" x14ac:dyDescent="0.2">
      <c r="A124" s="5"/>
      <c r="B124" s="358" t="s">
        <v>71</v>
      </c>
      <c r="C124" s="376">
        <v>854.9181450000001</v>
      </c>
      <c r="D124" s="376">
        <v>1528.4482840101496</v>
      </c>
      <c r="E124" s="376">
        <v>1657.8594099000002</v>
      </c>
      <c r="F124" s="376">
        <v>1780.9430564500001</v>
      </c>
      <c r="G124" s="376">
        <v>1512.9789142284762</v>
      </c>
      <c r="H124" s="376">
        <v>165.37097399999999</v>
      </c>
      <c r="I124" s="376">
        <v>853.36619399999995</v>
      </c>
      <c r="J124" s="376">
        <v>733.56611940000005</v>
      </c>
      <c r="K124" s="376">
        <v>0</v>
      </c>
      <c r="L124" s="376">
        <v>29.990796</v>
      </c>
      <c r="M124" s="376">
        <v>0</v>
      </c>
      <c r="N124" s="376">
        <v>0</v>
      </c>
      <c r="O124" s="81">
        <f t="shared" si="28"/>
        <v>9117.4418929886269</v>
      </c>
      <c r="P124" s="89"/>
      <c r="Q124" s="89"/>
      <c r="R124" s="89"/>
      <c r="S124" s="89"/>
      <c r="T124" s="89"/>
      <c r="U124" s="89"/>
      <c r="V124" s="89"/>
      <c r="W124" s="89"/>
      <c r="X124" s="89"/>
      <c r="Y124" s="116"/>
    </row>
    <row r="125" spans="1:25" s="71" customFormat="1" x14ac:dyDescent="0.2">
      <c r="A125" s="5"/>
      <c r="B125" s="347" t="s">
        <v>345</v>
      </c>
      <c r="C125" s="348">
        <f>+C126</f>
        <v>14.778818057447268</v>
      </c>
      <c r="D125" s="348">
        <f t="shared" ref="D125:N125" si="30">+D126</f>
        <v>3.8056190426252234</v>
      </c>
      <c r="E125" s="348">
        <f t="shared" si="30"/>
        <v>3.8056190426252234</v>
      </c>
      <c r="F125" s="348">
        <f t="shared" si="30"/>
        <v>14.625675298713947</v>
      </c>
      <c r="G125" s="348">
        <f t="shared" si="30"/>
        <v>3.8056190426252234</v>
      </c>
      <c r="H125" s="348">
        <f t="shared" si="30"/>
        <v>3.8056190426252234</v>
      </c>
      <c r="I125" s="348">
        <f t="shared" si="30"/>
        <v>14.625675298713947</v>
      </c>
      <c r="J125" s="348">
        <f t="shared" si="30"/>
        <v>3.8056190426252234</v>
      </c>
      <c r="K125" s="348">
        <f t="shared" si="30"/>
        <v>3.8056190426252234</v>
      </c>
      <c r="L125" s="348">
        <f t="shared" si="30"/>
        <v>14.625675298713947</v>
      </c>
      <c r="M125" s="348">
        <f t="shared" si="30"/>
        <v>3.8056190426252234</v>
      </c>
      <c r="N125" s="348">
        <f t="shared" si="30"/>
        <v>3.8056190426252234</v>
      </c>
      <c r="O125" s="80">
        <f t="shared" si="28"/>
        <v>89.100796294590893</v>
      </c>
      <c r="P125" s="89"/>
      <c r="Q125" s="89"/>
      <c r="R125" s="89"/>
      <c r="S125" s="89"/>
      <c r="T125" s="89"/>
      <c r="U125" s="89"/>
      <c r="V125" s="89"/>
      <c r="W125" s="89"/>
      <c r="X125" s="89"/>
      <c r="Y125" s="116"/>
    </row>
    <row r="126" spans="1:25" s="71" customFormat="1" x14ac:dyDescent="0.2">
      <c r="A126" s="5"/>
      <c r="B126" s="378" t="s">
        <v>81</v>
      </c>
      <c r="C126" s="379">
        <f t="shared" ref="C126:N126" si="31">+C127+C129</f>
        <v>14.778818057447268</v>
      </c>
      <c r="D126" s="379">
        <f t="shared" si="31"/>
        <v>3.8056190426252234</v>
      </c>
      <c r="E126" s="379">
        <f t="shared" si="31"/>
        <v>3.8056190426252234</v>
      </c>
      <c r="F126" s="379">
        <f t="shared" si="31"/>
        <v>14.625675298713947</v>
      </c>
      <c r="G126" s="379">
        <f t="shared" si="31"/>
        <v>3.8056190426252234</v>
      </c>
      <c r="H126" s="379">
        <f t="shared" si="31"/>
        <v>3.8056190426252234</v>
      </c>
      <c r="I126" s="379">
        <f t="shared" si="31"/>
        <v>14.625675298713947</v>
      </c>
      <c r="J126" s="379">
        <f t="shared" si="31"/>
        <v>3.8056190426252234</v>
      </c>
      <c r="K126" s="379">
        <f t="shared" si="31"/>
        <v>3.8056190426252234</v>
      </c>
      <c r="L126" s="379">
        <f t="shared" si="31"/>
        <v>14.625675298713947</v>
      </c>
      <c r="M126" s="379">
        <f t="shared" si="31"/>
        <v>3.8056190426252234</v>
      </c>
      <c r="N126" s="379">
        <f t="shared" si="31"/>
        <v>3.8056190426252234</v>
      </c>
      <c r="O126" s="128">
        <f t="shared" si="28"/>
        <v>89.100796294590893</v>
      </c>
      <c r="P126" s="89"/>
      <c r="Q126" s="89"/>
      <c r="R126" s="89"/>
      <c r="S126" s="89"/>
      <c r="T126" s="89"/>
      <c r="U126" s="89"/>
      <c r="V126" s="89"/>
      <c r="W126" s="89"/>
      <c r="X126" s="89"/>
      <c r="Y126" s="116"/>
    </row>
    <row r="127" spans="1:25" s="71" customFormat="1" x14ac:dyDescent="0.2">
      <c r="A127" s="5"/>
      <c r="B127" s="358" t="s">
        <v>83</v>
      </c>
      <c r="C127" s="376">
        <f>+C128</f>
        <v>3.8056190426252234</v>
      </c>
      <c r="D127" s="376">
        <f t="shared" ref="D127:N127" si="32">+D128</f>
        <v>3.8056190426252234</v>
      </c>
      <c r="E127" s="376">
        <f t="shared" si="32"/>
        <v>3.8056190426252234</v>
      </c>
      <c r="F127" s="376">
        <f t="shared" si="32"/>
        <v>3.8056190426252234</v>
      </c>
      <c r="G127" s="376">
        <f t="shared" si="32"/>
        <v>3.8056190426252234</v>
      </c>
      <c r="H127" s="376">
        <f t="shared" si="32"/>
        <v>3.8056190426252234</v>
      </c>
      <c r="I127" s="376">
        <f t="shared" si="32"/>
        <v>3.8056190426252234</v>
      </c>
      <c r="J127" s="376">
        <f t="shared" si="32"/>
        <v>3.8056190426252234</v>
      </c>
      <c r="K127" s="376">
        <f t="shared" si="32"/>
        <v>3.8056190426252234</v>
      </c>
      <c r="L127" s="376">
        <f t="shared" si="32"/>
        <v>3.8056190426252234</v>
      </c>
      <c r="M127" s="376">
        <f t="shared" si="32"/>
        <v>3.8056190426252234</v>
      </c>
      <c r="N127" s="376">
        <f t="shared" si="32"/>
        <v>3.8056190426252234</v>
      </c>
      <c r="O127" s="81">
        <f t="shared" si="28"/>
        <v>45.667428511502685</v>
      </c>
      <c r="P127" s="89"/>
      <c r="Q127" s="89"/>
      <c r="R127" s="89"/>
      <c r="S127" s="89"/>
      <c r="T127" s="89"/>
      <c r="U127" s="89"/>
      <c r="V127" s="89"/>
      <c r="W127" s="89"/>
      <c r="X127" s="89"/>
      <c r="Y127" s="116"/>
    </row>
    <row r="128" spans="1:25" s="71" customFormat="1" x14ac:dyDescent="0.2">
      <c r="A128" s="5"/>
      <c r="B128" s="358" t="s">
        <v>853</v>
      </c>
      <c r="C128" s="376">
        <v>3.8056190426252234</v>
      </c>
      <c r="D128" s="376">
        <v>3.8056190426252234</v>
      </c>
      <c r="E128" s="376">
        <v>3.8056190426252234</v>
      </c>
      <c r="F128" s="376">
        <v>3.8056190426252234</v>
      </c>
      <c r="G128" s="376">
        <v>3.8056190426252234</v>
      </c>
      <c r="H128" s="376">
        <v>3.8056190426252234</v>
      </c>
      <c r="I128" s="376">
        <v>3.8056190426252234</v>
      </c>
      <c r="J128" s="376">
        <v>3.8056190426252234</v>
      </c>
      <c r="K128" s="376">
        <v>3.8056190426252234</v>
      </c>
      <c r="L128" s="376">
        <v>3.8056190426252234</v>
      </c>
      <c r="M128" s="376">
        <v>3.8056190426252234</v>
      </c>
      <c r="N128" s="376">
        <v>3.8056190426252234</v>
      </c>
      <c r="O128" s="81">
        <f t="shared" si="28"/>
        <v>45.667428511502685</v>
      </c>
      <c r="P128" s="89"/>
      <c r="Q128" s="89"/>
      <c r="R128" s="89"/>
      <c r="S128" s="89"/>
      <c r="T128" s="89"/>
      <c r="U128" s="89"/>
      <c r="V128" s="89"/>
      <c r="W128" s="89"/>
      <c r="X128" s="89"/>
      <c r="Y128" s="116"/>
    </row>
    <row r="129" spans="1:25" s="71" customFormat="1" x14ac:dyDescent="0.2">
      <c r="A129" s="5"/>
      <c r="B129" s="377" t="s">
        <v>87</v>
      </c>
      <c r="C129" s="376">
        <f t="shared" ref="C129:N129" si="33">+C130+C131</f>
        <v>10.973199014822043</v>
      </c>
      <c r="D129" s="376">
        <f t="shared" si="33"/>
        <v>0</v>
      </c>
      <c r="E129" s="376">
        <f t="shared" si="33"/>
        <v>0</v>
      </c>
      <c r="F129" s="376">
        <f t="shared" si="33"/>
        <v>10.820056256088725</v>
      </c>
      <c r="G129" s="376">
        <f t="shared" si="33"/>
        <v>0</v>
      </c>
      <c r="H129" s="376">
        <f t="shared" si="33"/>
        <v>0</v>
      </c>
      <c r="I129" s="376">
        <f t="shared" si="33"/>
        <v>10.820056256088725</v>
      </c>
      <c r="J129" s="376">
        <f t="shared" si="33"/>
        <v>0</v>
      </c>
      <c r="K129" s="376">
        <f t="shared" si="33"/>
        <v>0</v>
      </c>
      <c r="L129" s="376">
        <f t="shared" si="33"/>
        <v>10.820056256088725</v>
      </c>
      <c r="M129" s="376">
        <f t="shared" si="33"/>
        <v>0</v>
      </c>
      <c r="N129" s="376">
        <f t="shared" si="33"/>
        <v>0</v>
      </c>
      <c r="O129" s="81">
        <f t="shared" si="28"/>
        <v>43.433367783088222</v>
      </c>
      <c r="P129" s="89"/>
      <c r="Q129" s="89"/>
      <c r="R129" s="89"/>
      <c r="S129" s="89"/>
      <c r="T129" s="89"/>
      <c r="U129" s="89"/>
      <c r="V129" s="89"/>
      <c r="W129" s="89"/>
      <c r="X129" s="89"/>
      <c r="Y129" s="116"/>
    </row>
    <row r="130" spans="1:25" s="71" customFormat="1" x14ac:dyDescent="0.2">
      <c r="A130" s="5"/>
      <c r="B130" s="358" t="s">
        <v>853</v>
      </c>
      <c r="C130" s="376">
        <v>10.820056256088725</v>
      </c>
      <c r="D130" s="376">
        <v>0</v>
      </c>
      <c r="E130" s="376">
        <v>0</v>
      </c>
      <c r="F130" s="376">
        <v>10.820056256088725</v>
      </c>
      <c r="G130" s="376">
        <v>0</v>
      </c>
      <c r="H130" s="376">
        <v>0</v>
      </c>
      <c r="I130" s="376">
        <v>10.820056256088725</v>
      </c>
      <c r="J130" s="376">
        <v>0</v>
      </c>
      <c r="K130" s="376">
        <v>0</v>
      </c>
      <c r="L130" s="376">
        <v>10.820056256088725</v>
      </c>
      <c r="M130" s="376">
        <v>0</v>
      </c>
      <c r="N130" s="376">
        <v>0</v>
      </c>
      <c r="O130" s="81">
        <f t="shared" si="28"/>
        <v>43.280225024354898</v>
      </c>
      <c r="P130" s="89"/>
      <c r="Q130" s="89"/>
      <c r="R130" s="89"/>
      <c r="S130" s="89"/>
      <c r="T130" s="89"/>
      <c r="U130" s="89"/>
      <c r="V130" s="89"/>
      <c r="W130" s="89"/>
      <c r="X130" s="89"/>
      <c r="Y130" s="116"/>
    </row>
    <row r="131" spans="1:25" s="71" customFormat="1" x14ac:dyDescent="0.2">
      <c r="A131" s="5"/>
      <c r="B131" s="378" t="s">
        <v>86</v>
      </c>
      <c r="C131" s="379">
        <v>0.15314275873331906</v>
      </c>
      <c r="D131" s="379">
        <v>0</v>
      </c>
      <c r="E131" s="379">
        <v>0</v>
      </c>
      <c r="F131" s="379">
        <v>0</v>
      </c>
      <c r="G131" s="379">
        <v>0</v>
      </c>
      <c r="H131" s="379">
        <v>0</v>
      </c>
      <c r="I131" s="379">
        <v>0</v>
      </c>
      <c r="J131" s="379">
        <v>0</v>
      </c>
      <c r="K131" s="379">
        <v>0</v>
      </c>
      <c r="L131" s="379">
        <v>0</v>
      </c>
      <c r="M131" s="379">
        <v>0</v>
      </c>
      <c r="N131" s="379">
        <v>0</v>
      </c>
      <c r="O131" s="128">
        <f t="shared" si="28"/>
        <v>0.15314275873331906</v>
      </c>
      <c r="P131" s="89"/>
      <c r="Q131" s="89"/>
      <c r="R131" s="89"/>
      <c r="S131" s="89"/>
      <c r="T131" s="89"/>
      <c r="U131" s="89"/>
      <c r="V131" s="89"/>
      <c r="W131" s="89"/>
      <c r="X131" s="89"/>
      <c r="Y131" s="116"/>
    </row>
    <row r="132" spans="1:25" s="71" customFormat="1" x14ac:dyDescent="0.2">
      <c r="A132" s="5"/>
      <c r="B132" s="381"/>
      <c r="C132" s="381"/>
      <c r="D132" s="381"/>
      <c r="E132" s="381"/>
      <c r="F132" s="86"/>
      <c r="G132" s="86"/>
      <c r="H132" s="86"/>
      <c r="I132" s="86"/>
      <c r="J132" s="86"/>
      <c r="K132" s="86"/>
      <c r="L132" s="86"/>
      <c r="M132" s="86"/>
      <c r="N132" s="86"/>
      <c r="O132" s="86"/>
      <c r="P132" s="89"/>
      <c r="Q132" s="89"/>
      <c r="R132" s="89"/>
      <c r="S132" s="89"/>
      <c r="T132" s="89"/>
      <c r="U132" s="89"/>
      <c r="V132" s="89"/>
      <c r="W132" s="89"/>
      <c r="X132" s="89"/>
      <c r="Y132" s="116"/>
    </row>
    <row r="133" spans="1:25" s="71" customFormat="1" x14ac:dyDescent="0.2">
      <c r="A133" s="5"/>
      <c r="B133" s="345" t="s">
        <v>106</v>
      </c>
      <c r="C133" s="346">
        <f t="shared" ref="C133:N133" si="34">+C134+C135</f>
        <v>1162.8099819850752</v>
      </c>
      <c r="D133" s="346">
        <f t="shared" si="34"/>
        <v>3091.7390344561891</v>
      </c>
      <c r="E133" s="346">
        <f t="shared" si="34"/>
        <v>5693.1282994018084</v>
      </c>
      <c r="F133" s="346">
        <f t="shared" si="34"/>
        <v>6745.5226153389876</v>
      </c>
      <c r="G133" s="346">
        <f t="shared" si="34"/>
        <v>2148.3982454592351</v>
      </c>
      <c r="H133" s="346">
        <f t="shared" si="34"/>
        <v>3497.4930319607897</v>
      </c>
      <c r="I133" s="346">
        <f t="shared" si="34"/>
        <v>1035.5243766910091</v>
      </c>
      <c r="J133" s="346">
        <f t="shared" si="34"/>
        <v>781.24008578712142</v>
      </c>
      <c r="K133" s="346">
        <f t="shared" si="34"/>
        <v>452.83144878812328</v>
      </c>
      <c r="L133" s="346">
        <f t="shared" si="34"/>
        <v>965.062088153731</v>
      </c>
      <c r="M133" s="346">
        <f t="shared" si="34"/>
        <v>2231.3683158814156</v>
      </c>
      <c r="N133" s="346">
        <f t="shared" si="34"/>
        <v>678.22732200060238</v>
      </c>
      <c r="O133" s="123">
        <f t="shared" si="28"/>
        <v>28483.344845904088</v>
      </c>
      <c r="P133" s="89"/>
      <c r="Q133" s="89"/>
      <c r="R133" s="89"/>
      <c r="S133" s="89"/>
      <c r="T133" s="89"/>
      <c r="U133" s="89"/>
      <c r="V133" s="89"/>
      <c r="W133" s="89"/>
      <c r="X133" s="89"/>
      <c r="Y133" s="116"/>
    </row>
    <row r="134" spans="1:25" s="71" customFormat="1" x14ac:dyDescent="0.2">
      <c r="A134" s="5"/>
      <c r="B134" s="347" t="s">
        <v>107</v>
      </c>
      <c r="C134" s="348">
        <v>3.8056190426252234</v>
      </c>
      <c r="D134" s="348">
        <v>121.68423603233359</v>
      </c>
      <c r="E134" s="348">
        <v>570.90314171613704</v>
      </c>
      <c r="F134" s="348">
        <v>4785.4668500662274</v>
      </c>
      <c r="G134" s="348">
        <v>3.8056190426252234</v>
      </c>
      <c r="H134" s="348">
        <v>3.8056190426252234</v>
      </c>
      <c r="I134" s="348">
        <v>3.8056190426252234</v>
      </c>
      <c r="J134" s="348">
        <v>3.8056190426252234</v>
      </c>
      <c r="K134" s="348">
        <v>3.8056190426252234</v>
      </c>
      <c r="L134" s="348">
        <v>3.8056190426252234</v>
      </c>
      <c r="M134" s="348">
        <v>3.8056190426252234</v>
      </c>
      <c r="N134" s="348">
        <v>3.8056190426252234</v>
      </c>
      <c r="O134" s="80">
        <f t="shared" si="28"/>
        <v>5512.304799198324</v>
      </c>
      <c r="P134" s="89"/>
      <c r="Q134" s="89"/>
      <c r="R134" s="89"/>
      <c r="S134" s="89"/>
      <c r="T134" s="89"/>
      <c r="U134" s="89"/>
      <c r="V134" s="89"/>
      <c r="W134" s="89"/>
      <c r="X134" s="89"/>
      <c r="Y134" s="116"/>
    </row>
    <row r="135" spans="1:25" s="71" customFormat="1" x14ac:dyDescent="0.2">
      <c r="A135" s="5"/>
      <c r="B135" s="347" t="s">
        <v>544</v>
      </c>
      <c r="C135" s="348">
        <v>1159.0043629424499</v>
      </c>
      <c r="D135" s="348">
        <v>2970.0547984238556</v>
      </c>
      <c r="E135" s="348">
        <v>5122.2251576856715</v>
      </c>
      <c r="F135" s="348">
        <v>1960.0557652727605</v>
      </c>
      <c r="G135" s="348">
        <v>2144.5926264166101</v>
      </c>
      <c r="H135" s="348">
        <v>3493.6874129181647</v>
      </c>
      <c r="I135" s="348">
        <v>1031.7187576483839</v>
      </c>
      <c r="J135" s="348">
        <v>777.43446674449615</v>
      </c>
      <c r="K135" s="348">
        <v>449.02582974549807</v>
      </c>
      <c r="L135" s="348">
        <v>961.25646911110573</v>
      </c>
      <c r="M135" s="348">
        <v>2227.5626968387905</v>
      </c>
      <c r="N135" s="348">
        <v>674.42170295797712</v>
      </c>
      <c r="O135" s="80">
        <f t="shared" si="28"/>
        <v>22971.040046705766</v>
      </c>
      <c r="P135" s="89"/>
      <c r="Q135" s="89"/>
      <c r="R135" s="89"/>
      <c r="S135" s="89"/>
      <c r="T135" s="89"/>
      <c r="U135" s="89"/>
      <c r="V135" s="89"/>
      <c r="W135" s="89"/>
      <c r="X135" s="89"/>
      <c r="Y135" s="116"/>
    </row>
    <row r="136" spans="1:25" s="71" customFormat="1" x14ac:dyDescent="0.2">
      <c r="A136" s="5"/>
      <c r="B136" s="345" t="s">
        <v>108</v>
      </c>
      <c r="C136" s="346">
        <v>1084.4481042800169</v>
      </c>
      <c r="D136" s="346">
        <v>1697.46951501996</v>
      </c>
      <c r="E136" s="346">
        <v>1945.7758142801208</v>
      </c>
      <c r="F136" s="346">
        <v>1929.1796313783973</v>
      </c>
      <c r="G136" s="346">
        <v>7052.9044985114188</v>
      </c>
      <c r="H136" s="346">
        <v>353.78948672475519</v>
      </c>
      <c r="I136" s="346">
        <v>1120.4147565723811</v>
      </c>
      <c r="J136" s="346">
        <v>893.55347922611509</v>
      </c>
      <c r="K136" s="346">
        <v>263.44232855133913</v>
      </c>
      <c r="L136" s="346">
        <v>3527.8779796209215</v>
      </c>
      <c r="M136" s="346">
        <v>182.18380071691402</v>
      </c>
      <c r="N136" s="346">
        <v>433.39165761606779</v>
      </c>
      <c r="O136" s="123">
        <f t="shared" si="28"/>
        <v>20484.431052498407</v>
      </c>
      <c r="P136" s="89"/>
      <c r="Q136" s="89"/>
      <c r="R136" s="89"/>
      <c r="S136" s="89"/>
      <c r="T136" s="89"/>
      <c r="U136" s="89"/>
      <c r="V136" s="89"/>
      <c r="W136" s="89"/>
      <c r="X136" s="89"/>
      <c r="Y136" s="116"/>
    </row>
    <row r="137" spans="1:25" s="120" customFormat="1" x14ac:dyDescent="0.2">
      <c r="A137" s="5"/>
      <c r="B137" s="462"/>
      <c r="C137" s="462"/>
      <c r="D137" s="462"/>
      <c r="E137" s="462"/>
      <c r="F137" s="462"/>
      <c r="G137" s="462"/>
      <c r="H137" s="462"/>
      <c r="I137" s="462"/>
      <c r="J137" s="462"/>
      <c r="K137" s="462"/>
      <c r="L137" s="462"/>
      <c r="M137" s="462"/>
      <c r="N137" s="462"/>
      <c r="O137" s="462"/>
      <c r="P137" s="89"/>
      <c r="Q137" s="89"/>
      <c r="R137" s="89"/>
      <c r="S137" s="89"/>
      <c r="T137" s="89"/>
      <c r="U137" s="89"/>
      <c r="V137" s="89"/>
      <c r="W137" s="89"/>
      <c r="X137" s="89"/>
      <c r="Y137" s="116"/>
    </row>
    <row r="138" spans="1:25" s="71" customFormat="1" x14ac:dyDescent="0.2">
      <c r="A138" s="5"/>
      <c r="B138" s="97" t="s">
        <v>346</v>
      </c>
      <c r="C138" s="471"/>
      <c r="D138" s="471"/>
      <c r="E138" s="471"/>
      <c r="F138" s="471"/>
      <c r="G138" s="471"/>
      <c r="H138" s="471"/>
      <c r="I138" s="471"/>
      <c r="J138" s="471"/>
      <c r="K138" s="471"/>
      <c r="L138" s="471"/>
      <c r="M138" s="471"/>
      <c r="N138" s="471"/>
      <c r="O138" s="462"/>
      <c r="P138" s="89"/>
      <c r="Q138" s="89"/>
      <c r="R138" s="89"/>
      <c r="S138" s="89"/>
      <c r="T138" s="89"/>
      <c r="U138" s="89"/>
      <c r="V138" s="89"/>
      <c r="W138" s="89"/>
      <c r="X138" s="89"/>
      <c r="Y138" s="116"/>
    </row>
    <row r="139" spans="1:25" s="71" customFormat="1" x14ac:dyDescent="0.2">
      <c r="A139" s="5"/>
      <c r="B139" s="1375" t="s">
        <v>789</v>
      </c>
      <c r="C139" s="1375"/>
      <c r="D139" s="1375"/>
      <c r="E139" s="1375"/>
      <c r="F139" s="1375"/>
      <c r="G139" s="1375"/>
      <c r="H139" s="1375"/>
      <c r="I139" s="1375"/>
      <c r="J139" s="1375"/>
      <c r="K139" s="1375"/>
      <c r="L139" s="1375"/>
      <c r="M139" s="1375"/>
      <c r="N139" s="1375"/>
      <c r="O139" s="1375"/>
      <c r="P139" s="89"/>
      <c r="Q139" s="89"/>
      <c r="R139" s="89"/>
      <c r="S139" s="89"/>
      <c r="T139" s="89"/>
      <c r="U139" s="89"/>
      <c r="V139" s="89"/>
      <c r="W139" s="89"/>
      <c r="X139" s="89"/>
      <c r="Y139" s="116"/>
    </row>
    <row r="140" spans="1:25" s="71" customFormat="1" x14ac:dyDescent="0.2">
      <c r="A140" s="5"/>
      <c r="B140" s="1375" t="s">
        <v>857</v>
      </c>
      <c r="C140" s="1375"/>
      <c r="D140" s="1375"/>
      <c r="E140" s="1375"/>
      <c r="F140" s="1375"/>
      <c r="G140" s="1375"/>
      <c r="H140" s="1375"/>
      <c r="I140" s="1375"/>
      <c r="J140" s="1375"/>
      <c r="K140" s="1375"/>
      <c r="L140" s="1375"/>
      <c r="M140" s="1375"/>
      <c r="N140" s="1375"/>
      <c r="O140" s="1375"/>
      <c r="P140" s="89"/>
      <c r="Q140" s="89"/>
      <c r="R140" s="89"/>
      <c r="S140" s="89"/>
      <c r="T140" s="89"/>
      <c r="U140" s="89"/>
      <c r="V140" s="89"/>
      <c r="W140" s="89"/>
      <c r="X140" s="89"/>
      <c r="Y140" s="116"/>
    </row>
    <row r="141" spans="1:25" s="71" customFormat="1" x14ac:dyDescent="0.2">
      <c r="A141" s="1"/>
      <c r="B141" s="116"/>
      <c r="C141" s="116"/>
      <c r="D141" s="116"/>
      <c r="E141" s="116"/>
      <c r="F141" s="116"/>
      <c r="G141" s="116"/>
      <c r="H141" s="116"/>
      <c r="I141" s="116"/>
      <c r="J141" s="116"/>
      <c r="K141" s="116"/>
      <c r="L141" s="116"/>
      <c r="M141" s="116"/>
      <c r="N141" s="116"/>
      <c r="O141" s="116"/>
      <c r="P141" s="89"/>
      <c r="Q141" s="89"/>
      <c r="R141" s="89"/>
      <c r="S141" s="89"/>
      <c r="T141" s="89"/>
      <c r="U141" s="89"/>
      <c r="V141" s="89"/>
      <c r="W141" s="89"/>
      <c r="X141" s="89"/>
      <c r="Y141" s="116"/>
    </row>
    <row r="142" spans="1:25" s="71" customFormat="1" x14ac:dyDescent="0.2">
      <c r="A142" s="1"/>
      <c r="B142" s="116"/>
      <c r="C142" s="89"/>
      <c r="D142" s="89"/>
      <c r="E142" s="89"/>
      <c r="F142" s="89"/>
      <c r="G142" s="89"/>
      <c r="H142" s="89"/>
      <c r="I142" s="89"/>
      <c r="J142" s="89"/>
      <c r="K142" s="89"/>
      <c r="L142" s="89"/>
      <c r="M142" s="89"/>
      <c r="N142" s="89"/>
      <c r="O142" s="116"/>
      <c r="P142" s="89"/>
      <c r="Q142" s="89"/>
      <c r="R142" s="89"/>
      <c r="S142" s="89"/>
      <c r="T142" s="89"/>
      <c r="U142" s="89"/>
      <c r="V142" s="89"/>
      <c r="W142" s="89"/>
      <c r="X142" s="89"/>
      <c r="Y142" s="116"/>
    </row>
    <row r="143" spans="1:25" s="71" customFormat="1" x14ac:dyDescent="0.2">
      <c r="A143" s="1"/>
      <c r="B143" s="116"/>
      <c r="C143" s="89"/>
      <c r="D143" s="89"/>
      <c r="E143" s="89"/>
      <c r="F143" s="89"/>
      <c r="G143" s="89"/>
      <c r="H143" s="89"/>
      <c r="I143" s="89"/>
      <c r="J143" s="89"/>
      <c r="K143" s="89"/>
      <c r="L143" s="89"/>
      <c r="M143" s="89"/>
      <c r="N143" s="89"/>
      <c r="O143" s="89"/>
      <c r="P143" s="89"/>
      <c r="Q143" s="89"/>
      <c r="R143" s="89"/>
      <c r="S143" s="89"/>
      <c r="T143" s="89"/>
      <c r="U143" s="89"/>
      <c r="V143" s="89"/>
      <c r="W143" s="89"/>
      <c r="X143" s="89"/>
      <c r="Y143" s="116"/>
    </row>
    <row r="144" spans="1:25" s="71" customFormat="1" x14ac:dyDescent="0.2">
      <c r="A144" s="1"/>
      <c r="B144" s="116"/>
      <c r="C144" s="116"/>
      <c r="D144" s="116"/>
      <c r="E144" s="116"/>
      <c r="F144" s="116"/>
      <c r="G144" s="116"/>
      <c r="H144" s="116"/>
      <c r="I144" s="116"/>
      <c r="J144" s="116"/>
      <c r="K144" s="116"/>
      <c r="L144" s="116"/>
      <c r="M144" s="116"/>
      <c r="N144" s="116"/>
      <c r="O144" s="116"/>
      <c r="P144" s="89"/>
      <c r="Q144" s="89"/>
      <c r="R144" s="89"/>
      <c r="S144" s="89"/>
      <c r="T144" s="89"/>
      <c r="U144" s="89"/>
      <c r="V144" s="89"/>
      <c r="W144" s="89"/>
      <c r="X144" s="89"/>
      <c r="Y144" s="116"/>
    </row>
    <row r="145" spans="1:25" s="71" customFormat="1" x14ac:dyDescent="0.2">
      <c r="A145" s="1"/>
      <c r="B145" s="116"/>
      <c r="C145" s="116"/>
      <c r="D145" s="116"/>
      <c r="E145" s="116"/>
      <c r="F145" s="116"/>
      <c r="G145" s="116"/>
      <c r="H145" s="116"/>
      <c r="I145" s="116"/>
      <c r="J145" s="116"/>
      <c r="K145" s="116"/>
      <c r="L145" s="116"/>
      <c r="M145" s="116"/>
      <c r="N145" s="116"/>
      <c r="O145" s="116"/>
      <c r="P145" s="89"/>
      <c r="Q145" s="89"/>
      <c r="R145" s="89"/>
      <c r="S145" s="89"/>
      <c r="T145" s="89"/>
      <c r="U145" s="89"/>
      <c r="V145" s="89"/>
      <c r="W145" s="89"/>
      <c r="X145" s="89"/>
      <c r="Y145" s="116"/>
    </row>
    <row r="146" spans="1:25" s="71" customFormat="1" x14ac:dyDescent="0.2">
      <c r="A146" s="1"/>
      <c r="B146" s="116"/>
      <c r="C146" s="116"/>
      <c r="D146" s="116"/>
      <c r="E146" s="116"/>
      <c r="F146" s="116"/>
      <c r="G146" s="116"/>
      <c r="H146" s="116"/>
      <c r="I146" s="116"/>
      <c r="J146" s="116"/>
      <c r="K146" s="116"/>
      <c r="L146" s="116"/>
      <c r="M146" s="116"/>
      <c r="N146" s="116"/>
      <c r="O146" s="116"/>
      <c r="P146" s="89"/>
      <c r="Q146" s="89"/>
      <c r="R146" s="89"/>
      <c r="S146" s="89"/>
      <c r="T146" s="89"/>
      <c r="U146" s="89"/>
      <c r="V146" s="89"/>
      <c r="W146" s="89"/>
      <c r="X146" s="89"/>
      <c r="Y146" s="116"/>
    </row>
    <row r="147" spans="1:25" s="71" customFormat="1" x14ac:dyDescent="0.2">
      <c r="A147" s="1"/>
      <c r="B147" s="116"/>
      <c r="C147" s="116"/>
      <c r="D147" s="116"/>
      <c r="E147" s="116"/>
      <c r="F147" s="116"/>
      <c r="G147" s="116"/>
      <c r="H147" s="116"/>
      <c r="I147" s="116"/>
      <c r="J147" s="116"/>
      <c r="K147" s="116"/>
      <c r="L147" s="116"/>
      <c r="M147" s="116"/>
      <c r="N147" s="116"/>
      <c r="O147" s="116"/>
      <c r="P147" s="89"/>
      <c r="Q147" s="89"/>
      <c r="R147" s="89"/>
      <c r="S147" s="89"/>
      <c r="T147" s="89"/>
      <c r="U147" s="89"/>
      <c r="V147" s="89"/>
      <c r="W147" s="89"/>
      <c r="X147" s="89"/>
      <c r="Y147" s="116"/>
    </row>
    <row r="148" spans="1:25" s="71" customFormat="1" x14ac:dyDescent="0.2">
      <c r="A148" s="1"/>
      <c r="B148" s="116"/>
      <c r="C148" s="116"/>
      <c r="D148" s="116"/>
      <c r="E148" s="116"/>
      <c r="F148" s="116"/>
      <c r="G148" s="116"/>
      <c r="H148" s="116"/>
      <c r="I148" s="116"/>
      <c r="J148" s="116"/>
      <c r="K148" s="116"/>
      <c r="L148" s="116"/>
      <c r="M148" s="116"/>
      <c r="N148" s="116"/>
      <c r="O148" s="116"/>
      <c r="P148" s="89"/>
      <c r="Q148" s="89"/>
      <c r="R148" s="89"/>
      <c r="S148" s="89"/>
      <c r="T148" s="89"/>
      <c r="U148" s="89"/>
      <c r="V148" s="89"/>
      <c r="W148" s="89"/>
      <c r="X148" s="89"/>
      <c r="Y148" s="116"/>
    </row>
    <row r="149" spans="1:25" s="71" customFormat="1" x14ac:dyDescent="0.2">
      <c r="A149" s="1"/>
      <c r="B149" s="116"/>
      <c r="C149" s="116"/>
      <c r="D149" s="116"/>
      <c r="E149" s="116"/>
      <c r="F149" s="116"/>
      <c r="G149" s="116"/>
      <c r="H149" s="116"/>
      <c r="I149" s="116"/>
      <c r="J149" s="116"/>
      <c r="K149" s="116"/>
      <c r="L149" s="116"/>
      <c r="M149" s="116"/>
      <c r="N149" s="116"/>
      <c r="O149" s="116"/>
      <c r="P149" s="89"/>
      <c r="Q149" s="89"/>
      <c r="R149" s="89"/>
      <c r="S149" s="89"/>
      <c r="T149" s="89"/>
      <c r="U149" s="89"/>
      <c r="V149" s="89"/>
      <c r="W149" s="89"/>
      <c r="X149" s="89"/>
      <c r="Y149" s="116"/>
    </row>
    <row r="150" spans="1:25" s="71" customFormat="1" x14ac:dyDescent="0.2">
      <c r="A150" s="1"/>
      <c r="B150" s="116"/>
      <c r="C150" s="116"/>
      <c r="D150" s="116"/>
      <c r="E150" s="116"/>
      <c r="F150" s="116"/>
      <c r="G150" s="116"/>
      <c r="H150" s="116"/>
      <c r="I150" s="116"/>
      <c r="J150" s="116"/>
      <c r="K150" s="116"/>
      <c r="L150" s="116"/>
      <c r="M150" s="116"/>
      <c r="N150" s="116"/>
      <c r="O150" s="116"/>
      <c r="P150" s="89"/>
      <c r="Q150" s="89"/>
      <c r="R150" s="89"/>
      <c r="S150" s="89"/>
      <c r="T150" s="89"/>
      <c r="U150" s="89"/>
      <c r="V150" s="89"/>
      <c r="W150" s="89"/>
      <c r="X150" s="89"/>
      <c r="Y150" s="116"/>
    </row>
    <row r="151" spans="1:25" s="71" customFormat="1" x14ac:dyDescent="0.2">
      <c r="A151" s="1"/>
      <c r="B151" s="116"/>
      <c r="C151" s="116"/>
      <c r="D151" s="116"/>
      <c r="E151" s="116"/>
      <c r="F151" s="116"/>
      <c r="G151" s="116"/>
      <c r="H151" s="116"/>
      <c r="I151" s="116"/>
      <c r="J151" s="116"/>
      <c r="K151" s="116"/>
      <c r="L151" s="116"/>
      <c r="M151" s="116"/>
      <c r="N151" s="116"/>
      <c r="O151" s="116"/>
      <c r="P151" s="89"/>
      <c r="Q151" s="89"/>
      <c r="R151" s="89"/>
      <c r="S151" s="89"/>
      <c r="T151" s="89"/>
      <c r="U151" s="89"/>
      <c r="V151" s="89"/>
      <c r="W151" s="89"/>
      <c r="X151" s="89"/>
      <c r="Y151" s="116"/>
    </row>
    <row r="152" spans="1:25" s="71" customFormat="1" x14ac:dyDescent="0.2">
      <c r="A152" s="1"/>
      <c r="B152" s="116"/>
      <c r="C152" s="116"/>
      <c r="D152" s="116"/>
      <c r="E152" s="116"/>
      <c r="F152" s="116"/>
      <c r="G152" s="116"/>
      <c r="H152" s="116"/>
      <c r="I152" s="116"/>
      <c r="J152" s="116"/>
      <c r="K152" s="116"/>
      <c r="L152" s="116"/>
      <c r="M152" s="116"/>
      <c r="N152" s="116"/>
      <c r="O152" s="116"/>
      <c r="P152" s="89"/>
      <c r="Q152" s="89"/>
      <c r="R152" s="89"/>
      <c r="S152" s="89"/>
      <c r="T152" s="89"/>
      <c r="U152" s="89"/>
      <c r="V152" s="89"/>
      <c r="W152" s="89"/>
      <c r="X152" s="89"/>
      <c r="Y152" s="116"/>
    </row>
    <row r="153" spans="1:25" s="71" customFormat="1" x14ac:dyDescent="0.2">
      <c r="A153" s="1"/>
      <c r="B153" s="116"/>
      <c r="C153" s="116"/>
      <c r="D153" s="116"/>
      <c r="E153" s="116"/>
      <c r="F153" s="116"/>
      <c r="G153" s="116"/>
      <c r="H153" s="116"/>
      <c r="I153" s="116"/>
      <c r="J153" s="116"/>
      <c r="K153" s="116"/>
      <c r="L153" s="116"/>
      <c r="M153" s="116"/>
      <c r="N153" s="116"/>
      <c r="O153" s="116"/>
      <c r="P153" s="89"/>
      <c r="Q153" s="89"/>
      <c r="R153" s="89"/>
      <c r="S153" s="89"/>
      <c r="T153" s="89"/>
      <c r="U153" s="89"/>
      <c r="V153" s="89"/>
      <c r="W153" s="89"/>
      <c r="X153" s="89"/>
      <c r="Y153" s="116"/>
    </row>
    <row r="154" spans="1:25" s="71" customFormat="1" x14ac:dyDescent="0.2">
      <c r="A154" s="1"/>
      <c r="B154" s="116"/>
      <c r="C154" s="116"/>
      <c r="D154" s="116"/>
      <c r="E154" s="116"/>
      <c r="F154" s="116"/>
      <c r="G154" s="116"/>
      <c r="H154" s="116"/>
      <c r="I154" s="116"/>
      <c r="J154" s="116"/>
      <c r="K154" s="116"/>
      <c r="L154" s="116"/>
      <c r="M154" s="116"/>
      <c r="N154" s="116"/>
      <c r="O154" s="116"/>
      <c r="P154" s="89"/>
      <c r="Q154" s="89"/>
      <c r="R154" s="89"/>
      <c r="S154" s="89"/>
      <c r="T154" s="89"/>
      <c r="U154" s="89"/>
      <c r="V154" s="89"/>
      <c r="W154" s="89"/>
      <c r="X154" s="89"/>
      <c r="Y154" s="116"/>
    </row>
    <row r="155" spans="1:25" s="71" customFormat="1" x14ac:dyDescent="0.2">
      <c r="A155" s="1"/>
      <c r="B155" s="116"/>
      <c r="P155" s="89"/>
      <c r="Q155" s="89"/>
      <c r="R155" s="89"/>
      <c r="S155" s="89"/>
      <c r="T155" s="89"/>
      <c r="U155" s="89"/>
      <c r="V155" s="89"/>
      <c r="W155" s="89"/>
      <c r="X155" s="89"/>
      <c r="Y155" s="116"/>
    </row>
    <row r="156" spans="1:25" s="71" customFormat="1" x14ac:dyDescent="0.2">
      <c r="A156" s="1"/>
      <c r="B156" s="116"/>
      <c r="D156" s="1004"/>
      <c r="P156" s="89"/>
      <c r="Q156" s="89"/>
      <c r="R156" s="89"/>
      <c r="S156" s="89"/>
      <c r="T156" s="89"/>
      <c r="U156" s="89"/>
      <c r="V156" s="89"/>
      <c r="W156" s="89"/>
      <c r="X156" s="89"/>
      <c r="Y156" s="116"/>
    </row>
    <row r="157" spans="1:25" s="71" customFormat="1" x14ac:dyDescent="0.2">
      <c r="A157" s="1"/>
      <c r="B157" s="116"/>
      <c r="P157" s="89"/>
      <c r="Q157" s="89"/>
      <c r="R157" s="89"/>
      <c r="S157" s="89"/>
      <c r="T157" s="89"/>
      <c r="U157" s="89"/>
      <c r="V157" s="89"/>
      <c r="W157" s="89"/>
      <c r="X157" s="89"/>
      <c r="Y157" s="116"/>
    </row>
    <row r="158" spans="1:25" s="71" customFormat="1" x14ac:dyDescent="0.2">
      <c r="A158" s="1"/>
      <c r="B158" s="116"/>
      <c r="P158" s="89"/>
      <c r="Q158" s="89"/>
      <c r="R158" s="89"/>
      <c r="S158" s="89"/>
      <c r="T158" s="89"/>
      <c r="U158" s="89"/>
      <c r="V158" s="89"/>
      <c r="W158" s="89"/>
      <c r="X158" s="89"/>
      <c r="Y158" s="116"/>
    </row>
    <row r="159" spans="1:25" s="71" customFormat="1" x14ac:dyDescent="0.2">
      <c r="A159" s="1"/>
      <c r="B159" s="116"/>
      <c r="P159" s="89"/>
      <c r="Q159" s="89"/>
      <c r="R159" s="89"/>
      <c r="S159" s="89"/>
      <c r="T159" s="89"/>
      <c r="U159" s="89"/>
      <c r="V159" s="89"/>
      <c r="W159" s="89"/>
      <c r="X159" s="89"/>
      <c r="Y159" s="116"/>
    </row>
    <row r="160" spans="1:25" s="71" customFormat="1" hidden="1" x14ac:dyDescent="0.2">
      <c r="A160" s="1"/>
      <c r="B160" s="116"/>
      <c r="P160" s="89"/>
      <c r="Q160" s="89"/>
      <c r="R160" s="89"/>
      <c r="S160" s="89"/>
      <c r="T160" s="89"/>
      <c r="U160" s="89"/>
      <c r="V160" s="89"/>
      <c r="W160" s="89"/>
      <c r="X160" s="89"/>
      <c r="Y160" s="116"/>
    </row>
    <row r="161" spans="1:25" s="71" customFormat="1" x14ac:dyDescent="0.2">
      <c r="A161" s="1"/>
      <c r="B161" s="116"/>
      <c r="P161" s="89"/>
      <c r="Q161" s="89"/>
      <c r="R161" s="89"/>
      <c r="S161" s="89"/>
      <c r="T161" s="89"/>
      <c r="U161" s="89"/>
      <c r="V161" s="89"/>
      <c r="W161" s="89"/>
      <c r="X161" s="89"/>
      <c r="Y161" s="116"/>
    </row>
    <row r="162" spans="1:25" s="71" customFormat="1" x14ac:dyDescent="0.2">
      <c r="A162" s="1"/>
      <c r="B162" s="116"/>
      <c r="P162" s="89"/>
      <c r="Q162" s="89"/>
      <c r="R162" s="89"/>
      <c r="S162" s="89"/>
      <c r="T162" s="89"/>
      <c r="U162" s="89"/>
      <c r="V162" s="89"/>
      <c r="W162" s="89"/>
      <c r="X162" s="89"/>
      <c r="Y162" s="116"/>
    </row>
    <row r="163" spans="1:25" s="71" customFormat="1" x14ac:dyDescent="0.2">
      <c r="A163" s="1"/>
      <c r="B163" s="116"/>
      <c r="P163" s="89"/>
      <c r="Q163" s="89"/>
      <c r="R163" s="89"/>
      <c r="S163" s="89"/>
      <c r="T163" s="89"/>
      <c r="U163" s="89"/>
      <c r="V163" s="89"/>
      <c r="W163" s="89"/>
      <c r="X163" s="89"/>
      <c r="Y163" s="116"/>
    </row>
    <row r="164" spans="1:25" s="71" customFormat="1" x14ac:dyDescent="0.2">
      <c r="A164" s="1"/>
      <c r="B164" s="116"/>
      <c r="P164" s="89"/>
      <c r="Q164" s="89"/>
      <c r="R164" s="89"/>
      <c r="S164" s="89"/>
      <c r="T164" s="89"/>
      <c r="U164" s="89"/>
      <c r="V164" s="89"/>
      <c r="W164" s="89"/>
      <c r="X164" s="89"/>
      <c r="Y164" s="116"/>
    </row>
    <row r="165" spans="1:25" s="71" customFormat="1" x14ac:dyDescent="0.2">
      <c r="A165" s="1"/>
      <c r="B165" s="116"/>
      <c r="P165" s="89"/>
      <c r="Q165" s="89"/>
      <c r="R165" s="89"/>
      <c r="S165" s="89"/>
      <c r="T165" s="89"/>
      <c r="U165" s="89"/>
      <c r="V165" s="89"/>
      <c r="W165" s="89"/>
      <c r="X165" s="89"/>
      <c r="Y165" s="116"/>
    </row>
    <row r="166" spans="1:25" s="71" customFormat="1" x14ac:dyDescent="0.2">
      <c r="A166" s="1"/>
      <c r="B166" s="116"/>
      <c r="P166" s="89"/>
      <c r="Q166" s="89"/>
      <c r="R166" s="89"/>
      <c r="S166" s="89"/>
      <c r="T166" s="89"/>
      <c r="U166" s="89"/>
      <c r="V166" s="89"/>
      <c r="W166" s="89"/>
      <c r="X166" s="89"/>
      <c r="Y166" s="116"/>
    </row>
    <row r="167" spans="1:25" s="71" customFormat="1" x14ac:dyDescent="0.2">
      <c r="A167" s="1"/>
      <c r="B167" s="116"/>
      <c r="P167" s="89"/>
      <c r="Q167" s="89"/>
      <c r="R167" s="89"/>
      <c r="S167" s="89"/>
      <c r="T167" s="89"/>
      <c r="U167" s="89"/>
      <c r="V167" s="89"/>
      <c r="W167" s="89"/>
      <c r="X167" s="89"/>
      <c r="Y167" s="116"/>
    </row>
    <row r="168" spans="1:25" s="71" customFormat="1" x14ac:dyDescent="0.2">
      <c r="A168" s="1"/>
      <c r="B168" s="116"/>
      <c r="P168" s="89"/>
      <c r="Q168" s="89"/>
      <c r="R168" s="89"/>
      <c r="S168" s="89"/>
      <c r="T168" s="89"/>
      <c r="U168" s="89"/>
      <c r="V168" s="89"/>
      <c r="W168" s="89"/>
      <c r="X168" s="89"/>
      <c r="Y168" s="116"/>
    </row>
    <row r="169" spans="1:25" s="71" customFormat="1" x14ac:dyDescent="0.2">
      <c r="A169" s="1"/>
      <c r="B169" s="116"/>
      <c r="P169" s="89"/>
      <c r="Q169" s="89"/>
      <c r="R169" s="89"/>
      <c r="S169" s="89"/>
      <c r="T169" s="89"/>
      <c r="U169" s="89"/>
      <c r="V169" s="89"/>
      <c r="W169" s="89"/>
      <c r="X169" s="89"/>
      <c r="Y169" s="116"/>
    </row>
    <row r="170" spans="1:25" s="71" customFormat="1" x14ac:dyDescent="0.2">
      <c r="A170" s="1"/>
      <c r="B170" s="116"/>
      <c r="P170" s="89"/>
      <c r="Q170" s="89"/>
      <c r="R170" s="89"/>
      <c r="S170" s="89"/>
      <c r="T170" s="89"/>
      <c r="U170" s="89"/>
      <c r="V170" s="89"/>
      <c r="W170" s="89"/>
      <c r="X170" s="89"/>
      <c r="Y170" s="116"/>
    </row>
    <row r="171" spans="1:25" s="71" customFormat="1" x14ac:dyDescent="0.2">
      <c r="A171" s="1"/>
      <c r="B171" s="116"/>
      <c r="P171" s="89"/>
      <c r="Q171" s="89"/>
      <c r="R171" s="89"/>
      <c r="S171" s="89"/>
      <c r="T171" s="89"/>
      <c r="U171" s="89"/>
      <c r="V171" s="89"/>
      <c r="W171" s="89"/>
      <c r="X171" s="89"/>
      <c r="Y171" s="116"/>
    </row>
    <row r="172" spans="1:25" s="71" customFormat="1" x14ac:dyDescent="0.2">
      <c r="A172" s="1"/>
      <c r="B172" s="116"/>
      <c r="P172" s="89"/>
      <c r="Q172" s="89"/>
      <c r="R172" s="89"/>
      <c r="S172" s="89"/>
      <c r="T172" s="89"/>
      <c r="U172" s="89"/>
      <c r="V172" s="89"/>
      <c r="W172" s="89"/>
      <c r="X172" s="89"/>
      <c r="Y172" s="116"/>
    </row>
    <row r="173" spans="1:25" s="71" customFormat="1" x14ac:dyDescent="0.2">
      <c r="A173" s="1"/>
      <c r="B173" s="116"/>
      <c r="P173" s="89"/>
      <c r="Q173" s="89"/>
      <c r="R173" s="89"/>
      <c r="S173" s="89"/>
      <c r="T173" s="89"/>
      <c r="U173" s="89"/>
      <c r="V173" s="89"/>
      <c r="W173" s="89"/>
      <c r="X173" s="89"/>
      <c r="Y173" s="116"/>
    </row>
    <row r="174" spans="1:25" s="71" customFormat="1" x14ac:dyDescent="0.2">
      <c r="A174" s="1"/>
      <c r="B174" s="116"/>
      <c r="P174" s="89"/>
      <c r="Q174" s="89"/>
      <c r="R174" s="89"/>
      <c r="S174" s="89"/>
      <c r="T174" s="89"/>
      <c r="U174" s="89"/>
      <c r="V174" s="89"/>
      <c r="W174" s="89"/>
      <c r="X174" s="89"/>
      <c r="Y174" s="116"/>
    </row>
    <row r="175" spans="1:25" s="71" customFormat="1" x14ac:dyDescent="0.2">
      <c r="A175" s="1"/>
      <c r="B175" s="116"/>
      <c r="P175" s="89"/>
      <c r="Q175" s="89"/>
      <c r="R175" s="89"/>
      <c r="S175" s="89"/>
      <c r="T175" s="89"/>
      <c r="U175" s="89"/>
      <c r="V175" s="89"/>
      <c r="W175" s="89"/>
      <c r="X175" s="89"/>
      <c r="Y175" s="116"/>
    </row>
    <row r="176" spans="1:25" x14ac:dyDescent="0.2">
      <c r="P176" s="89"/>
      <c r="Q176" s="89"/>
      <c r="R176" s="89"/>
      <c r="S176" s="89"/>
      <c r="T176" s="89"/>
      <c r="U176" s="89"/>
      <c r="V176" s="89"/>
      <c r="W176" s="89"/>
      <c r="X176" s="89"/>
    </row>
    <row r="177" spans="1:25" x14ac:dyDescent="0.2">
      <c r="P177" s="89"/>
      <c r="Q177" s="89"/>
      <c r="R177" s="89"/>
      <c r="S177" s="89"/>
      <c r="T177" s="89"/>
      <c r="U177" s="89"/>
      <c r="V177" s="89"/>
      <c r="W177" s="89"/>
      <c r="X177" s="89"/>
    </row>
    <row r="178" spans="1:25" s="71" customFormat="1" x14ac:dyDescent="0.2">
      <c r="A178" s="1"/>
      <c r="B178" s="116"/>
      <c r="P178" s="89"/>
      <c r="Q178" s="89"/>
      <c r="R178" s="89"/>
      <c r="S178" s="89"/>
      <c r="T178" s="89"/>
      <c r="U178" s="89"/>
      <c r="V178" s="89"/>
      <c r="W178" s="89"/>
      <c r="X178" s="89"/>
      <c r="Y178" s="116"/>
    </row>
    <row r="179" spans="1:25" s="71" customFormat="1" x14ac:dyDescent="0.2">
      <c r="A179" s="1"/>
      <c r="B179" s="116"/>
      <c r="P179" s="89"/>
      <c r="Q179" s="89"/>
      <c r="R179" s="89"/>
      <c r="S179" s="89"/>
      <c r="T179" s="89"/>
      <c r="U179" s="89"/>
      <c r="V179" s="89"/>
      <c r="W179" s="89"/>
      <c r="X179" s="89"/>
      <c r="Y179" s="116"/>
    </row>
    <row r="180" spans="1:25" s="71" customFormat="1" x14ac:dyDescent="0.2">
      <c r="A180" s="1"/>
      <c r="B180" s="116"/>
      <c r="P180" s="89"/>
      <c r="Q180" s="89"/>
      <c r="R180" s="89"/>
      <c r="S180" s="89"/>
      <c r="T180" s="89"/>
      <c r="U180" s="89"/>
      <c r="V180" s="89"/>
      <c r="W180" s="89"/>
      <c r="X180" s="89"/>
      <c r="Y180" s="116"/>
    </row>
    <row r="181" spans="1:25" s="71" customFormat="1" x14ac:dyDescent="0.2">
      <c r="A181" s="1"/>
      <c r="B181" s="116"/>
      <c r="P181" s="89"/>
      <c r="Q181" s="89"/>
      <c r="R181" s="89"/>
      <c r="S181" s="89"/>
      <c r="T181" s="89"/>
      <c r="U181" s="89"/>
      <c r="V181" s="89"/>
      <c r="W181" s="89"/>
      <c r="X181" s="89"/>
      <c r="Y181" s="116"/>
    </row>
    <row r="182" spans="1:25" s="71" customFormat="1" x14ac:dyDescent="0.2">
      <c r="A182" s="1"/>
      <c r="B182" s="116"/>
      <c r="P182" s="89"/>
      <c r="Q182" s="89"/>
      <c r="R182" s="89"/>
      <c r="S182" s="89"/>
      <c r="T182" s="89"/>
      <c r="U182" s="89"/>
      <c r="V182" s="89"/>
      <c r="W182" s="89"/>
      <c r="X182" s="89"/>
      <c r="Y182" s="116"/>
    </row>
    <row r="183" spans="1:25" s="71" customFormat="1" x14ac:dyDescent="0.2">
      <c r="A183" s="1"/>
      <c r="B183" s="116"/>
      <c r="P183" s="89"/>
      <c r="Q183" s="89"/>
      <c r="R183" s="89"/>
      <c r="S183" s="89"/>
      <c r="T183" s="89"/>
      <c r="U183" s="89"/>
      <c r="V183" s="89"/>
      <c r="W183" s="89"/>
      <c r="X183" s="89"/>
      <c r="Y183" s="116"/>
    </row>
    <row r="184" spans="1:25" s="71" customFormat="1" x14ac:dyDescent="0.2">
      <c r="A184" s="1"/>
      <c r="B184" s="116"/>
      <c r="P184" s="89"/>
      <c r="Q184" s="89"/>
      <c r="R184" s="89"/>
      <c r="S184" s="89"/>
      <c r="T184" s="89"/>
      <c r="U184" s="89"/>
      <c r="V184" s="89"/>
      <c r="W184" s="89"/>
      <c r="X184" s="89"/>
      <c r="Y184" s="116"/>
    </row>
    <row r="187" spans="1:25" ht="12.75" customHeight="1" x14ac:dyDescent="0.2"/>
    <row r="188" spans="1:25" ht="28.5" customHeight="1" x14ac:dyDescent="0.2"/>
  </sheetData>
  <mergeCells count="4">
    <mergeCell ref="B6:O6"/>
    <mergeCell ref="B11:O11"/>
    <mergeCell ref="B140:O140"/>
    <mergeCell ref="B139:O13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ignoredErrors>
    <ignoredError sqref="O25 O32 O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showGridLines="0" showRuler="0" zoomScale="115" zoomScaleNormal="115" zoomScaleSheetLayoutView="85" workbookViewId="0"/>
  </sheetViews>
  <sheetFormatPr baseColWidth="10" defaultColWidth="11.42578125" defaultRowHeight="12.75" x14ac:dyDescent="0.2"/>
  <cols>
    <col min="1" max="1" width="6.85546875" style="273" customWidth="1"/>
    <col min="2" max="2" width="76.140625" style="273" bestFit="1" customWidth="1"/>
    <col min="3" max="3" width="19" style="273" customWidth="1"/>
    <col min="4" max="4" width="19.28515625" style="273" customWidth="1"/>
    <col min="5" max="5" width="28.42578125" style="1091" bestFit="1" customWidth="1"/>
    <col min="6" max="6" width="11.42578125" style="273"/>
    <col min="7" max="7" width="13.28515625" style="273" bestFit="1" customWidth="1"/>
    <col min="8" max="16384" width="11.42578125" style="273"/>
  </cols>
  <sheetData>
    <row r="1" spans="1:5" ht="15" x14ac:dyDescent="0.2">
      <c r="A1" s="753" t="s">
        <v>220</v>
      </c>
      <c r="B1" s="754"/>
      <c r="E1" s="1092"/>
    </row>
    <row r="2" spans="1:5" ht="15" customHeight="1" x14ac:dyDescent="0.2">
      <c r="A2" s="753"/>
      <c r="B2" s="394" t="str">
        <f>+INDICE!B2</f>
        <v>MINISTERIO DE ECONOMIA</v>
      </c>
      <c r="C2" s="274"/>
      <c r="D2" s="275"/>
      <c r="E2" s="1092"/>
    </row>
    <row r="3" spans="1:5" ht="15" customHeight="1" x14ac:dyDescent="0.2">
      <c r="A3" s="411"/>
      <c r="B3" s="276" t="s">
        <v>305</v>
      </c>
      <c r="C3" s="275"/>
      <c r="D3" s="277"/>
      <c r="E3" s="1092"/>
    </row>
    <row r="4" spans="1:5" s="410" customFormat="1" ht="12" x14ac:dyDescent="0.2">
      <c r="B4" s="424"/>
      <c r="C4" s="425"/>
      <c r="D4" s="425"/>
      <c r="E4" s="1092"/>
    </row>
    <row r="5" spans="1:5" s="410" customFormat="1" ht="12" x14ac:dyDescent="0.2">
      <c r="B5" s="426"/>
      <c r="C5" s="426"/>
      <c r="D5" s="427"/>
      <c r="E5" s="1092"/>
    </row>
    <row r="6" spans="1:5" ht="17.25" x14ac:dyDescent="0.2">
      <c r="B6" s="1252" t="s">
        <v>516</v>
      </c>
      <c r="C6" s="1252"/>
      <c r="D6" s="1252"/>
      <c r="E6" s="1092"/>
    </row>
    <row r="7" spans="1:5" ht="15.75" x14ac:dyDescent="0.2">
      <c r="B7" s="1253" t="s">
        <v>278</v>
      </c>
      <c r="C7" s="1253"/>
      <c r="D7" s="1253"/>
      <c r="E7" s="1092"/>
    </row>
    <row r="8" spans="1:5" s="410" customFormat="1" ht="12" x14ac:dyDescent="0.2">
      <c r="B8" s="426"/>
      <c r="C8" s="810"/>
      <c r="D8" s="810"/>
      <c r="E8" s="1092"/>
    </row>
    <row r="9" spans="1:5" s="410" customFormat="1" ht="12" x14ac:dyDescent="0.2">
      <c r="B9" s="425"/>
      <c r="C9" s="425"/>
      <c r="D9" s="425"/>
      <c r="E9" s="1092"/>
    </row>
    <row r="10" spans="1:5" ht="13.5" thickBot="1" x14ac:dyDescent="0.25">
      <c r="B10" s="275" t="s">
        <v>880</v>
      </c>
      <c r="C10" s="275"/>
      <c r="D10" s="275"/>
      <c r="E10" s="1092"/>
    </row>
    <row r="11" spans="1:5" ht="16.5" thickTop="1" thickBot="1" x14ac:dyDescent="0.25">
      <c r="B11" s="260"/>
      <c r="C11" s="419" t="s">
        <v>275</v>
      </c>
      <c r="D11" s="419" t="s">
        <v>276</v>
      </c>
      <c r="E11" s="1092"/>
    </row>
    <row r="12" spans="1:5" ht="13.5" thickTop="1" x14ac:dyDescent="0.2">
      <c r="B12" s="278"/>
      <c r="C12" s="279"/>
      <c r="D12" s="279"/>
      <c r="E12" s="1092"/>
    </row>
    <row r="13" spans="1:5" ht="17.25" x14ac:dyDescent="0.2">
      <c r="B13" s="414" t="s">
        <v>756</v>
      </c>
      <c r="C13" s="324">
        <f>+C16+C82</f>
        <v>324037827.89858049</v>
      </c>
      <c r="D13" s="324">
        <f>+D16+D82</f>
        <v>18651066509.53487</v>
      </c>
      <c r="E13" s="1092"/>
    </row>
    <row r="14" spans="1:5" ht="13.5" thickBot="1" x14ac:dyDescent="0.25">
      <c r="B14" s="280"/>
      <c r="C14" s="281"/>
      <c r="D14" s="281"/>
      <c r="E14" s="1092"/>
    </row>
    <row r="15" spans="1:5" ht="13.5" thickTop="1" x14ac:dyDescent="0.2">
      <c r="B15" s="278"/>
      <c r="C15" s="279"/>
      <c r="D15" s="279"/>
      <c r="E15" s="1092"/>
    </row>
    <row r="16" spans="1:5" ht="15.75" x14ac:dyDescent="0.2">
      <c r="B16" s="323" t="s">
        <v>772</v>
      </c>
      <c r="C16" s="405">
        <f>+C19+C59+C64</f>
        <v>311251025.98097241</v>
      </c>
      <c r="D16" s="405">
        <f>+D19+D59+D64</f>
        <v>17915079928.720608</v>
      </c>
      <c r="E16" s="1092"/>
    </row>
    <row r="17" spans="2:5" ht="13.5" thickBot="1" x14ac:dyDescent="0.25">
      <c r="B17" s="280"/>
      <c r="C17" s="281"/>
      <c r="D17" s="281"/>
      <c r="E17" s="1092"/>
    </row>
    <row r="18" spans="2:5" s="284" customFormat="1" ht="12.75" customHeight="1" thickTop="1" x14ac:dyDescent="0.2">
      <c r="B18" s="282"/>
      <c r="C18" s="283"/>
      <c r="D18" s="283"/>
      <c r="E18" s="1092"/>
    </row>
    <row r="19" spans="2:5" s="413" customFormat="1" ht="15.75" x14ac:dyDescent="0.2">
      <c r="B19" s="323" t="s">
        <v>773</v>
      </c>
      <c r="C19" s="342">
        <f>+C21+C54</f>
        <v>308742558.93048888</v>
      </c>
      <c r="D19" s="342">
        <f>+D21+D54</f>
        <v>17770696829.688763</v>
      </c>
      <c r="E19" s="1092"/>
    </row>
    <row r="20" spans="2:5" x14ac:dyDescent="0.2">
      <c r="B20" s="285"/>
      <c r="C20" s="286"/>
      <c r="D20" s="286"/>
      <c r="E20" s="1092"/>
    </row>
    <row r="21" spans="2:5" s="411" customFormat="1" ht="15" x14ac:dyDescent="0.2">
      <c r="B21" s="412" t="s">
        <v>226</v>
      </c>
      <c r="C21" s="343">
        <f>+C23+C27+C29+C52</f>
        <v>293503763.03436315</v>
      </c>
      <c r="D21" s="343">
        <f>+D23+D27+D29+D52</f>
        <v>16893577643.860786</v>
      </c>
      <c r="E21" s="1092"/>
    </row>
    <row r="22" spans="2:5" x14ac:dyDescent="0.2">
      <c r="B22" s="287"/>
      <c r="C22" s="288"/>
      <c r="D22" s="288"/>
      <c r="E22" s="1092"/>
    </row>
    <row r="23" spans="2:5" ht="15" x14ac:dyDescent="0.2">
      <c r="B23" s="415" t="s">
        <v>306</v>
      </c>
      <c r="C23" s="289">
        <f>+C24+C25</f>
        <v>191006412.65715879</v>
      </c>
      <c r="D23" s="289">
        <f>+D24+D25</f>
        <v>10994004401.644543</v>
      </c>
      <c r="E23" s="1092"/>
    </row>
    <row r="24" spans="2:5" x14ac:dyDescent="0.2">
      <c r="B24" s="285" t="s">
        <v>273</v>
      </c>
      <c r="C24" s="291">
        <v>37459862.743967906</v>
      </c>
      <c r="D24" s="291">
        <v>2156126017.7761278</v>
      </c>
      <c r="E24" s="1092"/>
    </row>
    <row r="25" spans="2:5" x14ac:dyDescent="0.2">
      <c r="B25" s="292" t="s">
        <v>109</v>
      </c>
      <c r="C25" s="291">
        <v>153546549.9131909</v>
      </c>
      <c r="D25" s="291">
        <v>8837878383.8684158</v>
      </c>
      <c r="E25" s="1092"/>
    </row>
    <row r="26" spans="2:5" x14ac:dyDescent="0.2">
      <c r="B26" s="293"/>
      <c r="C26" s="288"/>
      <c r="D26" s="288"/>
      <c r="E26" s="1092"/>
    </row>
    <row r="27" spans="2:5" ht="15" x14ac:dyDescent="0.2">
      <c r="B27" s="415" t="s">
        <v>423</v>
      </c>
      <c r="C27" s="290">
        <v>26559882.28024172</v>
      </c>
      <c r="D27" s="290">
        <v>1528741672.2508371</v>
      </c>
      <c r="E27" s="1092"/>
    </row>
    <row r="28" spans="2:5" x14ac:dyDescent="0.2">
      <c r="B28" s="293"/>
      <c r="C28" s="288"/>
      <c r="D28" s="288"/>
      <c r="E28" s="1092"/>
    </row>
    <row r="29" spans="2:5" ht="15" x14ac:dyDescent="0.2">
      <c r="B29" s="415" t="s">
        <v>53</v>
      </c>
      <c r="C29" s="290">
        <f>+C31+C33+C44+C46+C48+C50</f>
        <v>75351974.779752076</v>
      </c>
      <c r="D29" s="290">
        <f>+D31+D33+D44+D46+D48+D50</f>
        <v>4337131569.9654064</v>
      </c>
      <c r="E29" s="1092"/>
    </row>
    <row r="30" spans="2:5" x14ac:dyDescent="0.2">
      <c r="B30" s="293"/>
      <c r="C30" s="288"/>
      <c r="D30" s="288"/>
      <c r="E30" s="1092"/>
    </row>
    <row r="31" spans="2:5" x14ac:dyDescent="0.2">
      <c r="B31" s="293" t="s">
        <v>262</v>
      </c>
      <c r="C31" s="294">
        <v>584431.07180310821</v>
      </c>
      <c r="D31" s="294">
        <v>33638858.960164845</v>
      </c>
      <c r="E31" s="1092"/>
    </row>
    <row r="32" spans="2:5" x14ac:dyDescent="0.2">
      <c r="B32" s="293"/>
      <c r="C32" s="288"/>
      <c r="D32" s="288"/>
      <c r="E32" s="1092"/>
    </row>
    <row r="33" spans="2:5" x14ac:dyDescent="0.2">
      <c r="B33" s="293" t="s">
        <v>271</v>
      </c>
      <c r="C33" s="288">
        <f>SUM(C34:C42)</f>
        <v>67389879.467495918</v>
      </c>
      <c r="D33" s="288">
        <f>SUM(D34:D42)</f>
        <v>3878846899.3539715</v>
      </c>
      <c r="E33" s="1092"/>
    </row>
    <row r="34" spans="2:5" x14ac:dyDescent="0.2">
      <c r="B34" s="285" t="s">
        <v>574</v>
      </c>
      <c r="C34" s="291">
        <v>2625</v>
      </c>
      <c r="D34" s="1129">
        <v>151090.53750000001</v>
      </c>
      <c r="E34" s="1092"/>
    </row>
    <row r="35" spans="2:5" x14ac:dyDescent="0.2">
      <c r="B35" s="285" t="s">
        <v>267</v>
      </c>
      <c r="C35" s="291">
        <v>7060899.9382214164</v>
      </c>
      <c r="D35" s="291">
        <v>406413396.91412979</v>
      </c>
      <c r="E35" s="1092"/>
    </row>
    <row r="36" spans="2:5" x14ac:dyDescent="0.2">
      <c r="B36" s="285" t="s">
        <v>266</v>
      </c>
      <c r="C36" s="291">
        <v>12756147.927366</v>
      </c>
      <c r="D36" s="291">
        <v>734222189.24771047</v>
      </c>
      <c r="E36" s="1092"/>
    </row>
    <row r="37" spans="2:5" x14ac:dyDescent="0.2">
      <c r="B37" s="285" t="s">
        <v>268</v>
      </c>
      <c r="C37" s="291">
        <v>211076.41837</v>
      </c>
      <c r="D37" s="291">
        <v>12149199.811465971</v>
      </c>
      <c r="E37" s="1092"/>
    </row>
    <row r="38" spans="2:5" x14ac:dyDescent="0.2">
      <c r="B38" s="285" t="s">
        <v>269</v>
      </c>
      <c r="C38" s="291">
        <v>40925.303130620225</v>
      </c>
      <c r="D38" s="291">
        <v>2355590.8751831781</v>
      </c>
      <c r="E38" s="1092"/>
    </row>
    <row r="39" spans="2:5" x14ac:dyDescent="0.2">
      <c r="B39" s="285" t="s">
        <v>282</v>
      </c>
      <c r="C39" s="291">
        <v>3662650.5425900007</v>
      </c>
      <c r="D39" s="291">
        <v>210815938.72555804</v>
      </c>
      <c r="E39" s="1092"/>
    </row>
    <row r="40" spans="2:5" x14ac:dyDescent="0.2">
      <c r="B40" s="285" t="s">
        <v>517</v>
      </c>
      <c r="C40" s="291">
        <v>60890.876969999998</v>
      </c>
      <c r="D40" s="291">
        <v>3504775.3639023509</v>
      </c>
      <c r="E40" s="1092"/>
    </row>
    <row r="41" spans="2:5" x14ac:dyDescent="0.2">
      <c r="B41" s="285" t="s">
        <v>659</v>
      </c>
      <c r="C41" s="291">
        <v>43508807.089297891</v>
      </c>
      <c r="D41" s="291">
        <v>2504292971.087935</v>
      </c>
      <c r="E41" s="1092"/>
    </row>
    <row r="42" spans="2:5" x14ac:dyDescent="0.2">
      <c r="B42" s="285" t="s">
        <v>696</v>
      </c>
      <c r="C42" s="291">
        <v>85856.371549999996</v>
      </c>
      <c r="D42" s="291">
        <v>4941746.7905863654</v>
      </c>
      <c r="E42" s="1092"/>
    </row>
    <row r="43" spans="2:5" x14ac:dyDescent="0.2">
      <c r="B43" s="295"/>
      <c r="C43" s="296"/>
      <c r="D43" s="296"/>
      <c r="E43" s="1092"/>
    </row>
    <row r="44" spans="2:5" x14ac:dyDescent="0.2">
      <c r="B44" s="293" t="s">
        <v>270</v>
      </c>
      <c r="C44" s="294">
        <v>5289399.3496299982</v>
      </c>
      <c r="D44" s="882">
        <v>304448834.58580834</v>
      </c>
      <c r="E44" s="1092"/>
    </row>
    <row r="45" spans="2:5" x14ac:dyDescent="0.2">
      <c r="B45" s="295"/>
      <c r="C45" s="297"/>
      <c r="D45" s="297"/>
      <c r="E45" s="1092"/>
    </row>
    <row r="46" spans="2:5" x14ac:dyDescent="0.2">
      <c r="B46" s="293" t="s">
        <v>272</v>
      </c>
      <c r="C46" s="294">
        <v>972022.71028426907</v>
      </c>
      <c r="D46" s="882">
        <v>55947974.765355043</v>
      </c>
      <c r="E46" s="1092"/>
    </row>
    <row r="47" spans="2:5" x14ac:dyDescent="0.2">
      <c r="B47" s="295"/>
      <c r="C47" s="1170"/>
      <c r="D47" s="297"/>
      <c r="E47" s="1092"/>
    </row>
    <row r="48" spans="2:5" x14ac:dyDescent="0.2">
      <c r="B48" s="293" t="s">
        <v>358</v>
      </c>
      <c r="C48" s="294">
        <v>811485.50455074187</v>
      </c>
      <c r="D48" s="882">
        <v>46707726.116582967</v>
      </c>
      <c r="E48" s="1092"/>
    </row>
    <row r="49" spans="2:5" x14ac:dyDescent="0.2">
      <c r="B49" s="295"/>
      <c r="C49" s="291"/>
      <c r="D49" s="291"/>
      <c r="E49" s="1092"/>
    </row>
    <row r="50" spans="2:5" x14ac:dyDescent="0.2">
      <c r="B50" s="293" t="s">
        <v>381</v>
      </c>
      <c r="C50" s="882">
        <v>304756.67598804529</v>
      </c>
      <c r="D50" s="882">
        <v>17541276.183522709</v>
      </c>
      <c r="E50" s="1092"/>
    </row>
    <row r="51" spans="2:5" x14ac:dyDescent="0.2">
      <c r="B51" s="293"/>
      <c r="C51" s="288"/>
      <c r="D51" s="288"/>
      <c r="E51" s="1092"/>
    </row>
    <row r="52" spans="2:5" ht="15" x14ac:dyDescent="0.2">
      <c r="B52" s="415" t="s">
        <v>240</v>
      </c>
      <c r="C52" s="290">
        <v>585493.31721054995</v>
      </c>
      <c r="D52" s="290">
        <v>33700000</v>
      </c>
      <c r="E52" s="1092"/>
    </row>
    <row r="53" spans="2:5" ht="15" x14ac:dyDescent="0.2">
      <c r="B53" s="298"/>
      <c r="C53" s="299"/>
      <c r="D53" s="299"/>
      <c r="E53" s="1092"/>
    </row>
    <row r="54" spans="2:5" s="411" customFormat="1" ht="15.75" x14ac:dyDescent="0.2">
      <c r="B54" s="407" t="s">
        <v>348</v>
      </c>
      <c r="C54" s="342">
        <f>SUM(C55:C58)</f>
        <v>15238795.896125749</v>
      </c>
      <c r="D54" s="342">
        <f>SUM(D55:D58)</f>
        <v>877119185.82797468</v>
      </c>
      <c r="E54" s="1092"/>
    </row>
    <row r="55" spans="2:5" x14ac:dyDescent="0.2">
      <c r="B55" s="293"/>
      <c r="C55" s="300"/>
      <c r="D55" s="288"/>
      <c r="E55" s="1092"/>
    </row>
    <row r="56" spans="2:5" x14ac:dyDescent="0.2">
      <c r="B56" s="293" t="s">
        <v>279</v>
      </c>
      <c r="C56" s="300">
        <v>8148781.322589444</v>
      </c>
      <c r="D56" s="882">
        <v>469030000</v>
      </c>
      <c r="E56" s="1092"/>
    </row>
    <row r="57" spans="2:5" x14ac:dyDescent="0.2">
      <c r="B57" s="301" t="s">
        <v>714</v>
      </c>
      <c r="C57" s="302">
        <v>7090014.5735363038</v>
      </c>
      <c r="D57" s="294">
        <v>408089185.82797468</v>
      </c>
      <c r="E57" s="1092"/>
    </row>
    <row r="58" spans="2:5" x14ac:dyDescent="0.2">
      <c r="B58" s="293"/>
      <c r="C58" s="300"/>
      <c r="D58" s="288"/>
      <c r="E58" s="1092"/>
    </row>
    <row r="59" spans="2:5" ht="15.75" x14ac:dyDescent="0.2">
      <c r="B59" s="406" t="s">
        <v>777</v>
      </c>
      <c r="C59" s="342">
        <f>+C61+C62</f>
        <v>102962.75107174664</v>
      </c>
      <c r="D59" s="342">
        <f>+D61+D62</f>
        <v>5926360.9150129138</v>
      </c>
      <c r="E59" s="1092"/>
    </row>
    <row r="60" spans="2:5" x14ac:dyDescent="0.2">
      <c r="B60" s="293"/>
      <c r="C60" s="288"/>
      <c r="D60" s="288"/>
      <c r="E60" s="1092"/>
    </row>
    <row r="61" spans="2:5" x14ac:dyDescent="0.2">
      <c r="B61" s="293" t="s">
        <v>277</v>
      </c>
      <c r="C61" s="882">
        <v>94889.59224936484</v>
      </c>
      <c r="D61" s="882">
        <v>5461683.6175666163</v>
      </c>
      <c r="E61" s="1092"/>
    </row>
    <row r="62" spans="2:5" x14ac:dyDescent="0.2">
      <c r="B62" s="293" t="s">
        <v>307</v>
      </c>
      <c r="C62" s="882">
        <v>8073.1588223817889</v>
      </c>
      <c r="D62" s="882">
        <v>464677.29744629771</v>
      </c>
      <c r="E62" s="1092"/>
    </row>
    <row r="63" spans="2:5" x14ac:dyDescent="0.2">
      <c r="B63" s="293"/>
      <c r="C63" s="288"/>
      <c r="D63" s="288"/>
      <c r="E63" s="1092"/>
    </row>
    <row r="64" spans="2:5" ht="15.75" x14ac:dyDescent="0.2">
      <c r="B64" s="406" t="s">
        <v>774</v>
      </c>
      <c r="C64" s="342">
        <f>+C66+C71+C76</f>
        <v>2405504.2994117909</v>
      </c>
      <c r="D64" s="342">
        <f>+D66+D71+D76</f>
        <v>138456738.11683369</v>
      </c>
      <c r="E64" s="1092"/>
    </row>
    <row r="65" spans="2:8" ht="15.75" x14ac:dyDescent="0.2">
      <c r="B65" s="395"/>
      <c r="C65" s="303"/>
      <c r="D65" s="303"/>
      <c r="E65" s="1092"/>
    </row>
    <row r="66" spans="2:8" s="409" customFormat="1" ht="12.75" customHeight="1" x14ac:dyDescent="0.2">
      <c r="B66" s="407" t="s">
        <v>414</v>
      </c>
      <c r="C66" s="408">
        <f>+C68+C69</f>
        <v>1043557.8542580936</v>
      </c>
      <c r="D66" s="408">
        <f>+D68+D69</f>
        <v>60065416.042743631</v>
      </c>
      <c r="E66" s="1092"/>
      <c r="F66" s="273"/>
      <c r="G66" s="273"/>
      <c r="H66" s="273"/>
    </row>
    <row r="67" spans="2:8" s="284" customFormat="1" x14ac:dyDescent="0.2">
      <c r="B67" s="396"/>
      <c r="C67" s="397"/>
      <c r="D67" s="398"/>
      <c r="E67" s="1092"/>
      <c r="F67" s="273"/>
      <c r="G67" s="273"/>
      <c r="H67" s="273"/>
    </row>
    <row r="68" spans="2:8" s="284" customFormat="1" ht="12.75" customHeight="1" x14ac:dyDescent="0.2">
      <c r="B68" s="396" t="s">
        <v>273</v>
      </c>
      <c r="C68" s="399">
        <v>47105.285852181711</v>
      </c>
      <c r="D68" s="400">
        <v>2711300.1746656308</v>
      </c>
      <c r="E68" s="1092"/>
      <c r="F68" s="273"/>
      <c r="G68" s="273"/>
      <c r="H68" s="273"/>
    </row>
    <row r="69" spans="2:8" s="284" customFormat="1" x14ac:dyDescent="0.2">
      <c r="B69" s="396" t="s">
        <v>415</v>
      </c>
      <c r="C69" s="399">
        <v>996452.56840591191</v>
      </c>
      <c r="D69" s="400">
        <v>57354115.868078001</v>
      </c>
      <c r="E69" s="1092"/>
      <c r="F69" s="273"/>
      <c r="G69" s="273"/>
      <c r="H69" s="273"/>
    </row>
    <row r="70" spans="2:8" s="284" customFormat="1" x14ac:dyDescent="0.2">
      <c r="B70" s="401"/>
      <c r="C70" s="399"/>
      <c r="D70" s="400"/>
      <c r="E70" s="1092"/>
      <c r="F70" s="273"/>
      <c r="G70" s="273"/>
      <c r="H70" s="273"/>
    </row>
    <row r="71" spans="2:8" s="409" customFormat="1" ht="12.75" customHeight="1" x14ac:dyDescent="0.2">
      <c r="B71" s="341" t="s">
        <v>548</v>
      </c>
      <c r="C71" s="408">
        <f>+C73+C74</f>
        <v>858847.83647406334</v>
      </c>
      <c r="D71" s="408">
        <f>+D73+D74</f>
        <v>49433821.426125087</v>
      </c>
      <c r="E71" s="1092"/>
      <c r="F71" s="273"/>
      <c r="G71" s="273"/>
      <c r="H71" s="273"/>
    </row>
    <row r="72" spans="2:8" s="284" customFormat="1" x14ac:dyDescent="0.2">
      <c r="B72" s="396"/>
      <c r="C72" s="397"/>
      <c r="D72" s="398"/>
      <c r="E72" s="1092"/>
      <c r="F72" s="273"/>
      <c r="G72" s="273"/>
      <c r="H72" s="273"/>
    </row>
    <row r="73" spans="2:8" s="284" customFormat="1" ht="12.75" customHeight="1" x14ac:dyDescent="0.2">
      <c r="B73" s="396" t="s">
        <v>273</v>
      </c>
      <c r="C73" s="399">
        <v>1752.5028979337173</v>
      </c>
      <c r="D73" s="400">
        <v>100871.08755013828</v>
      </c>
      <c r="E73" s="1092"/>
      <c r="F73" s="273"/>
      <c r="G73" s="273"/>
      <c r="H73" s="273"/>
    </row>
    <row r="74" spans="2:8" s="284" customFormat="1" x14ac:dyDescent="0.2">
      <c r="B74" s="396" t="s">
        <v>415</v>
      </c>
      <c r="C74" s="399">
        <v>857095.33357612963</v>
      </c>
      <c r="D74" s="400">
        <v>49332950.338574946</v>
      </c>
      <c r="E74" s="1092"/>
    </row>
    <row r="75" spans="2:8" s="284" customFormat="1" x14ac:dyDescent="0.2">
      <c r="B75" s="285"/>
      <c r="C75" s="288"/>
      <c r="D75" s="288"/>
      <c r="E75" s="1092"/>
    </row>
    <row r="76" spans="2:8" s="409" customFormat="1" ht="15" x14ac:dyDescent="0.2">
      <c r="B76" s="341" t="s">
        <v>610</v>
      </c>
      <c r="C76" s="408">
        <f>+C78+C79</f>
        <v>503098.60867963388</v>
      </c>
      <c r="D76" s="408">
        <f>+D78+D79</f>
        <v>28957500.647964973</v>
      </c>
      <c r="E76" s="1092"/>
    </row>
    <row r="77" spans="2:8" s="284" customFormat="1" x14ac:dyDescent="0.2">
      <c r="B77" s="285"/>
      <c r="C77" s="288"/>
      <c r="D77" s="288"/>
      <c r="E77" s="1092"/>
    </row>
    <row r="78" spans="2:8" s="284" customFormat="1" x14ac:dyDescent="0.2">
      <c r="B78" s="396" t="s">
        <v>273</v>
      </c>
      <c r="C78" s="402">
        <v>8971.0242056307488</v>
      </c>
      <c r="D78" s="403">
        <v>516356.90253495635</v>
      </c>
      <c r="E78" s="1092"/>
    </row>
    <row r="79" spans="2:8" s="284" customFormat="1" x14ac:dyDescent="0.2">
      <c r="B79" s="396" t="s">
        <v>415</v>
      </c>
      <c r="C79" s="402">
        <v>494127.58447400312</v>
      </c>
      <c r="D79" s="403">
        <v>28441143.745430015</v>
      </c>
      <c r="E79" s="1092"/>
    </row>
    <row r="80" spans="2:8" s="284" customFormat="1" ht="13.5" thickBot="1" x14ac:dyDescent="0.25">
      <c r="B80" s="280"/>
      <c r="C80" s="304"/>
      <c r="D80" s="304"/>
      <c r="E80" s="1092"/>
    </row>
    <row r="81" spans="2:5" ht="12.75" customHeight="1" thickTop="1" x14ac:dyDescent="0.2">
      <c r="B81" s="285"/>
      <c r="C81" s="288"/>
      <c r="D81" s="288"/>
      <c r="E81" s="1092"/>
    </row>
    <row r="82" spans="2:5" ht="12.75" customHeight="1" x14ac:dyDescent="0.2">
      <c r="B82" s="323" t="s">
        <v>611</v>
      </c>
      <c r="C82" s="405">
        <v>12786801.917608077</v>
      </c>
      <c r="D82" s="405">
        <v>735986580.81426096</v>
      </c>
      <c r="E82" s="1228"/>
    </row>
    <row r="83" spans="2:5" ht="13.5" thickBot="1" x14ac:dyDescent="0.25">
      <c r="B83" s="280"/>
      <c r="C83" s="304"/>
      <c r="D83" s="304"/>
      <c r="E83" s="1092"/>
    </row>
    <row r="84" spans="2:5" ht="13.5" thickTop="1" x14ac:dyDescent="0.2">
      <c r="B84" s="285"/>
      <c r="C84" s="288"/>
      <c r="D84" s="288"/>
      <c r="E84" s="1092"/>
    </row>
    <row r="85" spans="2:5" ht="12.75" customHeight="1" x14ac:dyDescent="0.2">
      <c r="B85" s="323" t="s">
        <v>612</v>
      </c>
      <c r="C85" s="1227">
        <f>+A.4.2!C37+A.4.2!C52</f>
        <v>1677215.5904508552</v>
      </c>
      <c r="D85" s="1227">
        <f>+C85*57.5583</f>
        <v>96537678.119847462</v>
      </c>
      <c r="E85" s="1228"/>
    </row>
    <row r="86" spans="2:5" ht="17.25" x14ac:dyDescent="0.2">
      <c r="B86" s="305"/>
      <c r="C86" s="306"/>
      <c r="D86" s="306"/>
      <c r="E86" s="1092"/>
    </row>
    <row r="87" spans="2:5" ht="12.75" customHeight="1" x14ac:dyDescent="0.2">
      <c r="B87" s="404" t="s">
        <v>775</v>
      </c>
      <c r="C87" s="342">
        <f>+C16-C85</f>
        <v>309573810.39052153</v>
      </c>
      <c r="D87" s="342">
        <f>+D16-D85</f>
        <v>17818542250.600761</v>
      </c>
      <c r="E87" s="1228"/>
    </row>
    <row r="88" spans="2:5" ht="16.5" thickBot="1" x14ac:dyDescent="0.25">
      <c r="B88" s="307"/>
      <c r="C88" s="308"/>
      <c r="D88" s="308"/>
      <c r="E88" s="1228"/>
    </row>
    <row r="89" spans="2:5" s="309" customFormat="1" ht="12.75" customHeight="1" thickTop="1" x14ac:dyDescent="0.2">
      <c r="B89" s="310"/>
      <c r="C89" s="311"/>
      <c r="D89" s="312"/>
      <c r="E89" s="1092"/>
    </row>
    <row r="90" spans="2:5" ht="12.75" customHeight="1" x14ac:dyDescent="0.2">
      <c r="B90" s="1251" t="s">
        <v>571</v>
      </c>
      <c r="C90" s="1251"/>
      <c r="D90" s="1251"/>
      <c r="E90" s="1092"/>
    </row>
    <row r="91" spans="2:5" ht="12.75" customHeight="1" x14ac:dyDescent="0.2">
      <c r="B91" s="1251" t="s">
        <v>702</v>
      </c>
      <c r="C91" s="1251"/>
      <c r="D91" s="1251"/>
      <c r="E91" s="1092"/>
    </row>
    <row r="92" spans="2:5" ht="30.75" customHeight="1" x14ac:dyDescent="0.2">
      <c r="B92" s="1251" t="s">
        <v>701</v>
      </c>
      <c r="C92" s="1251"/>
      <c r="D92" s="1251"/>
      <c r="E92" s="1092"/>
    </row>
    <row r="93" spans="2:5" ht="12.75" customHeight="1" x14ac:dyDescent="0.2">
      <c r="B93" s="1251" t="s">
        <v>699</v>
      </c>
      <c r="C93" s="1251"/>
      <c r="D93" s="1251"/>
      <c r="E93" s="1092"/>
    </row>
    <row r="94" spans="2:5" ht="25.5" customHeight="1" x14ac:dyDescent="0.2">
      <c r="B94" s="1251" t="s">
        <v>619</v>
      </c>
      <c r="C94" s="1251"/>
      <c r="D94" s="1251"/>
      <c r="E94" s="1092"/>
    </row>
    <row r="95" spans="2:5" ht="12.75" customHeight="1" x14ac:dyDescent="0.2">
      <c r="B95" s="1251" t="s">
        <v>700</v>
      </c>
      <c r="C95" s="1251"/>
      <c r="D95" s="1251"/>
      <c r="E95" s="1092"/>
    </row>
    <row r="96" spans="2:5" ht="12.75" customHeight="1" x14ac:dyDescent="0.2">
      <c r="B96" s="1251"/>
      <c r="C96" s="1251"/>
      <c r="D96" s="1251"/>
      <c r="E96" s="1092"/>
    </row>
    <row r="97" spans="5:5" x14ac:dyDescent="0.2">
      <c r="E97" s="1092"/>
    </row>
    <row r="98" spans="5:5" x14ac:dyDescent="0.2">
      <c r="E98" s="1092"/>
    </row>
    <row r="99" spans="5:5" x14ac:dyDescent="0.2">
      <c r="E99" s="1092"/>
    </row>
    <row r="100" spans="5:5" x14ac:dyDescent="0.2">
      <c r="E100" s="1092"/>
    </row>
    <row r="101" spans="5:5" x14ac:dyDescent="0.2">
      <c r="E101" s="1092"/>
    </row>
    <row r="102" spans="5:5" x14ac:dyDescent="0.2">
      <c r="E102" s="1092"/>
    </row>
    <row r="103" spans="5:5" x14ac:dyDescent="0.2">
      <c r="E103" s="1092"/>
    </row>
    <row r="104" spans="5:5" x14ac:dyDescent="0.2">
      <c r="E104" s="1092"/>
    </row>
    <row r="105" spans="5:5" x14ac:dyDescent="0.2">
      <c r="E105" s="1092"/>
    </row>
    <row r="106" spans="5:5" x14ac:dyDescent="0.2">
      <c r="E106" s="1092"/>
    </row>
    <row r="107" spans="5:5" x14ac:dyDescent="0.2">
      <c r="E107" s="1092"/>
    </row>
    <row r="108" spans="5:5" x14ac:dyDescent="0.2">
      <c r="E108" s="1092"/>
    </row>
    <row r="109" spans="5:5" x14ac:dyDescent="0.2">
      <c r="E109" s="1092"/>
    </row>
    <row r="110" spans="5:5" x14ac:dyDescent="0.2">
      <c r="E110" s="1092"/>
    </row>
    <row r="111" spans="5:5" x14ac:dyDescent="0.2">
      <c r="E111" s="1092"/>
    </row>
    <row r="112" spans="5:5" x14ac:dyDescent="0.2">
      <c r="E112" s="1092"/>
    </row>
    <row r="113" spans="5:5" x14ac:dyDescent="0.2">
      <c r="E113" s="1092"/>
    </row>
    <row r="114" spans="5:5" x14ac:dyDescent="0.2">
      <c r="E114" s="1092"/>
    </row>
    <row r="115" spans="5:5" x14ac:dyDescent="0.2">
      <c r="E115" s="1092"/>
    </row>
    <row r="116" spans="5:5" x14ac:dyDescent="0.2">
      <c r="E116" s="1092"/>
    </row>
    <row r="117" spans="5:5" x14ac:dyDescent="0.2">
      <c r="E117" s="1092"/>
    </row>
    <row r="118" spans="5:5" x14ac:dyDescent="0.2">
      <c r="E118" s="1092"/>
    </row>
    <row r="119" spans="5:5" x14ac:dyDescent="0.2">
      <c r="E119" s="1092"/>
    </row>
    <row r="120" spans="5:5" x14ac:dyDescent="0.2">
      <c r="E120" s="1092"/>
    </row>
    <row r="121" spans="5:5" x14ac:dyDescent="0.2">
      <c r="E121" s="1092"/>
    </row>
    <row r="122" spans="5:5" x14ac:dyDescent="0.2">
      <c r="E122" s="1092"/>
    </row>
    <row r="123" spans="5:5" x14ac:dyDescent="0.2">
      <c r="E123" s="1092"/>
    </row>
    <row r="124" spans="5:5" x14ac:dyDescent="0.2">
      <c r="E124" s="1092"/>
    </row>
    <row r="125" spans="5:5" x14ac:dyDescent="0.2">
      <c r="E125" s="1092"/>
    </row>
    <row r="126" spans="5:5" x14ac:dyDescent="0.2">
      <c r="E126" s="1092"/>
    </row>
    <row r="127" spans="5:5" x14ac:dyDescent="0.2">
      <c r="E127" s="1092"/>
    </row>
    <row r="128" spans="5:5" x14ac:dyDescent="0.2">
      <c r="E128" s="1092"/>
    </row>
    <row r="129" spans="5:5" x14ac:dyDescent="0.2">
      <c r="E129" s="1092"/>
    </row>
    <row r="130" spans="5:5" x14ac:dyDescent="0.2">
      <c r="E130" s="1092"/>
    </row>
    <row r="131" spans="5:5" x14ac:dyDescent="0.2">
      <c r="E131" s="1092"/>
    </row>
    <row r="132" spans="5:5" x14ac:dyDescent="0.2">
      <c r="E132" s="1092"/>
    </row>
    <row r="133" spans="5:5" x14ac:dyDescent="0.2">
      <c r="E133" s="1092"/>
    </row>
    <row r="134" spans="5:5" x14ac:dyDescent="0.2">
      <c r="E134" s="1092"/>
    </row>
    <row r="135" spans="5:5" x14ac:dyDescent="0.2">
      <c r="E135" s="1092"/>
    </row>
    <row r="136" spans="5:5" x14ac:dyDescent="0.2">
      <c r="E136" s="1092"/>
    </row>
    <row r="137" spans="5:5" x14ac:dyDescent="0.2">
      <c r="E137" s="1092"/>
    </row>
    <row r="138" spans="5:5" x14ac:dyDescent="0.2">
      <c r="E138" s="1092"/>
    </row>
    <row r="139" spans="5:5" x14ac:dyDescent="0.2">
      <c r="E139" s="1092"/>
    </row>
    <row r="140" spans="5:5" x14ac:dyDescent="0.2">
      <c r="E140" s="1092"/>
    </row>
    <row r="141" spans="5:5" x14ac:dyDescent="0.2">
      <c r="E141" s="1092"/>
    </row>
    <row r="142" spans="5:5" x14ac:dyDescent="0.2">
      <c r="E142" s="1092"/>
    </row>
    <row r="143" spans="5:5" x14ac:dyDescent="0.2">
      <c r="E143" s="1092"/>
    </row>
    <row r="144" spans="5:5" x14ac:dyDescent="0.2">
      <c r="E144" s="1092"/>
    </row>
    <row r="145" spans="5:5" x14ac:dyDescent="0.2">
      <c r="E145" s="1092"/>
    </row>
    <row r="146" spans="5:5" x14ac:dyDescent="0.2">
      <c r="E146" s="1092"/>
    </row>
    <row r="147" spans="5:5" x14ac:dyDescent="0.2">
      <c r="E147" s="1092"/>
    </row>
    <row r="148" spans="5:5" x14ac:dyDescent="0.2">
      <c r="E148" s="1092"/>
    </row>
  </sheetData>
  <mergeCells count="9">
    <mergeCell ref="B96:D96"/>
    <mergeCell ref="B6:D6"/>
    <mergeCell ref="B7:D7"/>
    <mergeCell ref="B91:D91"/>
    <mergeCell ref="B94:D94"/>
    <mergeCell ref="B95:D95"/>
    <mergeCell ref="B93:D93"/>
    <mergeCell ref="B92:D92"/>
    <mergeCell ref="B90:D9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8"/>
  <sheetViews>
    <sheetView showGridLines="0" zoomScaleNormal="100" zoomScaleSheetLayoutView="86" workbookViewId="0"/>
  </sheetViews>
  <sheetFormatPr baseColWidth="10" defaultColWidth="11.42578125" defaultRowHeight="12.75" x14ac:dyDescent="0.2"/>
  <cols>
    <col min="1" max="1" width="10.28515625" style="1" bestFit="1" customWidth="1"/>
    <col min="2" max="2" width="55.7109375" style="116" customWidth="1"/>
    <col min="3" max="14" width="11.42578125" style="71" customWidth="1"/>
    <col min="15" max="15" width="12.42578125" style="71" bestFit="1" customWidth="1"/>
    <col min="16" max="16" width="16.42578125" style="116" bestFit="1" customWidth="1"/>
    <col min="17" max="16384" width="11.42578125" style="116"/>
  </cols>
  <sheetData>
    <row r="1" spans="1:33" ht="15" x14ac:dyDescent="0.25">
      <c r="A1" s="757" t="s">
        <v>220</v>
      </c>
      <c r="B1" s="760"/>
    </row>
    <row r="2" spans="1:33" ht="15" customHeight="1" x14ac:dyDescent="0.25">
      <c r="A2" s="42"/>
      <c r="B2" s="394" t="str">
        <f>+A.3.4!B2</f>
        <v>MINISTERIO DE ECONOMIA</v>
      </c>
      <c r="C2" s="3"/>
      <c r="D2" s="3"/>
      <c r="E2" s="3"/>
      <c r="F2" s="3"/>
      <c r="G2" s="3"/>
      <c r="H2" s="3"/>
      <c r="I2" s="3"/>
      <c r="J2" s="3"/>
      <c r="K2" s="3"/>
      <c r="L2" s="3"/>
      <c r="M2" s="3"/>
      <c r="N2" s="3"/>
      <c r="O2" s="87"/>
    </row>
    <row r="3" spans="1:33" ht="15" customHeight="1" x14ac:dyDescent="0.25">
      <c r="A3" s="42"/>
      <c r="B3" s="276" t="s">
        <v>305</v>
      </c>
      <c r="C3" s="3"/>
      <c r="D3" s="3"/>
      <c r="E3" s="3"/>
      <c r="F3" s="3"/>
      <c r="G3" s="3"/>
      <c r="H3" s="3"/>
      <c r="I3" s="3"/>
      <c r="J3" s="3"/>
      <c r="K3" s="3"/>
      <c r="L3" s="3"/>
      <c r="M3" s="3"/>
      <c r="N3" s="3"/>
      <c r="O3" s="87"/>
    </row>
    <row r="4" spans="1:33" s="88" customFormat="1" x14ac:dyDescent="0.2">
      <c r="A4" s="5"/>
      <c r="B4" s="87"/>
      <c r="C4" s="87"/>
      <c r="D4" s="87"/>
      <c r="E4" s="87"/>
      <c r="F4" s="87"/>
      <c r="G4" s="87"/>
      <c r="H4" s="87"/>
      <c r="I4" s="87"/>
      <c r="J4" s="87"/>
      <c r="K4" s="87"/>
      <c r="L4" s="87"/>
      <c r="M4" s="87"/>
      <c r="N4" s="87"/>
      <c r="O4" s="87"/>
    </row>
    <row r="5" spans="1:33" s="88" customFormat="1" ht="13.5" thickBot="1" x14ac:dyDescent="0.25">
      <c r="A5" s="5"/>
      <c r="B5" s="87"/>
      <c r="C5" s="87"/>
      <c r="D5" s="87"/>
      <c r="E5" s="87"/>
      <c r="F5" s="87"/>
      <c r="G5" s="87"/>
      <c r="H5" s="87"/>
      <c r="I5" s="87"/>
      <c r="J5" s="87"/>
      <c r="K5" s="87"/>
      <c r="L5" s="87"/>
      <c r="M5" s="87"/>
      <c r="N5" s="87"/>
      <c r="O5" s="87"/>
    </row>
    <row r="6" spans="1:33" s="88" customFormat="1" ht="22.5" customHeight="1" thickBot="1" x14ac:dyDescent="0.25">
      <c r="A6" s="5"/>
      <c r="B6" s="1376" t="s">
        <v>811</v>
      </c>
      <c r="C6" s="1377"/>
      <c r="D6" s="1377"/>
      <c r="E6" s="1377"/>
      <c r="F6" s="1377"/>
      <c r="G6" s="1377"/>
      <c r="H6" s="1377"/>
      <c r="I6" s="1377"/>
      <c r="J6" s="1377"/>
      <c r="K6" s="1377"/>
      <c r="L6" s="1377"/>
      <c r="M6" s="1377"/>
      <c r="N6" s="1377"/>
      <c r="O6" s="1378"/>
    </row>
    <row r="7" spans="1:33" s="88" customFormat="1" x14ac:dyDescent="0.2">
      <c r="A7" s="5"/>
      <c r="B7" s="483"/>
      <c r="C7" s="483"/>
      <c r="D7" s="483"/>
      <c r="E7" s="483"/>
      <c r="F7" s="483"/>
      <c r="G7" s="483"/>
      <c r="H7" s="483"/>
      <c r="I7" s="483"/>
      <c r="J7" s="483"/>
      <c r="K7" s="483"/>
      <c r="L7" s="483"/>
      <c r="M7" s="483"/>
      <c r="N7" s="483"/>
      <c r="O7" s="483"/>
    </row>
    <row r="8" spans="1:33" s="88" customFormat="1" ht="13.5" thickBot="1" x14ac:dyDescent="0.25">
      <c r="A8" s="5"/>
      <c r="B8" s="275" t="s">
        <v>937</v>
      </c>
      <c r="C8" s="5"/>
      <c r="D8" s="5"/>
      <c r="E8" s="5"/>
      <c r="F8" s="5"/>
      <c r="G8" s="5"/>
      <c r="H8" s="5"/>
      <c r="I8" s="5"/>
      <c r="J8" s="5"/>
      <c r="K8" s="5"/>
      <c r="L8" s="5"/>
      <c r="M8" s="5"/>
      <c r="N8" s="5"/>
      <c r="O8" s="75"/>
    </row>
    <row r="9" spans="1:33" s="88" customFormat="1" ht="14.25" thickTop="1" thickBot="1" x14ac:dyDescent="0.25">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row>
    <row r="10" spans="1:33" s="88" customFormat="1" ht="14.25" thickTop="1" thickBot="1" x14ac:dyDescent="0.25">
      <c r="A10" s="5"/>
      <c r="B10" s="5"/>
      <c r="C10" s="5"/>
      <c r="D10" s="5"/>
      <c r="E10" s="5"/>
      <c r="F10" s="93"/>
      <c r="G10" s="93"/>
      <c r="H10" s="93"/>
      <c r="I10" s="93"/>
      <c r="J10" s="93"/>
      <c r="K10" s="93"/>
      <c r="L10" s="93"/>
      <c r="M10" s="93"/>
      <c r="N10" s="93"/>
      <c r="O10" s="93"/>
    </row>
    <row r="11" spans="1:33" s="88" customFormat="1" ht="13.5" thickBot="1" x14ac:dyDescent="0.25">
      <c r="A11" s="5"/>
      <c r="B11" s="1372" t="s">
        <v>768</v>
      </c>
      <c r="C11" s="1373"/>
      <c r="D11" s="1373"/>
      <c r="E11" s="1373"/>
      <c r="F11" s="1373"/>
      <c r="G11" s="1373"/>
      <c r="H11" s="1373"/>
      <c r="I11" s="1373"/>
      <c r="J11" s="1373"/>
      <c r="K11" s="1373"/>
      <c r="L11" s="1373"/>
      <c r="M11" s="1373"/>
      <c r="N11" s="1373"/>
      <c r="O11" s="1373"/>
    </row>
    <row r="12" spans="1:33" s="120" customFormat="1" ht="13.5" thickBot="1" x14ac:dyDescent="0.25">
      <c r="A12" s="118"/>
      <c r="B12" s="119"/>
      <c r="C12" s="93"/>
      <c r="D12" s="93"/>
      <c r="E12" s="93"/>
      <c r="F12" s="93"/>
      <c r="G12" s="93"/>
      <c r="H12" s="93"/>
      <c r="I12" s="93"/>
      <c r="J12" s="93"/>
      <c r="K12" s="93"/>
      <c r="L12" s="93"/>
      <c r="M12" s="93"/>
      <c r="N12" s="93"/>
      <c r="O12" s="93"/>
    </row>
    <row r="13" spans="1:33" ht="15.75" thickBot="1" x14ac:dyDescent="0.25">
      <c r="B13" s="339" t="s">
        <v>61</v>
      </c>
      <c r="C13" s="340">
        <f>SUM(C14:C15)</f>
        <v>1263.2904769191282</v>
      </c>
      <c r="D13" s="340">
        <f t="shared" ref="D13:N13" si="0">SUM(D14:D15)</f>
        <v>720.54097312656188</v>
      </c>
      <c r="E13" s="340">
        <f t="shared" si="0"/>
        <v>1074.9269624708161</v>
      </c>
      <c r="F13" s="340">
        <f t="shared" si="0"/>
        <v>1410.6681517814586</v>
      </c>
      <c r="G13" s="340">
        <f t="shared" si="0"/>
        <v>1465.6238720728943</v>
      </c>
      <c r="H13" s="340">
        <f t="shared" si="0"/>
        <v>2316.2216426519458</v>
      </c>
      <c r="I13" s="340">
        <f t="shared" si="0"/>
        <v>1032.0927300023966</v>
      </c>
      <c r="J13" s="340">
        <f t="shared" si="0"/>
        <v>594.24778743344791</v>
      </c>
      <c r="K13" s="340">
        <f t="shared" si="0"/>
        <v>502.83350690710932</v>
      </c>
      <c r="L13" s="340">
        <f t="shared" si="0"/>
        <v>1366.6351426530564</v>
      </c>
      <c r="M13" s="340">
        <f t="shared" si="0"/>
        <v>1207.4404009837613</v>
      </c>
      <c r="N13" s="340">
        <f t="shared" si="0"/>
        <v>1879.4609418051841</v>
      </c>
      <c r="O13" s="340">
        <f>SUM(C13:N13)</f>
        <v>14833.982588807759</v>
      </c>
      <c r="P13" s="89"/>
      <c r="Q13" s="89"/>
      <c r="R13" s="89"/>
      <c r="S13" s="89"/>
      <c r="T13" s="89"/>
      <c r="U13" s="89"/>
      <c r="V13" s="89"/>
      <c r="W13" s="89"/>
      <c r="X13" s="89"/>
      <c r="Y13" s="89"/>
      <c r="Z13" s="89"/>
      <c r="AA13" s="89"/>
      <c r="AB13" s="89"/>
      <c r="AC13" s="89"/>
      <c r="AD13" s="89"/>
      <c r="AE13" s="89"/>
      <c r="AF13" s="89"/>
      <c r="AG13" s="89"/>
    </row>
    <row r="14" spans="1:33" x14ac:dyDescent="0.2">
      <c r="B14" s="349" t="s">
        <v>675</v>
      </c>
      <c r="C14" s="92">
        <v>6.0867875152355708</v>
      </c>
      <c r="D14" s="92">
        <v>5.0733689940558797</v>
      </c>
      <c r="E14" s="92">
        <v>100.558718898583</v>
      </c>
      <c r="F14" s="92">
        <v>0</v>
      </c>
      <c r="G14" s="92">
        <v>1.7301504352106605</v>
      </c>
      <c r="H14" s="92">
        <v>0</v>
      </c>
      <c r="I14" s="92">
        <v>0</v>
      </c>
      <c r="J14" s="92">
        <v>0.18396211788742892</v>
      </c>
      <c r="K14" s="92">
        <v>0</v>
      </c>
      <c r="L14" s="92">
        <v>0</v>
      </c>
      <c r="M14" s="92">
        <v>0</v>
      </c>
      <c r="N14" s="92">
        <v>0</v>
      </c>
      <c r="O14" s="92">
        <f>SUM(C14:N14)</f>
        <v>113.63298796097254</v>
      </c>
      <c r="P14" s="89"/>
      <c r="Q14" s="89"/>
      <c r="R14" s="89"/>
      <c r="S14" s="89"/>
      <c r="T14" s="89"/>
      <c r="U14" s="89"/>
      <c r="V14" s="89"/>
      <c r="W14" s="89"/>
      <c r="X14" s="89"/>
      <c r="Y14" s="89"/>
      <c r="Z14" s="89"/>
      <c r="AA14" s="89"/>
      <c r="AB14" s="89"/>
      <c r="AC14" s="89"/>
      <c r="AD14" s="89"/>
      <c r="AE14" s="89"/>
      <c r="AF14" s="89"/>
      <c r="AG14" s="89"/>
    </row>
    <row r="15" spans="1:33" x14ac:dyDescent="0.2">
      <c r="B15" s="349" t="s">
        <v>676</v>
      </c>
      <c r="C15" s="92">
        <v>1257.2036894038927</v>
      </c>
      <c r="D15" s="92">
        <v>715.46760413250604</v>
      </c>
      <c r="E15" s="92">
        <v>974.36824357223304</v>
      </c>
      <c r="F15" s="92">
        <v>1410.6681517814586</v>
      </c>
      <c r="G15" s="92">
        <v>1463.8937216376837</v>
      </c>
      <c r="H15" s="92">
        <v>2316.2216426519458</v>
      </c>
      <c r="I15" s="92">
        <v>1032.0927300023966</v>
      </c>
      <c r="J15" s="92">
        <v>594.06382531556051</v>
      </c>
      <c r="K15" s="92">
        <v>502.83350690710932</v>
      </c>
      <c r="L15" s="92">
        <v>1366.6351426530564</v>
      </c>
      <c r="M15" s="92">
        <v>1207.4404009837613</v>
      </c>
      <c r="N15" s="92">
        <v>1879.4609418051841</v>
      </c>
      <c r="O15" s="1048">
        <f>SUM(C15:N15)</f>
        <v>14720.349600846788</v>
      </c>
      <c r="P15" s="89"/>
      <c r="Q15" s="89"/>
      <c r="R15" s="89"/>
      <c r="S15" s="89"/>
      <c r="T15" s="89"/>
      <c r="U15" s="89"/>
      <c r="V15" s="89"/>
      <c r="W15" s="89"/>
      <c r="X15" s="89"/>
      <c r="Y15" s="89"/>
      <c r="Z15" s="89"/>
      <c r="AA15" s="89"/>
      <c r="AB15" s="89"/>
      <c r="AC15" s="89"/>
      <c r="AD15" s="89"/>
      <c r="AE15" s="89"/>
      <c r="AF15" s="89"/>
      <c r="AG15" s="89"/>
    </row>
    <row r="16" spans="1:33" s="120" customFormat="1" ht="13.5" thickBot="1" x14ac:dyDescent="0.25">
      <c r="A16" s="1"/>
      <c r="B16" s="275"/>
      <c r="C16" s="350"/>
      <c r="D16" s="350"/>
      <c r="E16" s="350"/>
      <c r="F16" s="350"/>
      <c r="G16" s="350"/>
      <c r="H16" s="350"/>
      <c r="I16" s="350"/>
      <c r="J16" s="350"/>
      <c r="K16" s="350"/>
      <c r="L16" s="350"/>
      <c r="M16" s="350"/>
      <c r="N16" s="350"/>
      <c r="O16" s="350"/>
      <c r="P16" s="89"/>
      <c r="Q16" s="89"/>
      <c r="R16" s="89"/>
      <c r="S16" s="89"/>
      <c r="T16" s="89"/>
      <c r="U16" s="89"/>
      <c r="V16" s="89"/>
      <c r="W16" s="89"/>
      <c r="X16" s="89"/>
      <c r="Y16" s="89"/>
      <c r="Z16" s="89"/>
      <c r="AA16" s="89"/>
      <c r="AB16" s="89"/>
      <c r="AC16" s="89"/>
      <c r="AD16" s="89"/>
      <c r="AE16" s="89"/>
      <c r="AF16" s="89"/>
      <c r="AG16" s="89"/>
    </row>
    <row r="17" spans="1:33" s="71" customFormat="1" ht="13.5" thickBot="1" x14ac:dyDescent="0.25">
      <c r="A17" s="1"/>
      <c r="B17" s="126" t="s">
        <v>53</v>
      </c>
      <c r="C17" s="78">
        <f t="shared" ref="C17:N17" si="1">+C18+C23+C25+C28+C29+C32</f>
        <v>101.24774435050405</v>
      </c>
      <c r="D17" s="78">
        <f t="shared" si="1"/>
        <v>451.92816141077805</v>
      </c>
      <c r="E17" s="78">
        <f t="shared" si="1"/>
        <v>129.60341757936803</v>
      </c>
      <c r="F17" s="78">
        <f t="shared" si="1"/>
        <v>56.970126286821717</v>
      </c>
      <c r="G17" s="78">
        <f t="shared" si="1"/>
        <v>670.48332805094105</v>
      </c>
      <c r="H17" s="78">
        <f t="shared" si="1"/>
        <v>102.45723608633988</v>
      </c>
      <c r="I17" s="78">
        <f t="shared" si="1"/>
        <v>97.670402602697436</v>
      </c>
      <c r="J17" s="78">
        <f t="shared" si="1"/>
        <v>447.85312385545518</v>
      </c>
      <c r="K17" s="78">
        <f t="shared" si="1"/>
        <v>125.21199866769176</v>
      </c>
      <c r="L17" s="78">
        <f t="shared" si="1"/>
        <v>54.547678603905318</v>
      </c>
      <c r="M17" s="78">
        <f t="shared" si="1"/>
        <v>503.68729081195801</v>
      </c>
      <c r="N17" s="78">
        <f t="shared" si="1"/>
        <v>96.403575369795334</v>
      </c>
      <c r="O17" s="127">
        <f t="shared" ref="O17:O26" si="2">SUM(C17:N17)</f>
        <v>2838.0640836762559</v>
      </c>
      <c r="P17" s="89"/>
      <c r="Q17" s="89"/>
      <c r="R17" s="89"/>
      <c r="S17" s="89"/>
      <c r="T17" s="89"/>
      <c r="U17" s="89"/>
      <c r="V17" s="89"/>
      <c r="W17" s="89"/>
      <c r="X17" s="89"/>
      <c r="Y17" s="89"/>
      <c r="Z17" s="89"/>
      <c r="AA17" s="89"/>
      <c r="AB17" s="89"/>
      <c r="AC17" s="89"/>
      <c r="AD17" s="89"/>
      <c r="AE17" s="89"/>
      <c r="AF17" s="89"/>
      <c r="AG17" s="89"/>
    </row>
    <row r="18" spans="1:33" s="71" customFormat="1" x14ac:dyDescent="0.2">
      <c r="A18" s="1"/>
      <c r="B18" s="989" t="s">
        <v>64</v>
      </c>
      <c r="C18" s="990">
        <f>+SUM(C19:C22)</f>
        <v>44.881537209999991</v>
      </c>
      <c r="D18" s="990">
        <f t="shared" ref="D18:N18" si="3">+SUM(D19:D22)</f>
        <v>443.99958176457397</v>
      </c>
      <c r="E18" s="990">
        <f t="shared" si="3"/>
        <v>115.52889215576809</v>
      </c>
      <c r="F18" s="990">
        <f t="shared" si="3"/>
        <v>50.107677983483299</v>
      </c>
      <c r="G18" s="990">
        <f t="shared" si="3"/>
        <v>489.6209574492774</v>
      </c>
      <c r="H18" s="990">
        <f t="shared" si="3"/>
        <v>56.30525501340847</v>
      </c>
      <c r="I18" s="990">
        <f t="shared" si="3"/>
        <v>42.494734550000004</v>
      </c>
      <c r="J18" s="990">
        <f t="shared" si="3"/>
        <v>440.74928207457396</v>
      </c>
      <c r="K18" s="990">
        <f t="shared" si="3"/>
        <v>112.4706621091282</v>
      </c>
      <c r="L18" s="990">
        <f t="shared" si="3"/>
        <v>48.396713517743706</v>
      </c>
      <c r="M18" s="990">
        <f t="shared" si="3"/>
        <v>496.61969757457399</v>
      </c>
      <c r="N18" s="990">
        <f t="shared" si="3"/>
        <v>53.278523156698</v>
      </c>
      <c r="O18" s="990">
        <f t="shared" si="2"/>
        <v>2394.453514559229</v>
      </c>
      <c r="P18" s="89"/>
      <c r="Q18" s="89"/>
      <c r="R18" s="89"/>
      <c r="S18" s="89"/>
      <c r="T18" s="89"/>
      <c r="U18" s="89"/>
      <c r="V18" s="89"/>
      <c r="W18" s="89"/>
      <c r="X18" s="89"/>
      <c r="Y18" s="89"/>
      <c r="Z18" s="89"/>
      <c r="AA18" s="89"/>
      <c r="AB18" s="89"/>
      <c r="AC18" s="89"/>
      <c r="AD18" s="89"/>
      <c r="AE18" s="89"/>
      <c r="AF18" s="89"/>
      <c r="AG18" s="89"/>
    </row>
    <row r="19" spans="1:33" s="71" customFormat="1" x14ac:dyDescent="0.2">
      <c r="A19" s="1"/>
      <c r="B19" s="474" t="s">
        <v>65</v>
      </c>
      <c r="C19" s="94">
        <v>2.4981052100000003</v>
      </c>
      <c r="D19" s="94">
        <v>1.9459192200000002</v>
      </c>
      <c r="E19" s="94">
        <v>37.29397535576809</v>
      </c>
      <c r="F19" s="94">
        <v>19.949772269999997</v>
      </c>
      <c r="G19" s="94">
        <v>17.204845760000001</v>
      </c>
      <c r="H19" s="94">
        <v>28.627804139999999</v>
      </c>
      <c r="I19" s="94">
        <v>2.1603786500000002</v>
      </c>
      <c r="J19" s="94">
        <v>1.88191116</v>
      </c>
      <c r="K19" s="94">
        <v>36.665066779128182</v>
      </c>
      <c r="L19" s="94">
        <v>19.195973000000006</v>
      </c>
      <c r="M19" s="94">
        <v>17.149589079999998</v>
      </c>
      <c r="N19" s="94">
        <v>28.185756259999998</v>
      </c>
      <c r="O19" s="94">
        <f t="shared" si="2"/>
        <v>212.75909688489628</v>
      </c>
      <c r="P19" s="89"/>
      <c r="Q19" s="89"/>
      <c r="R19" s="89"/>
      <c r="S19" s="89"/>
      <c r="T19" s="89"/>
      <c r="U19" s="89"/>
      <c r="V19" s="89"/>
      <c r="W19" s="89"/>
      <c r="X19" s="89"/>
      <c r="Y19" s="89"/>
      <c r="Z19" s="89"/>
      <c r="AA19" s="89"/>
      <c r="AB19" s="89"/>
      <c r="AC19" s="89"/>
      <c r="AD19" s="89"/>
      <c r="AE19" s="89"/>
      <c r="AF19" s="89"/>
      <c r="AG19" s="89"/>
    </row>
    <row r="20" spans="1:33" s="71" customFormat="1" x14ac:dyDescent="0.2">
      <c r="A20" s="1"/>
      <c r="B20" s="475" t="s">
        <v>66</v>
      </c>
      <c r="C20" s="351">
        <v>26.707552969999995</v>
      </c>
      <c r="D20" s="351">
        <v>19.53830095</v>
      </c>
      <c r="E20" s="351">
        <v>64.184702860000016</v>
      </c>
      <c r="F20" s="351">
        <v>25.655081990000003</v>
      </c>
      <c r="G20" s="351">
        <v>71.27811954000002</v>
      </c>
      <c r="H20" s="351">
        <v>8.8848055699999993</v>
      </c>
      <c r="I20" s="351">
        <v>25.47028139</v>
      </c>
      <c r="J20" s="351">
        <v>18.339718359999999</v>
      </c>
      <c r="K20" s="351">
        <v>62.217985450000008</v>
      </c>
      <c r="L20" s="351">
        <v>24.898419630000003</v>
      </c>
      <c r="M20" s="351">
        <v>70.214093170000012</v>
      </c>
      <c r="N20" s="351">
        <v>7.8967095099999991</v>
      </c>
      <c r="O20" s="83">
        <f t="shared" si="2"/>
        <v>425.28577139000004</v>
      </c>
      <c r="P20" s="89"/>
      <c r="Q20" s="89"/>
      <c r="R20" s="89"/>
      <c r="S20" s="89"/>
      <c r="T20" s="89"/>
      <c r="U20" s="89"/>
      <c r="V20" s="89"/>
      <c r="W20" s="89"/>
      <c r="X20" s="89"/>
      <c r="Y20" s="89"/>
      <c r="Z20" s="89"/>
      <c r="AA20" s="89"/>
      <c r="AB20" s="89"/>
      <c r="AC20" s="89"/>
      <c r="AD20" s="89"/>
      <c r="AE20" s="89"/>
      <c r="AF20" s="89"/>
      <c r="AG20" s="89"/>
    </row>
    <row r="21" spans="1:33" s="71" customFormat="1" x14ac:dyDescent="0.2">
      <c r="A21" s="1"/>
      <c r="B21" s="385" t="s">
        <v>671</v>
      </c>
      <c r="C21" s="351">
        <v>0</v>
      </c>
      <c r="D21" s="351">
        <v>403.20475187457396</v>
      </c>
      <c r="E21" s="351">
        <v>0</v>
      </c>
      <c r="F21" s="351">
        <v>0</v>
      </c>
      <c r="G21" s="351">
        <v>394.43943117927739</v>
      </c>
      <c r="H21" s="351">
        <v>0</v>
      </c>
      <c r="I21" s="351">
        <v>0</v>
      </c>
      <c r="J21" s="351">
        <v>403.20475187457396</v>
      </c>
      <c r="K21" s="351">
        <v>0</v>
      </c>
      <c r="L21" s="351">
        <v>0</v>
      </c>
      <c r="M21" s="351">
        <v>403.20475187457396</v>
      </c>
      <c r="N21" s="351">
        <v>0</v>
      </c>
      <c r="O21" s="83">
        <f t="shared" si="2"/>
        <v>1604.0536868029992</v>
      </c>
      <c r="P21" s="89"/>
      <c r="Q21" s="89"/>
      <c r="R21" s="89"/>
      <c r="S21" s="89"/>
      <c r="T21" s="89"/>
      <c r="U21" s="89"/>
      <c r="V21" s="89"/>
      <c r="W21" s="89"/>
      <c r="X21" s="89"/>
      <c r="Y21" s="89"/>
      <c r="Z21" s="89"/>
      <c r="AA21" s="89"/>
      <c r="AB21" s="89"/>
      <c r="AC21" s="89"/>
      <c r="AD21" s="89"/>
      <c r="AE21" s="89"/>
      <c r="AF21" s="89"/>
      <c r="AG21" s="89"/>
    </row>
    <row r="22" spans="1:33" s="121" customFormat="1" x14ac:dyDescent="0.2">
      <c r="A22" s="1"/>
      <c r="B22" s="476" t="s">
        <v>67</v>
      </c>
      <c r="C22" s="352">
        <v>15.675879029999999</v>
      </c>
      <c r="D22" s="352">
        <v>19.310609720000002</v>
      </c>
      <c r="E22" s="352">
        <v>14.050213939999999</v>
      </c>
      <c r="F22" s="352">
        <v>4.5028237234832993</v>
      </c>
      <c r="G22" s="352">
        <v>6.6985609700000008</v>
      </c>
      <c r="H22" s="352">
        <v>18.79264530340847</v>
      </c>
      <c r="I22" s="352">
        <v>14.86407451</v>
      </c>
      <c r="J22" s="352">
        <v>17.32290068</v>
      </c>
      <c r="K22" s="352">
        <v>13.587609879999999</v>
      </c>
      <c r="L22" s="352">
        <v>4.3023208877436954</v>
      </c>
      <c r="M22" s="352">
        <v>6.0512634500000004</v>
      </c>
      <c r="N22" s="352">
        <v>17.196057386698001</v>
      </c>
      <c r="O22" s="1041">
        <f t="shared" si="2"/>
        <v>152.35495948133348</v>
      </c>
      <c r="P22" s="89"/>
      <c r="Q22" s="89"/>
      <c r="R22" s="89"/>
      <c r="S22" s="89"/>
      <c r="T22" s="89"/>
      <c r="U22" s="89"/>
      <c r="V22" s="89"/>
      <c r="W22" s="89"/>
      <c r="X22" s="89"/>
      <c r="Y22" s="89"/>
      <c r="Z22" s="89"/>
      <c r="AA22" s="89"/>
      <c r="AB22" s="89"/>
      <c r="AC22" s="89"/>
      <c r="AD22" s="89"/>
      <c r="AE22" s="89"/>
      <c r="AF22" s="89"/>
      <c r="AG22" s="89"/>
    </row>
    <row r="23" spans="1:33" s="121" customFormat="1" x14ac:dyDescent="0.2">
      <c r="A23" s="1"/>
      <c r="B23" s="991" t="s">
        <v>68</v>
      </c>
      <c r="C23" s="992">
        <f t="shared" ref="C23:N23" si="4">SUM(C24:C24)</f>
        <v>2.4936959404929357</v>
      </c>
      <c r="D23" s="992">
        <f t="shared" si="4"/>
        <v>2.4936959404929357</v>
      </c>
      <c r="E23" s="992">
        <f t="shared" si="4"/>
        <v>2.3126131345508925</v>
      </c>
      <c r="F23" s="992">
        <f t="shared" si="4"/>
        <v>2.4297593254786984</v>
      </c>
      <c r="G23" s="992">
        <f t="shared" si="4"/>
        <v>2.3711862314396641</v>
      </c>
      <c r="H23" s="992">
        <f t="shared" si="4"/>
        <v>2.4297593254786984</v>
      </c>
      <c r="I23" s="992">
        <f t="shared" si="4"/>
        <v>2.3711862314396641</v>
      </c>
      <c r="J23" s="992">
        <f t="shared" si="4"/>
        <v>2.4297593254786984</v>
      </c>
      <c r="K23" s="992">
        <f t="shared" si="4"/>
        <v>2.4297593254786984</v>
      </c>
      <c r="L23" s="992">
        <f t="shared" si="4"/>
        <v>2.3711862314396641</v>
      </c>
      <c r="M23" s="992">
        <f t="shared" si="4"/>
        <v>2.4297593254786984</v>
      </c>
      <c r="N23" s="992">
        <f t="shared" si="4"/>
        <v>2.3711862314396641</v>
      </c>
      <c r="O23" s="993">
        <f t="shared" si="2"/>
        <v>28.933546568688918</v>
      </c>
      <c r="P23" s="89"/>
      <c r="Q23" s="89"/>
      <c r="R23" s="89"/>
      <c r="S23" s="89"/>
      <c r="T23" s="89"/>
      <c r="U23" s="89"/>
      <c r="V23" s="89"/>
      <c r="W23" s="89"/>
      <c r="X23" s="89"/>
      <c r="Y23" s="89"/>
      <c r="Z23" s="89"/>
      <c r="AA23" s="89"/>
      <c r="AB23" s="89"/>
      <c r="AC23" s="89"/>
      <c r="AD23" s="89"/>
      <c r="AE23" s="89"/>
      <c r="AF23" s="89"/>
      <c r="AG23" s="89"/>
    </row>
    <row r="24" spans="1:33" s="71" customFormat="1" x14ac:dyDescent="0.2">
      <c r="A24" s="1"/>
      <c r="B24" s="474" t="s">
        <v>69</v>
      </c>
      <c r="C24" s="353">
        <v>2.4936959404929357</v>
      </c>
      <c r="D24" s="353">
        <v>2.4936959404929357</v>
      </c>
      <c r="E24" s="353">
        <v>2.3126131345508925</v>
      </c>
      <c r="F24" s="353">
        <v>2.4297593254786984</v>
      </c>
      <c r="G24" s="353">
        <v>2.3711862314396641</v>
      </c>
      <c r="H24" s="353">
        <v>2.4297593254786984</v>
      </c>
      <c r="I24" s="353">
        <v>2.3711862314396641</v>
      </c>
      <c r="J24" s="353">
        <v>2.4297593254786984</v>
      </c>
      <c r="K24" s="353">
        <v>2.4297593254786984</v>
      </c>
      <c r="L24" s="94">
        <v>2.3711862314396641</v>
      </c>
      <c r="M24" s="353">
        <v>2.4297593254786984</v>
      </c>
      <c r="N24" s="353">
        <v>2.3711862314396641</v>
      </c>
      <c r="O24" s="94">
        <f t="shared" si="2"/>
        <v>28.933546568688918</v>
      </c>
      <c r="P24" s="89"/>
      <c r="Q24" s="89"/>
      <c r="R24" s="89"/>
      <c r="S24" s="89"/>
      <c r="T24" s="89"/>
      <c r="U24" s="89"/>
      <c r="V24" s="89"/>
      <c r="W24" s="89"/>
      <c r="X24" s="89"/>
      <c r="Y24" s="89"/>
      <c r="Z24" s="89"/>
      <c r="AA24" s="89"/>
      <c r="AB24" s="89"/>
      <c r="AC24" s="89"/>
      <c r="AD24" s="89"/>
      <c r="AE24" s="89"/>
      <c r="AF24" s="89"/>
      <c r="AG24" s="89"/>
    </row>
    <row r="25" spans="1:33" s="121" customFormat="1" x14ac:dyDescent="0.2">
      <c r="A25" s="1"/>
      <c r="B25" s="991" t="s">
        <v>70</v>
      </c>
      <c r="C25" s="992">
        <f t="shared" ref="C25:N25" si="5">+C26+C27</f>
        <v>3.5522211642032798E-3</v>
      </c>
      <c r="D25" s="992">
        <f t="shared" si="5"/>
        <v>0.18499641931998911</v>
      </c>
      <c r="E25" s="992">
        <f t="shared" si="5"/>
        <v>0.14647705770401395</v>
      </c>
      <c r="F25" s="992">
        <f t="shared" si="5"/>
        <v>3.3492720618208817E-3</v>
      </c>
      <c r="G25" s="992">
        <f t="shared" si="5"/>
        <v>1.0287488056250549</v>
      </c>
      <c r="H25" s="992">
        <f t="shared" si="5"/>
        <v>3.2121540440035097E-3</v>
      </c>
      <c r="I25" s="992">
        <f t="shared" si="5"/>
        <v>3.0721655490315177E-3</v>
      </c>
      <c r="J25" s="992">
        <f t="shared" si="5"/>
        <v>0.11616959706923148</v>
      </c>
      <c r="K25" s="992">
        <f t="shared" si="5"/>
        <v>0.14262455955694109</v>
      </c>
      <c r="L25" s="992">
        <f t="shared" si="5"/>
        <v>2.8680981278261459E-3</v>
      </c>
      <c r="M25" s="992">
        <f t="shared" si="5"/>
        <v>0.89821449171660483</v>
      </c>
      <c r="N25" s="992">
        <f t="shared" si="5"/>
        <v>2.7299667314571101E-3</v>
      </c>
      <c r="O25" s="993">
        <f t="shared" si="2"/>
        <v>2.5360148086701781</v>
      </c>
      <c r="P25" s="89"/>
      <c r="Q25" s="89"/>
      <c r="R25" s="89"/>
      <c r="S25" s="89"/>
      <c r="T25" s="89"/>
      <c r="U25" s="89"/>
      <c r="V25" s="89"/>
      <c r="W25" s="89"/>
      <c r="X25" s="89"/>
      <c r="Y25" s="89"/>
      <c r="Z25" s="89"/>
      <c r="AA25" s="89"/>
      <c r="AB25" s="89"/>
      <c r="AC25" s="89"/>
      <c r="AD25" s="89"/>
      <c r="AE25" s="89"/>
      <c r="AF25" s="89"/>
      <c r="AG25" s="89"/>
    </row>
    <row r="26" spans="1:33" s="121" customFormat="1" x14ac:dyDescent="0.2">
      <c r="A26" s="1"/>
      <c r="B26" s="475" t="s">
        <v>73</v>
      </c>
      <c r="C26" s="351">
        <v>0</v>
      </c>
      <c r="D26" s="351">
        <v>0.13661944932355544</v>
      </c>
      <c r="E26" s="351">
        <v>0</v>
      </c>
      <c r="F26" s="351">
        <v>0</v>
      </c>
      <c r="G26" s="351">
        <v>0.10023709560567286</v>
      </c>
      <c r="H26" s="351">
        <v>0</v>
      </c>
      <c r="I26" s="351">
        <v>0</v>
      </c>
      <c r="J26" s="351">
        <v>6.8309724053698589E-2</v>
      </c>
      <c r="K26" s="351">
        <v>0</v>
      </c>
      <c r="L26" s="351">
        <v>0</v>
      </c>
      <c r="M26" s="351">
        <v>3.415486159250708E-2</v>
      </c>
      <c r="N26" s="351">
        <v>0</v>
      </c>
      <c r="O26" s="83">
        <f t="shared" si="2"/>
        <v>0.33932113057543395</v>
      </c>
      <c r="P26" s="89"/>
      <c r="Q26" s="89"/>
      <c r="R26" s="89"/>
      <c r="S26" s="89"/>
      <c r="T26" s="89"/>
      <c r="U26" s="89"/>
      <c r="V26" s="89"/>
      <c r="W26" s="89"/>
      <c r="X26" s="89"/>
      <c r="Y26" s="89"/>
      <c r="Z26" s="89"/>
      <c r="AA26" s="89"/>
      <c r="AB26" s="89"/>
      <c r="AC26" s="89"/>
      <c r="AD26" s="89"/>
      <c r="AE26" s="89"/>
      <c r="AF26" s="89"/>
      <c r="AG26" s="89"/>
    </row>
    <row r="27" spans="1:33" s="121" customFormat="1" x14ac:dyDescent="0.2">
      <c r="A27" s="1"/>
      <c r="B27" s="475" t="s">
        <v>71</v>
      </c>
      <c r="C27" s="351">
        <v>3.5522211642032798E-3</v>
      </c>
      <c r="D27" s="351">
        <v>4.8376969996433677E-2</v>
      </c>
      <c r="E27" s="351">
        <v>0.14647705770401395</v>
      </c>
      <c r="F27" s="351">
        <v>3.3492720618208817E-3</v>
      </c>
      <c r="G27" s="351">
        <v>0.92851171001938204</v>
      </c>
      <c r="H27" s="351">
        <v>3.2121540440035097E-3</v>
      </c>
      <c r="I27" s="351">
        <v>3.0721655490315177E-3</v>
      </c>
      <c r="J27" s="351">
        <v>4.7859873015532892E-2</v>
      </c>
      <c r="K27" s="351">
        <v>0.14262455955694109</v>
      </c>
      <c r="L27" s="351">
        <v>2.8680981278261459E-3</v>
      </c>
      <c r="M27" s="351">
        <v>0.8640596301240977</v>
      </c>
      <c r="N27" s="351">
        <v>2.7299667314571101E-3</v>
      </c>
      <c r="O27" s="1041">
        <f>SUM(C27:N27)</f>
        <v>2.1966936780947437</v>
      </c>
      <c r="P27" s="89"/>
      <c r="Q27" s="89"/>
      <c r="R27" s="89"/>
      <c r="S27" s="89"/>
      <c r="T27" s="89"/>
      <c r="U27" s="89"/>
      <c r="V27" s="89"/>
      <c r="W27" s="89"/>
      <c r="X27" s="89"/>
      <c r="Y27" s="89"/>
      <c r="Z27" s="89"/>
      <c r="AA27" s="89"/>
      <c r="AB27" s="89"/>
      <c r="AC27" s="89"/>
      <c r="AD27" s="89"/>
      <c r="AE27" s="89"/>
      <c r="AF27" s="89"/>
      <c r="AG27" s="89"/>
    </row>
    <row r="28" spans="1:33" s="5" customFormat="1" x14ac:dyDescent="0.2">
      <c r="A28" s="1"/>
      <c r="B28" s="991" t="s">
        <v>72</v>
      </c>
      <c r="C28" s="992">
        <v>50.581908009999999</v>
      </c>
      <c r="D28" s="992">
        <v>0.11229735306613664</v>
      </c>
      <c r="E28" s="992">
        <v>2.897429829676788</v>
      </c>
      <c r="F28" s="992">
        <v>0.46750015832079111</v>
      </c>
      <c r="G28" s="992">
        <v>173.72362740246334</v>
      </c>
      <c r="H28" s="992">
        <v>38.806212977436786</v>
      </c>
      <c r="I28" s="992">
        <v>50.001936879999995</v>
      </c>
      <c r="J28" s="992">
        <v>0.11111846306613664</v>
      </c>
      <c r="K28" s="992">
        <v>2.220812374736842</v>
      </c>
      <c r="L28" s="993">
        <v>0.44632446253131741</v>
      </c>
      <c r="M28" s="992">
        <v>0.61060419749398487</v>
      </c>
      <c r="N28" s="992">
        <v>36.68336722743679</v>
      </c>
      <c r="O28" s="993">
        <f t="shared" ref="O28:O32" si="6">SUM(C28:N28)</f>
        <v>356.66313933622899</v>
      </c>
      <c r="P28" s="89"/>
      <c r="Q28" s="89"/>
      <c r="R28" s="89"/>
      <c r="S28" s="89"/>
      <c r="T28" s="89"/>
      <c r="U28" s="89"/>
      <c r="V28" s="89"/>
      <c r="W28" s="89"/>
      <c r="X28" s="89"/>
      <c r="Y28" s="89"/>
      <c r="Z28" s="89"/>
      <c r="AA28" s="89"/>
      <c r="AB28" s="89"/>
      <c r="AC28" s="89"/>
      <c r="AD28" s="89"/>
      <c r="AE28" s="89"/>
      <c r="AF28" s="89"/>
      <c r="AG28" s="89"/>
    </row>
    <row r="29" spans="1:33" s="5" customFormat="1" x14ac:dyDescent="0.2">
      <c r="A29" s="1"/>
      <c r="B29" s="991" t="s">
        <v>372</v>
      </c>
      <c r="C29" s="992">
        <f>+C30</f>
        <v>0</v>
      </c>
      <c r="D29" s="992">
        <f t="shared" ref="D29:N29" si="7">+D30</f>
        <v>0</v>
      </c>
      <c r="E29" s="992">
        <f t="shared" si="7"/>
        <v>2.5389413284789017</v>
      </c>
      <c r="F29" s="992">
        <f t="shared" si="7"/>
        <v>0</v>
      </c>
      <c r="G29" s="992">
        <f t="shared" si="7"/>
        <v>0</v>
      </c>
      <c r="H29" s="992">
        <f t="shared" si="7"/>
        <v>0</v>
      </c>
      <c r="I29" s="992">
        <f t="shared" si="7"/>
        <v>0</v>
      </c>
      <c r="J29" s="992">
        <f t="shared" si="7"/>
        <v>0</v>
      </c>
      <c r="K29" s="992">
        <f t="shared" si="7"/>
        <v>2.5389413284789017</v>
      </c>
      <c r="L29" s="992">
        <f t="shared" si="7"/>
        <v>0</v>
      </c>
      <c r="M29" s="992">
        <f t="shared" si="7"/>
        <v>0</v>
      </c>
      <c r="N29" s="992">
        <f t="shared" si="7"/>
        <v>0</v>
      </c>
      <c r="O29" s="993">
        <f t="shared" si="6"/>
        <v>5.0778826569578035</v>
      </c>
      <c r="P29" s="89"/>
      <c r="Q29" s="89"/>
      <c r="R29" s="89"/>
      <c r="S29" s="89"/>
      <c r="T29" s="89"/>
      <c r="U29" s="89"/>
      <c r="V29" s="89"/>
      <c r="W29" s="89"/>
      <c r="X29" s="89"/>
      <c r="Y29" s="89"/>
      <c r="Z29" s="89"/>
      <c r="AA29" s="89"/>
      <c r="AB29" s="89"/>
      <c r="AC29" s="89"/>
      <c r="AD29" s="89"/>
      <c r="AE29" s="89"/>
      <c r="AF29" s="89"/>
      <c r="AG29" s="89"/>
    </row>
    <row r="30" spans="1:33" s="5" customFormat="1" x14ac:dyDescent="0.2">
      <c r="A30" s="1"/>
      <c r="B30" s="378" t="s">
        <v>69</v>
      </c>
      <c r="C30" s="353">
        <f>+C31</f>
        <v>0</v>
      </c>
      <c r="D30" s="353">
        <f t="shared" ref="D30:N30" si="8">+D31</f>
        <v>0</v>
      </c>
      <c r="E30" s="353">
        <f t="shared" si="8"/>
        <v>2.5389413284789017</v>
      </c>
      <c r="F30" s="353">
        <f t="shared" si="8"/>
        <v>0</v>
      </c>
      <c r="G30" s="353">
        <f t="shared" si="8"/>
        <v>0</v>
      </c>
      <c r="H30" s="353">
        <f t="shared" si="8"/>
        <v>0</v>
      </c>
      <c r="I30" s="353">
        <f t="shared" si="8"/>
        <v>0</v>
      </c>
      <c r="J30" s="353">
        <f t="shared" si="8"/>
        <v>0</v>
      </c>
      <c r="K30" s="353">
        <f t="shared" si="8"/>
        <v>2.5389413284789017</v>
      </c>
      <c r="L30" s="353">
        <f t="shared" si="8"/>
        <v>0</v>
      </c>
      <c r="M30" s="353">
        <f t="shared" si="8"/>
        <v>0</v>
      </c>
      <c r="N30" s="353">
        <f t="shared" si="8"/>
        <v>0</v>
      </c>
      <c r="O30" s="1041">
        <f t="shared" si="6"/>
        <v>5.0778826569578035</v>
      </c>
      <c r="P30" s="89"/>
      <c r="Q30" s="89"/>
      <c r="R30" s="89"/>
      <c r="S30" s="89"/>
      <c r="T30" s="89"/>
      <c r="U30" s="89"/>
      <c r="V30" s="89"/>
      <c r="W30" s="89"/>
      <c r="X30" s="89"/>
      <c r="Y30" s="89"/>
      <c r="Z30" s="89"/>
      <c r="AA30" s="89"/>
      <c r="AB30" s="89"/>
      <c r="AC30" s="89"/>
      <c r="AD30" s="89"/>
      <c r="AE30" s="89"/>
      <c r="AF30" s="89"/>
      <c r="AG30" s="89"/>
    </row>
    <row r="31" spans="1:33" s="5" customFormat="1" x14ac:dyDescent="0.2">
      <c r="A31" s="1"/>
      <c r="B31" s="366" t="s">
        <v>677</v>
      </c>
      <c r="C31" s="351">
        <v>0</v>
      </c>
      <c r="D31" s="351">
        <v>0</v>
      </c>
      <c r="E31" s="351">
        <v>2.5389413284789017</v>
      </c>
      <c r="F31" s="351">
        <v>0</v>
      </c>
      <c r="G31" s="351">
        <v>0</v>
      </c>
      <c r="H31" s="351">
        <v>0</v>
      </c>
      <c r="I31" s="351">
        <v>0</v>
      </c>
      <c r="J31" s="351">
        <v>0</v>
      </c>
      <c r="K31" s="351">
        <v>2.5389413284789017</v>
      </c>
      <c r="L31" s="83">
        <v>0</v>
      </c>
      <c r="M31" s="351">
        <v>0</v>
      </c>
      <c r="N31" s="351">
        <v>0</v>
      </c>
      <c r="O31" s="83">
        <f t="shared" si="6"/>
        <v>5.0778826569578035</v>
      </c>
      <c r="P31" s="89"/>
      <c r="Q31" s="89"/>
      <c r="R31" s="89"/>
      <c r="S31" s="89"/>
      <c r="T31" s="89"/>
      <c r="U31" s="89"/>
      <c r="V31" s="89"/>
      <c r="W31" s="89"/>
      <c r="X31" s="89"/>
      <c r="Y31" s="89"/>
      <c r="Z31" s="89"/>
      <c r="AA31" s="89"/>
      <c r="AB31" s="89"/>
      <c r="AC31" s="89"/>
      <c r="AD31" s="89"/>
      <c r="AE31" s="89"/>
      <c r="AF31" s="89"/>
      <c r="AG31" s="89"/>
    </row>
    <row r="32" spans="1:33" s="71" customFormat="1" x14ac:dyDescent="0.2">
      <c r="A32" s="1"/>
      <c r="B32" s="994" t="s">
        <v>867</v>
      </c>
      <c r="C32" s="995">
        <f>C33+C34</f>
        <v>3.2870509688469083</v>
      </c>
      <c r="D32" s="995">
        <f t="shared" ref="D32:N32" si="9">D33+D34</f>
        <v>5.1375899333250103</v>
      </c>
      <c r="E32" s="995">
        <f t="shared" si="9"/>
        <v>6.1790640731893403</v>
      </c>
      <c r="F32" s="995">
        <f t="shared" si="9"/>
        <v>3.9618395474771146</v>
      </c>
      <c r="G32" s="995">
        <f t="shared" si="9"/>
        <v>3.738808162135522</v>
      </c>
      <c r="H32" s="995">
        <f t="shared" si="9"/>
        <v>4.9127966159719092</v>
      </c>
      <c r="I32" s="995">
        <f t="shared" si="9"/>
        <v>2.7994727757087503</v>
      </c>
      <c r="J32" s="995">
        <f t="shared" si="9"/>
        <v>4.4467943952671458</v>
      </c>
      <c r="K32" s="995">
        <f t="shared" si="9"/>
        <v>5.409198970312187</v>
      </c>
      <c r="L32" s="995">
        <f t="shared" si="9"/>
        <v>3.3305862940628028</v>
      </c>
      <c r="M32" s="995">
        <f t="shared" si="9"/>
        <v>3.1290152226947288</v>
      </c>
      <c r="N32" s="995">
        <f t="shared" si="9"/>
        <v>4.0677687874894328</v>
      </c>
      <c r="O32" s="996">
        <f t="shared" si="6"/>
        <v>50.399985746480858</v>
      </c>
      <c r="P32" s="89"/>
      <c r="Q32" s="89"/>
      <c r="R32" s="89"/>
      <c r="S32" s="89"/>
      <c r="T32" s="89"/>
      <c r="U32" s="89"/>
      <c r="V32" s="89"/>
      <c r="W32" s="89"/>
      <c r="X32" s="89"/>
      <c r="Y32" s="89"/>
      <c r="Z32" s="89"/>
      <c r="AA32" s="89"/>
      <c r="AB32" s="89"/>
      <c r="AC32" s="89"/>
      <c r="AD32" s="89"/>
      <c r="AE32" s="89"/>
      <c r="AF32" s="89"/>
      <c r="AG32" s="89"/>
    </row>
    <row r="33" spans="1:33" s="71" customFormat="1" x14ac:dyDescent="0.2">
      <c r="A33" s="1"/>
      <c r="B33" s="354" t="s">
        <v>73</v>
      </c>
      <c r="C33" s="353">
        <v>0.65063389884690825</v>
      </c>
      <c r="D33" s="353">
        <v>0.64034646332501133</v>
      </c>
      <c r="E33" s="353">
        <v>0.62986469318934013</v>
      </c>
      <c r="F33" s="353">
        <v>0.61908610747711446</v>
      </c>
      <c r="G33" s="353">
        <v>0.60820501213552169</v>
      </c>
      <c r="H33" s="353">
        <v>0.59706949597191028</v>
      </c>
      <c r="I33" s="353">
        <v>0.5857725857087509</v>
      </c>
      <c r="J33" s="353">
        <v>0.57421504526714651</v>
      </c>
      <c r="K33" s="353">
        <v>0.56248657031218774</v>
      </c>
      <c r="L33" s="353">
        <v>0.55053544406280241</v>
      </c>
      <c r="M33" s="353">
        <v>0.53831312269472864</v>
      </c>
      <c r="N33" s="353">
        <v>0.52590487748943249</v>
      </c>
      <c r="O33" s="1041">
        <f>SUM(C33:N33)</f>
        <v>7.0824333164808548</v>
      </c>
      <c r="P33" s="89"/>
      <c r="Q33" s="89"/>
      <c r="R33" s="89"/>
      <c r="S33" s="89"/>
      <c r="T33" s="89"/>
      <c r="U33" s="89"/>
      <c r="V33" s="89"/>
      <c r="W33" s="89"/>
      <c r="X33" s="89"/>
      <c r="Y33" s="89"/>
      <c r="Z33" s="89"/>
      <c r="AA33" s="89"/>
      <c r="AB33" s="89"/>
      <c r="AC33" s="89"/>
      <c r="AD33" s="89"/>
      <c r="AE33" s="89"/>
      <c r="AF33" s="89"/>
      <c r="AG33" s="89"/>
    </row>
    <row r="34" spans="1:33" s="71" customFormat="1" x14ac:dyDescent="0.2">
      <c r="A34" s="1"/>
      <c r="B34" s="356" t="s">
        <v>71</v>
      </c>
      <c r="C34" s="357">
        <v>2.6364170699999998</v>
      </c>
      <c r="D34" s="357">
        <v>4.497243469999999</v>
      </c>
      <c r="E34" s="357">
        <v>5.5491993800000001</v>
      </c>
      <c r="F34" s="357">
        <v>3.3427534400000001</v>
      </c>
      <c r="G34" s="357">
        <v>3.1306031500000002</v>
      </c>
      <c r="H34" s="357">
        <v>4.3157271199999991</v>
      </c>
      <c r="I34" s="357">
        <v>2.2137001899999995</v>
      </c>
      <c r="J34" s="357">
        <v>3.8725793499999996</v>
      </c>
      <c r="K34" s="357">
        <v>4.8467123999999995</v>
      </c>
      <c r="L34" s="84">
        <v>2.7800508500000003</v>
      </c>
      <c r="M34" s="357">
        <v>2.5907021000000001</v>
      </c>
      <c r="N34" s="357">
        <v>3.54186391</v>
      </c>
      <c r="O34" s="357">
        <f>SUM(C34:N34)</f>
        <v>43.317552429999992</v>
      </c>
      <c r="P34" s="89"/>
      <c r="Q34" s="89"/>
      <c r="R34" s="89"/>
      <c r="S34" s="89"/>
      <c r="T34" s="89"/>
      <c r="U34" s="89"/>
      <c r="V34" s="89"/>
      <c r="W34" s="89"/>
      <c r="X34" s="89"/>
      <c r="Y34" s="89"/>
      <c r="Z34" s="89"/>
      <c r="AA34" s="89"/>
      <c r="AB34" s="89"/>
      <c r="AC34" s="89"/>
      <c r="AD34" s="89"/>
      <c r="AE34" s="89"/>
      <c r="AF34" s="89"/>
      <c r="AG34" s="89"/>
    </row>
    <row r="35" spans="1:33" s="71" customFormat="1" ht="13.5" thickBot="1" x14ac:dyDescent="0.25">
      <c r="A35" s="1"/>
      <c r="B35" s="358"/>
      <c r="C35" s="359"/>
      <c r="D35" s="359"/>
      <c r="E35" s="359"/>
      <c r="F35" s="359"/>
      <c r="G35" s="359"/>
      <c r="H35" s="359"/>
      <c r="I35" s="81"/>
      <c r="J35" s="81"/>
      <c r="K35" s="81"/>
      <c r="L35" s="81"/>
      <c r="M35" s="81"/>
      <c r="N35" s="81"/>
      <c r="O35" s="1044"/>
      <c r="P35" s="89"/>
      <c r="Q35" s="89"/>
      <c r="R35" s="89"/>
      <c r="S35" s="89"/>
      <c r="T35" s="89"/>
      <c r="U35" s="89"/>
      <c r="V35" s="89"/>
      <c r="W35" s="89"/>
      <c r="X35" s="89"/>
      <c r="Y35" s="89"/>
      <c r="Z35" s="89"/>
      <c r="AA35" s="89"/>
      <c r="AB35" s="89"/>
      <c r="AC35" s="89"/>
      <c r="AD35" s="89"/>
      <c r="AE35" s="89"/>
      <c r="AF35" s="89"/>
      <c r="AG35" s="89"/>
    </row>
    <row r="36" spans="1:33" s="71" customFormat="1" ht="13.5" thickBot="1" x14ac:dyDescent="0.25">
      <c r="A36" s="1"/>
      <c r="B36" s="126" t="s">
        <v>308</v>
      </c>
      <c r="C36" s="78">
        <f>+C37+C54+SUM(C71:C117)+C120</f>
        <v>1162.0427325686246</v>
      </c>
      <c r="D36" s="78">
        <f t="shared" ref="D36:O36" si="10">+D37+D54+SUM(D71:D117)+D120</f>
        <v>268.61281171578366</v>
      </c>
      <c r="E36" s="78">
        <f t="shared" si="10"/>
        <v>945.32354489144814</v>
      </c>
      <c r="F36" s="78">
        <f t="shared" si="10"/>
        <v>1353.698025494637</v>
      </c>
      <c r="G36" s="78">
        <f t="shared" si="10"/>
        <v>795.13978907349917</v>
      </c>
      <c r="H36" s="78">
        <f t="shared" si="10"/>
        <v>2213.7644065656054</v>
      </c>
      <c r="I36" s="78">
        <f t="shared" si="10"/>
        <v>934.42232739969961</v>
      </c>
      <c r="J36" s="78">
        <f t="shared" si="10"/>
        <v>146.3946635779927</v>
      </c>
      <c r="K36" s="78">
        <f t="shared" si="10"/>
        <v>377.62150823941761</v>
      </c>
      <c r="L36" s="78">
        <f t="shared" si="10"/>
        <v>1312.0874640491515</v>
      </c>
      <c r="M36" s="78">
        <f t="shared" si="10"/>
        <v>703.75235522325727</v>
      </c>
      <c r="N36" s="78">
        <f t="shared" si="10"/>
        <v>1783.0573664353883</v>
      </c>
      <c r="O36" s="78">
        <f t="shared" si="10"/>
        <v>11995.916995234502</v>
      </c>
      <c r="P36" s="89"/>
      <c r="Q36" s="89"/>
      <c r="R36" s="89"/>
      <c r="S36" s="89"/>
      <c r="T36" s="89"/>
      <c r="U36" s="89"/>
      <c r="V36" s="89"/>
      <c r="W36" s="89"/>
      <c r="X36" s="89"/>
      <c r="Y36" s="89"/>
      <c r="Z36" s="89"/>
      <c r="AA36" s="89"/>
      <c r="AB36" s="89"/>
      <c r="AC36" s="89"/>
      <c r="AD36" s="89"/>
      <c r="AE36" s="89"/>
      <c r="AF36" s="89"/>
      <c r="AG36" s="89"/>
    </row>
    <row r="37" spans="1:33" s="71" customFormat="1" x14ac:dyDescent="0.2">
      <c r="A37" s="1"/>
      <c r="B37" s="363" t="s">
        <v>75</v>
      </c>
      <c r="C37" s="364">
        <f>+C38+C41+C48+C51</f>
        <v>0</v>
      </c>
      <c r="D37" s="364">
        <f t="shared" ref="D37:N37" si="11">+D38+D41+D48+D51</f>
        <v>0</v>
      </c>
      <c r="E37" s="364">
        <f t="shared" si="11"/>
        <v>250.2220161965918</v>
      </c>
      <c r="F37" s="364">
        <f t="shared" si="11"/>
        <v>0</v>
      </c>
      <c r="G37" s="364">
        <f t="shared" si="11"/>
        <v>0</v>
      </c>
      <c r="H37" s="364">
        <f t="shared" si="11"/>
        <v>0</v>
      </c>
      <c r="I37" s="364">
        <f t="shared" si="11"/>
        <v>0</v>
      </c>
      <c r="J37" s="364">
        <f t="shared" si="11"/>
        <v>0</v>
      </c>
      <c r="K37" s="364">
        <f>+K38+K41+K48+K51</f>
        <v>250.2220161965918</v>
      </c>
      <c r="L37" s="364">
        <f t="shared" si="11"/>
        <v>0</v>
      </c>
      <c r="M37" s="364">
        <f t="shared" si="11"/>
        <v>0</v>
      </c>
      <c r="N37" s="364">
        <f t="shared" si="11"/>
        <v>0</v>
      </c>
      <c r="O37" s="85">
        <f>SUM(C37:N37)</f>
        <v>500.44403239318359</v>
      </c>
      <c r="P37" s="89"/>
      <c r="Q37" s="89"/>
      <c r="R37" s="89"/>
      <c r="S37" s="89"/>
      <c r="T37" s="89"/>
      <c r="U37" s="89"/>
      <c r="V37" s="89"/>
      <c r="W37" s="89"/>
      <c r="X37" s="89"/>
      <c r="Y37" s="89"/>
      <c r="Z37" s="89"/>
      <c r="AA37" s="89"/>
      <c r="AB37" s="89"/>
      <c r="AC37" s="89"/>
      <c r="AD37" s="89"/>
      <c r="AE37" s="89"/>
      <c r="AF37" s="89"/>
      <c r="AG37" s="89"/>
    </row>
    <row r="38" spans="1:33" s="71" customFormat="1" x14ac:dyDescent="0.2">
      <c r="A38" s="1"/>
      <c r="B38" s="275" t="s">
        <v>19</v>
      </c>
      <c r="C38" s="365">
        <f>+C39+C40</f>
        <v>0</v>
      </c>
      <c r="D38" s="365">
        <f t="shared" ref="D38:N38" si="12">+D39+D40</f>
        <v>0</v>
      </c>
      <c r="E38" s="365">
        <f t="shared" si="12"/>
        <v>4.9146827245535603</v>
      </c>
      <c r="F38" s="365">
        <f t="shared" si="12"/>
        <v>0</v>
      </c>
      <c r="G38" s="365">
        <f t="shared" si="12"/>
        <v>0</v>
      </c>
      <c r="H38" s="365">
        <f t="shared" si="12"/>
        <v>0</v>
      </c>
      <c r="I38" s="365">
        <f t="shared" si="12"/>
        <v>0</v>
      </c>
      <c r="J38" s="365">
        <f t="shared" si="12"/>
        <v>0</v>
      </c>
      <c r="K38" s="365">
        <f t="shared" si="12"/>
        <v>4.9146827245535603</v>
      </c>
      <c r="L38" s="365">
        <f t="shared" si="12"/>
        <v>0</v>
      </c>
      <c r="M38" s="365">
        <f t="shared" si="12"/>
        <v>0</v>
      </c>
      <c r="N38" s="365">
        <f t="shared" si="12"/>
        <v>0</v>
      </c>
      <c r="O38" s="1044">
        <f>SUM(C38:N38)</f>
        <v>9.8293654491071205</v>
      </c>
      <c r="P38" s="89"/>
      <c r="Q38" s="89"/>
      <c r="R38" s="89"/>
      <c r="S38" s="89"/>
      <c r="T38" s="89"/>
      <c r="U38" s="89"/>
      <c r="V38" s="89"/>
      <c r="W38" s="89"/>
      <c r="X38" s="89"/>
      <c r="Y38" s="89"/>
      <c r="Z38" s="89"/>
      <c r="AA38" s="89"/>
      <c r="AB38" s="89"/>
      <c r="AC38" s="89"/>
      <c r="AD38" s="89"/>
      <c r="AE38" s="89"/>
      <c r="AF38" s="89"/>
      <c r="AG38" s="89"/>
    </row>
    <row r="39" spans="1:33" s="71" customFormat="1" x14ac:dyDescent="0.2">
      <c r="A39" s="1"/>
      <c r="B39" s="366" t="s">
        <v>241</v>
      </c>
      <c r="C39" s="365">
        <v>0</v>
      </c>
      <c r="D39" s="365">
        <v>0</v>
      </c>
      <c r="E39" s="365">
        <v>4.89521444554381</v>
      </c>
      <c r="F39" s="365">
        <v>0</v>
      </c>
      <c r="G39" s="365">
        <v>0</v>
      </c>
      <c r="H39" s="365">
        <v>0</v>
      </c>
      <c r="I39" s="365">
        <v>0</v>
      </c>
      <c r="J39" s="365">
        <v>0</v>
      </c>
      <c r="K39" s="365">
        <v>4.89521444554381</v>
      </c>
      <c r="L39" s="365">
        <v>0</v>
      </c>
      <c r="M39" s="365">
        <v>0</v>
      </c>
      <c r="N39" s="365">
        <v>0</v>
      </c>
      <c r="O39" s="81">
        <f>SUM(C39:N39)</f>
        <v>9.79042889108762</v>
      </c>
      <c r="P39" s="89"/>
      <c r="Q39" s="89"/>
      <c r="R39" s="89"/>
      <c r="S39" s="89"/>
      <c r="T39" s="89"/>
      <c r="U39" s="89"/>
      <c r="V39" s="89"/>
      <c r="W39" s="89"/>
      <c r="X39" s="89"/>
      <c r="Y39" s="89"/>
      <c r="Z39" s="89"/>
      <c r="AA39" s="89"/>
      <c r="AB39" s="89"/>
      <c r="AC39" s="89"/>
      <c r="AD39" s="89"/>
      <c r="AE39" s="89"/>
      <c r="AF39" s="89"/>
      <c r="AG39" s="89"/>
    </row>
    <row r="40" spans="1:33" s="71" customFormat="1" x14ac:dyDescent="0.2">
      <c r="A40" s="1"/>
      <c r="B40" s="366" t="s">
        <v>242</v>
      </c>
      <c r="C40" s="365">
        <v>0</v>
      </c>
      <c r="D40" s="365">
        <v>0</v>
      </c>
      <c r="E40" s="365">
        <v>1.946827900975066E-2</v>
      </c>
      <c r="F40" s="365">
        <v>0</v>
      </c>
      <c r="G40" s="365">
        <v>0</v>
      </c>
      <c r="H40" s="365">
        <v>0</v>
      </c>
      <c r="I40" s="365">
        <v>0</v>
      </c>
      <c r="J40" s="365">
        <v>0</v>
      </c>
      <c r="K40" s="365">
        <v>1.946827900975066E-2</v>
      </c>
      <c r="L40" s="365">
        <v>0</v>
      </c>
      <c r="M40" s="365">
        <v>0</v>
      </c>
      <c r="N40" s="365">
        <v>0</v>
      </c>
      <c r="O40" s="81">
        <f>SUM(C40:N40)</f>
        <v>3.893655801950132E-2</v>
      </c>
      <c r="P40" s="89"/>
      <c r="Q40" s="89"/>
      <c r="R40" s="89"/>
      <c r="S40" s="89"/>
      <c r="T40" s="89"/>
      <c r="U40" s="89"/>
      <c r="V40" s="89"/>
      <c r="W40" s="89"/>
      <c r="X40" s="89"/>
      <c r="Y40" s="89"/>
      <c r="Z40" s="89"/>
      <c r="AA40" s="89"/>
      <c r="AB40" s="89"/>
      <c r="AC40" s="89"/>
      <c r="AD40" s="89"/>
      <c r="AE40" s="89"/>
      <c r="AF40" s="89"/>
      <c r="AG40" s="89"/>
    </row>
    <row r="41" spans="1:33" s="71" customFormat="1" x14ac:dyDescent="0.2">
      <c r="A41" s="1"/>
      <c r="B41" s="275" t="s">
        <v>20</v>
      </c>
      <c r="C41" s="365">
        <f>+C42+C45</f>
        <v>0</v>
      </c>
      <c r="D41" s="365">
        <f t="shared" ref="D41:N41" si="13">+D42+D45</f>
        <v>0</v>
      </c>
      <c r="E41" s="365">
        <f t="shared" si="13"/>
        <v>125.52432972000001</v>
      </c>
      <c r="F41" s="365">
        <f t="shared" si="13"/>
        <v>0</v>
      </c>
      <c r="G41" s="365">
        <f t="shared" si="13"/>
        <v>0</v>
      </c>
      <c r="H41" s="365">
        <f t="shared" si="13"/>
        <v>0</v>
      </c>
      <c r="I41" s="365">
        <f t="shared" si="13"/>
        <v>0</v>
      </c>
      <c r="J41" s="365">
        <f t="shared" si="13"/>
        <v>0</v>
      </c>
      <c r="K41" s="365">
        <f t="shared" si="13"/>
        <v>125.52432972000001</v>
      </c>
      <c r="L41" s="365">
        <f t="shared" si="13"/>
        <v>0</v>
      </c>
      <c r="M41" s="365">
        <f t="shared" si="13"/>
        <v>0</v>
      </c>
      <c r="N41" s="365">
        <f t="shared" si="13"/>
        <v>0</v>
      </c>
      <c r="O41" s="1044">
        <f t="shared" ref="O41:O53" si="14">SUM(C41:N41)</f>
        <v>251.04865944000002</v>
      </c>
      <c r="P41" s="89"/>
      <c r="Q41" s="89"/>
      <c r="R41" s="89"/>
      <c r="S41" s="89"/>
      <c r="T41" s="89"/>
      <c r="U41" s="89"/>
      <c r="V41" s="89"/>
      <c r="W41" s="89"/>
      <c r="X41" s="89"/>
      <c r="Y41" s="89"/>
      <c r="Z41" s="89"/>
      <c r="AA41" s="89"/>
      <c r="AB41" s="89"/>
      <c r="AC41" s="89"/>
      <c r="AD41" s="89"/>
      <c r="AE41" s="89"/>
      <c r="AF41" s="89"/>
      <c r="AG41" s="89"/>
    </row>
    <row r="42" spans="1:33" s="71" customFormat="1" x14ac:dyDescent="0.2">
      <c r="A42" s="1"/>
      <c r="B42" s="366" t="s">
        <v>241</v>
      </c>
      <c r="C42" s="365">
        <f>+C43+C44</f>
        <v>0</v>
      </c>
      <c r="D42" s="365">
        <f t="shared" ref="D42:N42" si="15">+D43+D44</f>
        <v>0</v>
      </c>
      <c r="E42" s="365">
        <f t="shared" si="15"/>
        <v>122.36722570000001</v>
      </c>
      <c r="F42" s="365">
        <f t="shared" si="15"/>
        <v>0</v>
      </c>
      <c r="G42" s="365">
        <f t="shared" si="15"/>
        <v>0</v>
      </c>
      <c r="H42" s="365">
        <f t="shared" si="15"/>
        <v>0</v>
      </c>
      <c r="I42" s="365">
        <f t="shared" si="15"/>
        <v>0</v>
      </c>
      <c r="J42" s="365">
        <f t="shared" si="15"/>
        <v>0</v>
      </c>
      <c r="K42" s="365">
        <f t="shared" si="15"/>
        <v>122.36722570000001</v>
      </c>
      <c r="L42" s="365">
        <f t="shared" si="15"/>
        <v>0</v>
      </c>
      <c r="M42" s="365">
        <f t="shared" si="15"/>
        <v>0</v>
      </c>
      <c r="N42" s="365">
        <f t="shared" si="15"/>
        <v>0</v>
      </c>
      <c r="O42" s="1044">
        <f t="shared" si="14"/>
        <v>244.73445140000001</v>
      </c>
      <c r="P42" s="89"/>
      <c r="Q42" s="89"/>
      <c r="R42" s="89"/>
      <c r="S42" s="89"/>
      <c r="T42" s="89"/>
      <c r="U42" s="89"/>
      <c r="V42" s="89"/>
      <c r="W42" s="89"/>
      <c r="X42" s="89"/>
      <c r="Y42" s="89"/>
      <c r="Z42" s="89"/>
      <c r="AA42" s="89"/>
      <c r="AB42" s="89"/>
      <c r="AC42" s="89"/>
      <c r="AD42" s="89"/>
      <c r="AE42" s="89"/>
      <c r="AF42" s="89"/>
      <c r="AG42" s="89"/>
    </row>
    <row r="43" spans="1:33" s="71" customFormat="1" x14ac:dyDescent="0.2">
      <c r="A43" s="1"/>
      <c r="B43" s="367" t="s">
        <v>243</v>
      </c>
      <c r="C43" s="365">
        <v>0</v>
      </c>
      <c r="D43" s="365">
        <v>0</v>
      </c>
      <c r="E43" s="365">
        <v>99.312922409999999</v>
      </c>
      <c r="F43" s="365">
        <v>0</v>
      </c>
      <c r="G43" s="365">
        <v>0</v>
      </c>
      <c r="H43" s="365">
        <v>0</v>
      </c>
      <c r="I43" s="365">
        <v>0</v>
      </c>
      <c r="J43" s="365">
        <v>0</v>
      </c>
      <c r="K43" s="365">
        <v>99.312922409999999</v>
      </c>
      <c r="L43" s="81">
        <v>0</v>
      </c>
      <c r="M43" s="365">
        <v>0</v>
      </c>
      <c r="N43" s="365">
        <v>0</v>
      </c>
      <c r="O43" s="1044">
        <f t="shared" si="14"/>
        <v>198.62584482</v>
      </c>
      <c r="P43" s="89"/>
      <c r="Q43" s="89"/>
      <c r="R43" s="89"/>
      <c r="S43" s="89"/>
      <c r="T43" s="89"/>
      <c r="U43" s="89"/>
      <c r="V43" s="89"/>
      <c r="W43" s="89"/>
      <c r="X43" s="89"/>
      <c r="Y43" s="89"/>
      <c r="Z43" s="89"/>
      <c r="AA43" s="89"/>
      <c r="AB43" s="89"/>
      <c r="AC43" s="89"/>
      <c r="AD43" s="89"/>
      <c r="AE43" s="89"/>
      <c r="AF43" s="89"/>
      <c r="AG43" s="89"/>
    </row>
    <row r="44" spans="1:33" s="71" customFormat="1" x14ac:dyDescent="0.2">
      <c r="A44" s="1"/>
      <c r="B44" s="368" t="s">
        <v>244</v>
      </c>
      <c r="C44" s="365">
        <v>0</v>
      </c>
      <c r="D44" s="365">
        <v>0</v>
      </c>
      <c r="E44" s="365">
        <v>23.05430329</v>
      </c>
      <c r="F44" s="365">
        <v>0</v>
      </c>
      <c r="G44" s="365">
        <v>0</v>
      </c>
      <c r="H44" s="365">
        <v>0</v>
      </c>
      <c r="I44" s="365">
        <v>0</v>
      </c>
      <c r="J44" s="365">
        <v>0</v>
      </c>
      <c r="K44" s="365">
        <v>23.05430329</v>
      </c>
      <c r="L44" s="81">
        <v>0</v>
      </c>
      <c r="M44" s="365">
        <v>0</v>
      </c>
      <c r="N44" s="365">
        <v>0</v>
      </c>
      <c r="O44" s="1044">
        <f t="shared" si="14"/>
        <v>46.10860658</v>
      </c>
      <c r="P44" s="89"/>
      <c r="Q44" s="89"/>
      <c r="R44" s="89"/>
      <c r="S44" s="89"/>
      <c r="T44" s="89"/>
      <c r="U44" s="89"/>
      <c r="V44" s="89"/>
      <c r="W44" s="89"/>
      <c r="X44" s="89"/>
      <c r="Y44" s="89"/>
      <c r="Z44" s="89"/>
      <c r="AA44" s="89"/>
      <c r="AB44" s="89"/>
      <c r="AC44" s="89"/>
      <c r="AD44" s="89"/>
      <c r="AE44" s="89"/>
      <c r="AF44" s="89"/>
      <c r="AG44" s="89"/>
    </row>
    <row r="45" spans="1:33" s="71" customFormat="1" x14ac:dyDescent="0.2">
      <c r="A45" s="1"/>
      <c r="B45" s="366" t="s">
        <v>242</v>
      </c>
      <c r="C45" s="365">
        <f>+C46+C47</f>
        <v>0</v>
      </c>
      <c r="D45" s="365">
        <f t="shared" ref="D45:N45" si="16">+D46+D47</f>
        <v>0</v>
      </c>
      <c r="E45" s="365">
        <f t="shared" si="16"/>
        <v>3.1571040199999998</v>
      </c>
      <c r="F45" s="365">
        <f t="shared" si="16"/>
        <v>0</v>
      </c>
      <c r="G45" s="365">
        <f t="shared" si="16"/>
        <v>0</v>
      </c>
      <c r="H45" s="365">
        <f t="shared" si="16"/>
        <v>0</v>
      </c>
      <c r="I45" s="365">
        <f t="shared" si="16"/>
        <v>0</v>
      </c>
      <c r="J45" s="365">
        <f t="shared" si="16"/>
        <v>0</v>
      </c>
      <c r="K45" s="365">
        <f t="shared" si="16"/>
        <v>3.1571040199999998</v>
      </c>
      <c r="L45" s="365">
        <f t="shared" si="16"/>
        <v>0</v>
      </c>
      <c r="M45" s="365">
        <f t="shared" si="16"/>
        <v>0</v>
      </c>
      <c r="N45" s="365">
        <f t="shared" si="16"/>
        <v>0</v>
      </c>
      <c r="O45" s="1044">
        <f t="shared" si="14"/>
        <v>6.3142080399999996</v>
      </c>
      <c r="P45" s="89"/>
      <c r="Q45" s="89"/>
      <c r="R45" s="89"/>
      <c r="S45" s="89"/>
      <c r="T45" s="89"/>
      <c r="U45" s="89"/>
      <c r="V45" s="89"/>
      <c r="W45" s="89"/>
      <c r="X45" s="89"/>
      <c r="Y45" s="89"/>
      <c r="Z45" s="89"/>
      <c r="AA45" s="89"/>
      <c r="AB45" s="89"/>
      <c r="AC45" s="89"/>
      <c r="AD45" s="89"/>
      <c r="AE45" s="89"/>
      <c r="AF45" s="89"/>
      <c r="AG45" s="89"/>
    </row>
    <row r="46" spans="1:33" s="71" customFormat="1" x14ac:dyDescent="0.2">
      <c r="A46" s="1"/>
      <c r="B46" s="367" t="s">
        <v>243</v>
      </c>
      <c r="C46" s="365">
        <v>0</v>
      </c>
      <c r="D46" s="365">
        <v>0</v>
      </c>
      <c r="E46" s="365">
        <v>1.8176096099999999</v>
      </c>
      <c r="F46" s="365">
        <v>0</v>
      </c>
      <c r="G46" s="365">
        <v>0</v>
      </c>
      <c r="H46" s="365">
        <v>0</v>
      </c>
      <c r="I46" s="365">
        <v>0</v>
      </c>
      <c r="J46" s="365">
        <v>0</v>
      </c>
      <c r="K46" s="365">
        <v>1.8176096099999999</v>
      </c>
      <c r="L46" s="81">
        <v>0</v>
      </c>
      <c r="M46" s="365">
        <v>0</v>
      </c>
      <c r="N46" s="365">
        <v>0</v>
      </c>
      <c r="O46" s="1044">
        <f t="shared" si="14"/>
        <v>3.6352192199999998</v>
      </c>
      <c r="P46" s="89"/>
      <c r="Q46" s="89"/>
      <c r="R46" s="89"/>
      <c r="S46" s="89"/>
      <c r="T46" s="89"/>
      <c r="U46" s="89"/>
      <c r="V46" s="89"/>
      <c r="W46" s="89"/>
      <c r="X46" s="89"/>
      <c r="Y46" s="89"/>
      <c r="Z46" s="89"/>
      <c r="AA46" s="89"/>
      <c r="AB46" s="89"/>
      <c r="AC46" s="89"/>
      <c r="AD46" s="89"/>
      <c r="AE46" s="89"/>
      <c r="AF46" s="89"/>
      <c r="AG46" s="89"/>
    </row>
    <row r="47" spans="1:33" s="71" customFormat="1" x14ac:dyDescent="0.2">
      <c r="A47" s="1"/>
      <c r="B47" s="368" t="s">
        <v>244</v>
      </c>
      <c r="C47" s="365">
        <v>0</v>
      </c>
      <c r="D47" s="365">
        <v>0</v>
      </c>
      <c r="E47" s="365">
        <v>1.3394944099999999</v>
      </c>
      <c r="F47" s="365">
        <v>0</v>
      </c>
      <c r="G47" s="365">
        <v>0</v>
      </c>
      <c r="H47" s="365">
        <v>0</v>
      </c>
      <c r="I47" s="365">
        <v>0</v>
      </c>
      <c r="J47" s="365">
        <v>0</v>
      </c>
      <c r="K47" s="365">
        <v>1.3394944099999999</v>
      </c>
      <c r="L47" s="81">
        <v>0</v>
      </c>
      <c r="M47" s="365">
        <v>0</v>
      </c>
      <c r="N47" s="365">
        <v>0</v>
      </c>
      <c r="O47" s="1044">
        <f t="shared" si="14"/>
        <v>2.6789888199999998</v>
      </c>
      <c r="P47" s="89"/>
      <c r="Q47" s="89"/>
      <c r="R47" s="89"/>
      <c r="S47" s="89"/>
      <c r="T47" s="89"/>
      <c r="U47" s="89"/>
      <c r="V47" s="89"/>
      <c r="W47" s="89"/>
      <c r="X47" s="89"/>
      <c r="Y47" s="89"/>
      <c r="Z47" s="89"/>
      <c r="AA47" s="89"/>
      <c r="AB47" s="89"/>
      <c r="AC47" s="89"/>
      <c r="AD47" s="89"/>
      <c r="AE47" s="89"/>
      <c r="AF47" s="89"/>
      <c r="AG47" s="89"/>
    </row>
    <row r="48" spans="1:33" s="71" customFormat="1" x14ac:dyDescent="0.2">
      <c r="A48" s="1"/>
      <c r="B48" s="275" t="s">
        <v>21</v>
      </c>
      <c r="C48" s="365">
        <f>+C49+C50</f>
        <v>0</v>
      </c>
      <c r="D48" s="365">
        <f t="shared" ref="D48:N48" si="17">+D49+D50</f>
        <v>0</v>
      </c>
      <c r="E48" s="365">
        <f t="shared" si="17"/>
        <v>119.22130597210115</v>
      </c>
      <c r="F48" s="365">
        <f t="shared" si="17"/>
        <v>0</v>
      </c>
      <c r="G48" s="365">
        <f t="shared" si="17"/>
        <v>0</v>
      </c>
      <c r="H48" s="365">
        <f t="shared" si="17"/>
        <v>0</v>
      </c>
      <c r="I48" s="365">
        <f t="shared" si="17"/>
        <v>0</v>
      </c>
      <c r="J48" s="365">
        <f t="shared" si="17"/>
        <v>0</v>
      </c>
      <c r="K48" s="365">
        <f t="shared" si="17"/>
        <v>119.22130597210115</v>
      </c>
      <c r="L48" s="365">
        <f t="shared" si="17"/>
        <v>0</v>
      </c>
      <c r="M48" s="365">
        <f t="shared" si="17"/>
        <v>0</v>
      </c>
      <c r="N48" s="365">
        <f t="shared" si="17"/>
        <v>0</v>
      </c>
      <c r="O48" s="1044">
        <f t="shared" si="14"/>
        <v>238.4426119442023</v>
      </c>
      <c r="P48" s="89"/>
      <c r="Q48" s="89"/>
      <c r="R48" s="89"/>
      <c r="S48" s="89"/>
      <c r="T48" s="89"/>
      <c r="U48" s="89"/>
      <c r="V48" s="89"/>
      <c r="W48" s="89"/>
      <c r="X48" s="89"/>
      <c r="Y48" s="89"/>
      <c r="Z48" s="89"/>
      <c r="AA48" s="89"/>
      <c r="AB48" s="89"/>
      <c r="AC48" s="89"/>
      <c r="AD48" s="89"/>
      <c r="AE48" s="89"/>
      <c r="AF48" s="89"/>
      <c r="AG48" s="89"/>
    </row>
    <row r="49" spans="1:33" s="71" customFormat="1" x14ac:dyDescent="0.2">
      <c r="A49" s="1"/>
      <c r="B49" s="366" t="s">
        <v>241</v>
      </c>
      <c r="C49" s="365">
        <v>0</v>
      </c>
      <c r="D49" s="365">
        <v>0</v>
      </c>
      <c r="E49" s="365">
        <v>92.731054533565839</v>
      </c>
      <c r="F49" s="365">
        <v>0</v>
      </c>
      <c r="G49" s="365">
        <v>0</v>
      </c>
      <c r="H49" s="365">
        <v>0</v>
      </c>
      <c r="I49" s="365">
        <v>0</v>
      </c>
      <c r="J49" s="365">
        <v>0</v>
      </c>
      <c r="K49" s="365">
        <v>92.731054533565839</v>
      </c>
      <c r="L49" s="81">
        <v>0</v>
      </c>
      <c r="M49" s="365">
        <v>0</v>
      </c>
      <c r="N49" s="365">
        <v>0</v>
      </c>
      <c r="O49" s="1044">
        <f t="shared" si="14"/>
        <v>185.46210906713168</v>
      </c>
      <c r="P49" s="89"/>
      <c r="Q49" s="89"/>
      <c r="R49" s="89"/>
      <c r="S49" s="89"/>
      <c r="T49" s="89"/>
      <c r="U49" s="89"/>
      <c r="V49" s="89"/>
      <c r="W49" s="89"/>
      <c r="X49" s="89"/>
      <c r="Y49" s="89"/>
      <c r="Z49" s="89"/>
      <c r="AA49" s="89"/>
      <c r="AB49" s="89"/>
      <c r="AC49" s="89"/>
      <c r="AD49" s="89"/>
      <c r="AE49" s="89"/>
      <c r="AF49" s="89"/>
      <c r="AG49" s="89"/>
    </row>
    <row r="50" spans="1:33" s="71" customFormat="1" x14ac:dyDescent="0.2">
      <c r="A50" s="1"/>
      <c r="B50" s="366" t="s">
        <v>242</v>
      </c>
      <c r="C50" s="365">
        <v>0</v>
      </c>
      <c r="D50" s="365">
        <v>0</v>
      </c>
      <c r="E50" s="365">
        <v>26.490251438535314</v>
      </c>
      <c r="F50" s="365">
        <v>0</v>
      </c>
      <c r="G50" s="365">
        <v>0</v>
      </c>
      <c r="H50" s="365">
        <v>0</v>
      </c>
      <c r="I50" s="365">
        <v>0</v>
      </c>
      <c r="J50" s="365">
        <v>0</v>
      </c>
      <c r="K50" s="365">
        <v>26.490251438535314</v>
      </c>
      <c r="L50" s="81">
        <v>0</v>
      </c>
      <c r="M50" s="365">
        <v>0</v>
      </c>
      <c r="N50" s="365">
        <v>0</v>
      </c>
      <c r="O50" s="1044">
        <f t="shared" si="14"/>
        <v>52.980502877070627</v>
      </c>
      <c r="P50" s="89"/>
      <c r="Q50" s="89"/>
      <c r="R50" s="89"/>
      <c r="S50" s="89"/>
      <c r="T50" s="89"/>
      <c r="U50" s="89"/>
      <c r="V50" s="89"/>
      <c r="W50" s="89"/>
      <c r="X50" s="89"/>
      <c r="Y50" s="89"/>
      <c r="Z50" s="89"/>
      <c r="AA50" s="89"/>
      <c r="AB50" s="89"/>
      <c r="AC50" s="89"/>
      <c r="AD50" s="89"/>
      <c r="AE50" s="89"/>
      <c r="AF50" s="89"/>
      <c r="AG50" s="89"/>
    </row>
    <row r="51" spans="1:33" s="71" customFormat="1" x14ac:dyDescent="0.2">
      <c r="A51" s="1"/>
      <c r="B51" s="275" t="s">
        <v>22</v>
      </c>
      <c r="C51" s="365">
        <f>+C52+C53</f>
        <v>0</v>
      </c>
      <c r="D51" s="365">
        <f t="shared" ref="D51:N51" si="18">+D52+D53</f>
        <v>0</v>
      </c>
      <c r="E51" s="365">
        <f t="shared" si="18"/>
        <v>0.56169777993707204</v>
      </c>
      <c r="F51" s="365">
        <f t="shared" si="18"/>
        <v>0</v>
      </c>
      <c r="G51" s="365">
        <f t="shared" si="18"/>
        <v>0</v>
      </c>
      <c r="H51" s="365">
        <f t="shared" si="18"/>
        <v>0</v>
      </c>
      <c r="I51" s="365">
        <f t="shared" si="18"/>
        <v>0</v>
      </c>
      <c r="J51" s="365">
        <f t="shared" si="18"/>
        <v>0</v>
      </c>
      <c r="K51" s="365">
        <f t="shared" si="18"/>
        <v>0.56169777993707204</v>
      </c>
      <c r="L51" s="365">
        <f t="shared" si="18"/>
        <v>0</v>
      </c>
      <c r="M51" s="365">
        <f t="shared" si="18"/>
        <v>0</v>
      </c>
      <c r="N51" s="365">
        <f t="shared" si="18"/>
        <v>0</v>
      </c>
      <c r="O51" s="1044">
        <f t="shared" si="14"/>
        <v>1.1233955598741441</v>
      </c>
      <c r="P51" s="89"/>
      <c r="Q51" s="89"/>
      <c r="R51" s="89"/>
      <c r="S51" s="89"/>
      <c r="T51" s="89"/>
      <c r="U51" s="89"/>
      <c r="V51" s="89"/>
      <c r="W51" s="89"/>
      <c r="X51" s="89"/>
      <c r="Y51" s="89"/>
      <c r="Z51" s="89"/>
      <c r="AA51" s="89"/>
      <c r="AB51" s="89"/>
      <c r="AC51" s="89"/>
      <c r="AD51" s="89"/>
      <c r="AE51" s="89"/>
      <c r="AF51" s="89"/>
      <c r="AG51" s="89"/>
    </row>
    <row r="52" spans="1:33" s="71" customFormat="1" x14ac:dyDescent="0.2">
      <c r="A52" s="1"/>
      <c r="B52" s="366" t="s">
        <v>241</v>
      </c>
      <c r="C52" s="365">
        <v>0</v>
      </c>
      <c r="D52" s="365">
        <v>0</v>
      </c>
      <c r="E52" s="365">
        <v>0.53522630066629651</v>
      </c>
      <c r="F52" s="365">
        <v>0</v>
      </c>
      <c r="G52" s="365">
        <v>0</v>
      </c>
      <c r="H52" s="365">
        <v>0</v>
      </c>
      <c r="I52" s="365">
        <v>0</v>
      </c>
      <c r="J52" s="365">
        <v>0</v>
      </c>
      <c r="K52" s="365">
        <v>0.53522630066629651</v>
      </c>
      <c r="L52" s="81">
        <v>0</v>
      </c>
      <c r="M52" s="365">
        <v>0</v>
      </c>
      <c r="N52" s="365">
        <v>0</v>
      </c>
      <c r="O52" s="1044">
        <f t="shared" si="14"/>
        <v>1.070452601332593</v>
      </c>
      <c r="P52" s="89"/>
      <c r="Q52" s="89"/>
      <c r="R52" s="89"/>
      <c r="S52" s="89"/>
      <c r="T52" s="89"/>
      <c r="U52" s="89"/>
      <c r="V52" s="89"/>
      <c r="W52" s="89"/>
      <c r="X52" s="89"/>
      <c r="Y52" s="89"/>
      <c r="Z52" s="89"/>
      <c r="AA52" s="89"/>
      <c r="AB52" s="89"/>
      <c r="AC52" s="89"/>
      <c r="AD52" s="89"/>
      <c r="AE52" s="89"/>
      <c r="AF52" s="89"/>
      <c r="AG52" s="89"/>
    </row>
    <row r="53" spans="1:33" s="71" customFormat="1" x14ac:dyDescent="0.2">
      <c r="A53" s="1"/>
      <c r="B53" s="366" t="s">
        <v>242</v>
      </c>
      <c r="C53" s="365">
        <v>0</v>
      </c>
      <c r="D53" s="365">
        <v>0</v>
      </c>
      <c r="E53" s="365">
        <v>2.6471479270775495E-2</v>
      </c>
      <c r="F53" s="365">
        <v>0</v>
      </c>
      <c r="G53" s="365">
        <v>0</v>
      </c>
      <c r="H53" s="365">
        <v>0</v>
      </c>
      <c r="I53" s="365">
        <v>0</v>
      </c>
      <c r="J53" s="365">
        <v>0</v>
      </c>
      <c r="K53" s="365">
        <v>2.6471479270775495E-2</v>
      </c>
      <c r="L53" s="85">
        <v>0</v>
      </c>
      <c r="M53" s="365">
        <v>0</v>
      </c>
      <c r="N53" s="365">
        <v>0</v>
      </c>
      <c r="O53" s="1044">
        <f t="shared" si="14"/>
        <v>5.294295854155099E-2</v>
      </c>
      <c r="P53" s="89"/>
      <c r="Q53" s="89"/>
      <c r="R53" s="89"/>
      <c r="S53" s="89"/>
      <c r="T53" s="89"/>
      <c r="U53" s="89"/>
      <c r="V53" s="89"/>
      <c r="W53" s="89"/>
      <c r="X53" s="89"/>
      <c r="Y53" s="89"/>
      <c r="Z53" s="89"/>
      <c r="AA53" s="89"/>
      <c r="AB53" s="89"/>
      <c r="AC53" s="89"/>
      <c r="AD53" s="89"/>
      <c r="AE53" s="89"/>
      <c r="AF53" s="89"/>
      <c r="AG53" s="89"/>
    </row>
    <row r="54" spans="1:33" s="71" customFormat="1" x14ac:dyDescent="0.2">
      <c r="A54" s="1"/>
      <c r="B54" s="369" t="s">
        <v>76</v>
      </c>
      <c r="C54" s="370">
        <f>+C55+C58+C65+C68</f>
        <v>0</v>
      </c>
      <c r="D54" s="370">
        <f t="shared" ref="D54:N54" si="19">+D55+D58+D65+D68</f>
        <v>0</v>
      </c>
      <c r="E54" s="370">
        <f t="shared" si="19"/>
        <v>0</v>
      </c>
      <c r="F54" s="370">
        <f t="shared" si="19"/>
        <v>0</v>
      </c>
      <c r="G54" s="370">
        <f t="shared" si="19"/>
        <v>0</v>
      </c>
      <c r="H54" s="370">
        <f t="shared" si="19"/>
        <v>855.32863300947133</v>
      </c>
      <c r="I54" s="370">
        <f t="shared" si="19"/>
        <v>0</v>
      </c>
      <c r="J54" s="370">
        <f t="shared" si="19"/>
        <v>0</v>
      </c>
      <c r="K54" s="370">
        <f t="shared" si="19"/>
        <v>0</v>
      </c>
      <c r="L54" s="370">
        <f t="shared" si="19"/>
        <v>0</v>
      </c>
      <c r="M54" s="370">
        <f t="shared" si="19"/>
        <v>0</v>
      </c>
      <c r="N54" s="370">
        <f t="shared" si="19"/>
        <v>855.32863300947133</v>
      </c>
      <c r="O54" s="80">
        <f>SUM(C54:N54)</f>
        <v>1710.6572660189427</v>
      </c>
      <c r="P54" s="89"/>
      <c r="Q54" s="89"/>
      <c r="R54" s="89"/>
      <c r="S54" s="89"/>
      <c r="T54" s="89"/>
      <c r="U54" s="89"/>
      <c r="V54" s="89"/>
      <c r="W54" s="89"/>
      <c r="X54" s="89"/>
      <c r="Y54" s="89"/>
      <c r="Z54" s="89"/>
      <c r="AA54" s="89"/>
      <c r="AB54" s="89"/>
      <c r="AC54" s="89"/>
      <c r="AD54" s="89"/>
      <c r="AE54" s="89"/>
      <c r="AF54" s="89"/>
      <c r="AG54" s="89"/>
    </row>
    <row r="55" spans="1:33" s="71" customFormat="1" x14ac:dyDescent="0.2">
      <c r="A55" s="1"/>
      <c r="B55" s="275" t="s">
        <v>23</v>
      </c>
      <c r="C55" s="365">
        <f>+C56+C57</f>
        <v>0</v>
      </c>
      <c r="D55" s="365">
        <f t="shared" ref="D55:N55" si="20">+D56+D57</f>
        <v>0</v>
      </c>
      <c r="E55" s="365">
        <f t="shared" si="20"/>
        <v>0</v>
      </c>
      <c r="F55" s="365">
        <f t="shared" si="20"/>
        <v>0</v>
      </c>
      <c r="G55" s="365">
        <f t="shared" si="20"/>
        <v>0</v>
      </c>
      <c r="H55" s="365">
        <f t="shared" si="20"/>
        <v>76.517962059174209</v>
      </c>
      <c r="I55" s="365">
        <f t="shared" si="20"/>
        <v>0</v>
      </c>
      <c r="J55" s="365">
        <f t="shared" si="20"/>
        <v>0</v>
      </c>
      <c r="K55" s="365">
        <f t="shared" si="20"/>
        <v>0</v>
      </c>
      <c r="L55" s="365">
        <f t="shared" si="20"/>
        <v>0</v>
      </c>
      <c r="M55" s="365">
        <f t="shared" si="20"/>
        <v>0</v>
      </c>
      <c r="N55" s="365">
        <f t="shared" si="20"/>
        <v>76.517962059174209</v>
      </c>
      <c r="O55" s="95">
        <f>SUM(C55:N55)</f>
        <v>153.03592411834842</v>
      </c>
      <c r="P55" s="89"/>
      <c r="Q55" s="89"/>
      <c r="R55" s="89"/>
      <c r="S55" s="89"/>
      <c r="T55" s="89"/>
      <c r="U55" s="89"/>
      <c r="V55" s="89"/>
      <c r="W55" s="89"/>
      <c r="X55" s="89"/>
      <c r="Y55" s="89"/>
      <c r="Z55" s="89"/>
      <c r="AA55" s="89"/>
      <c r="AB55" s="89"/>
      <c r="AC55" s="89"/>
      <c r="AD55" s="89"/>
      <c r="AE55" s="89"/>
      <c r="AF55" s="89"/>
      <c r="AG55" s="89"/>
    </row>
    <row r="56" spans="1:33" s="71" customFormat="1" x14ac:dyDescent="0.2">
      <c r="A56" s="1"/>
      <c r="B56" s="366" t="s">
        <v>241</v>
      </c>
      <c r="C56" s="365">
        <v>0</v>
      </c>
      <c r="D56" s="365">
        <v>0</v>
      </c>
      <c r="E56" s="365">
        <v>0</v>
      </c>
      <c r="F56" s="365">
        <v>0</v>
      </c>
      <c r="G56" s="365">
        <v>0</v>
      </c>
      <c r="H56" s="365">
        <v>75.609084849773268</v>
      </c>
      <c r="I56" s="365">
        <v>0</v>
      </c>
      <c r="J56" s="365">
        <v>0</v>
      </c>
      <c r="K56" s="365">
        <v>0</v>
      </c>
      <c r="L56" s="81">
        <v>0</v>
      </c>
      <c r="M56" s="365">
        <v>0</v>
      </c>
      <c r="N56" s="365">
        <v>75.609084849773268</v>
      </c>
      <c r="O56" s="1044">
        <f t="shared" ref="O56:O70" si="21">SUM(C56:N56)</f>
        <v>151.21816969954654</v>
      </c>
      <c r="P56" s="89"/>
      <c r="Q56" s="89"/>
      <c r="R56" s="89"/>
      <c r="S56" s="89"/>
      <c r="T56" s="89"/>
      <c r="U56" s="89"/>
      <c r="V56" s="89"/>
      <c r="W56" s="89"/>
      <c r="X56" s="89"/>
      <c r="Y56" s="89"/>
      <c r="Z56" s="89"/>
      <c r="AA56" s="89"/>
      <c r="AB56" s="89"/>
      <c r="AC56" s="89"/>
      <c r="AD56" s="89"/>
      <c r="AE56" s="89"/>
      <c r="AF56" s="89"/>
      <c r="AG56" s="89"/>
    </row>
    <row r="57" spans="1:33" s="71" customFormat="1" x14ac:dyDescent="0.2">
      <c r="A57" s="1"/>
      <c r="B57" s="366" t="s">
        <v>242</v>
      </c>
      <c r="C57" s="365">
        <v>0</v>
      </c>
      <c r="D57" s="365">
        <v>0</v>
      </c>
      <c r="E57" s="365">
        <v>0</v>
      </c>
      <c r="F57" s="365">
        <v>0</v>
      </c>
      <c r="G57" s="365">
        <v>0</v>
      </c>
      <c r="H57" s="365">
        <v>0.90887720940093975</v>
      </c>
      <c r="I57" s="365">
        <v>0</v>
      </c>
      <c r="J57" s="365">
        <v>0</v>
      </c>
      <c r="K57" s="365">
        <v>0</v>
      </c>
      <c r="L57" s="81">
        <v>0</v>
      </c>
      <c r="M57" s="365">
        <v>0</v>
      </c>
      <c r="N57" s="365">
        <v>0.90887720940093975</v>
      </c>
      <c r="O57" s="1044">
        <f t="shared" si="21"/>
        <v>1.8177544188018795</v>
      </c>
      <c r="P57" s="89"/>
      <c r="Q57" s="89"/>
      <c r="R57" s="89"/>
      <c r="S57" s="89"/>
      <c r="T57" s="89"/>
      <c r="U57" s="89"/>
      <c r="V57" s="89"/>
      <c r="W57" s="89"/>
      <c r="X57" s="89"/>
      <c r="Y57" s="89"/>
      <c r="Z57" s="89"/>
      <c r="AA57" s="89"/>
      <c r="AB57" s="89"/>
      <c r="AC57" s="89"/>
      <c r="AD57" s="89"/>
      <c r="AE57" s="89"/>
      <c r="AF57" s="89"/>
      <c r="AG57" s="89"/>
    </row>
    <row r="58" spans="1:33" s="71" customFormat="1" x14ac:dyDescent="0.2">
      <c r="A58" s="1"/>
      <c r="B58" s="275" t="s">
        <v>24</v>
      </c>
      <c r="C58" s="365">
        <f>+C59+C62</f>
        <v>0</v>
      </c>
      <c r="D58" s="365">
        <f t="shared" ref="D58:N58" si="22">+D59+D62</f>
        <v>0</v>
      </c>
      <c r="E58" s="365">
        <f t="shared" si="22"/>
        <v>0</v>
      </c>
      <c r="F58" s="365">
        <f t="shared" si="22"/>
        <v>0</v>
      </c>
      <c r="G58" s="365">
        <f t="shared" si="22"/>
        <v>0</v>
      </c>
      <c r="H58" s="365">
        <f t="shared" si="22"/>
        <v>530.70812977999992</v>
      </c>
      <c r="I58" s="365">
        <f t="shared" si="22"/>
        <v>0</v>
      </c>
      <c r="J58" s="365">
        <f t="shared" si="22"/>
        <v>0</v>
      </c>
      <c r="K58" s="365">
        <f t="shared" si="22"/>
        <v>0</v>
      </c>
      <c r="L58" s="365">
        <f t="shared" si="22"/>
        <v>0</v>
      </c>
      <c r="M58" s="365">
        <f t="shared" si="22"/>
        <v>0</v>
      </c>
      <c r="N58" s="365">
        <f t="shared" si="22"/>
        <v>530.70812977999992</v>
      </c>
      <c r="O58" s="1044">
        <f t="shared" si="21"/>
        <v>1061.4162595599998</v>
      </c>
      <c r="P58" s="89"/>
      <c r="Q58" s="89"/>
      <c r="R58" s="89"/>
      <c r="S58" s="89"/>
      <c r="T58" s="89"/>
      <c r="U58" s="89"/>
      <c r="V58" s="89"/>
      <c r="W58" s="89"/>
      <c r="X58" s="89"/>
      <c r="Y58" s="89"/>
      <c r="Z58" s="89"/>
      <c r="AA58" s="89"/>
      <c r="AB58" s="89"/>
      <c r="AC58" s="89"/>
      <c r="AD58" s="89"/>
      <c r="AE58" s="89"/>
      <c r="AF58" s="89"/>
      <c r="AG58" s="89"/>
    </row>
    <row r="59" spans="1:33" s="71" customFormat="1" x14ac:dyDescent="0.2">
      <c r="A59" s="1"/>
      <c r="B59" s="366" t="s">
        <v>241</v>
      </c>
      <c r="C59" s="365">
        <f>+C60+C61</f>
        <v>0</v>
      </c>
      <c r="D59" s="365">
        <f t="shared" ref="D59:N59" si="23">+D60+D61</f>
        <v>0</v>
      </c>
      <c r="E59" s="365">
        <f t="shared" si="23"/>
        <v>0</v>
      </c>
      <c r="F59" s="365">
        <f t="shared" si="23"/>
        <v>0</v>
      </c>
      <c r="G59" s="365">
        <f t="shared" si="23"/>
        <v>0</v>
      </c>
      <c r="H59" s="365">
        <f t="shared" si="23"/>
        <v>469.10147129999996</v>
      </c>
      <c r="I59" s="365">
        <f t="shared" si="23"/>
        <v>0</v>
      </c>
      <c r="J59" s="365">
        <f t="shared" si="23"/>
        <v>0</v>
      </c>
      <c r="K59" s="365">
        <f t="shared" si="23"/>
        <v>0</v>
      </c>
      <c r="L59" s="365">
        <f t="shared" si="23"/>
        <v>0</v>
      </c>
      <c r="M59" s="365">
        <f t="shared" si="23"/>
        <v>0</v>
      </c>
      <c r="N59" s="365">
        <f t="shared" si="23"/>
        <v>469.10147129999996</v>
      </c>
      <c r="O59" s="1044">
        <f t="shared" si="21"/>
        <v>938.20294259999991</v>
      </c>
      <c r="P59" s="89"/>
      <c r="Q59" s="89"/>
      <c r="R59" s="89"/>
      <c r="S59" s="89"/>
      <c r="T59" s="89"/>
      <c r="U59" s="89"/>
      <c r="V59" s="89"/>
      <c r="W59" s="89"/>
      <c r="X59" s="89"/>
      <c r="Y59" s="89"/>
      <c r="Z59" s="89"/>
      <c r="AA59" s="89"/>
      <c r="AB59" s="89"/>
      <c r="AC59" s="89"/>
      <c r="AD59" s="89"/>
      <c r="AE59" s="89"/>
      <c r="AF59" s="89"/>
      <c r="AG59" s="89"/>
    </row>
    <row r="60" spans="1:33" s="71" customFormat="1" x14ac:dyDescent="0.2">
      <c r="A60" s="1"/>
      <c r="B60" s="367" t="s">
        <v>243</v>
      </c>
      <c r="C60" s="365">
        <v>0</v>
      </c>
      <c r="D60" s="365">
        <v>0</v>
      </c>
      <c r="E60" s="365">
        <v>0</v>
      </c>
      <c r="F60" s="365">
        <v>0</v>
      </c>
      <c r="G60" s="365">
        <v>0</v>
      </c>
      <c r="H60" s="365">
        <v>176.42785387000001</v>
      </c>
      <c r="I60" s="365">
        <v>0</v>
      </c>
      <c r="J60" s="365">
        <v>0</v>
      </c>
      <c r="K60" s="365">
        <v>0</v>
      </c>
      <c r="L60" s="81">
        <v>0</v>
      </c>
      <c r="M60" s="365">
        <v>0</v>
      </c>
      <c r="N60" s="365">
        <v>176.42785387000001</v>
      </c>
      <c r="O60" s="1044">
        <f t="shared" si="21"/>
        <v>352.85570774000001</v>
      </c>
      <c r="P60" s="89"/>
      <c r="Q60" s="89"/>
      <c r="R60" s="89"/>
      <c r="S60" s="89"/>
      <c r="T60" s="89"/>
      <c r="U60" s="89"/>
      <c r="V60" s="89"/>
      <c r="W60" s="89"/>
      <c r="X60" s="89"/>
      <c r="Y60" s="89"/>
      <c r="Z60" s="89"/>
      <c r="AA60" s="89"/>
      <c r="AB60" s="89"/>
      <c r="AC60" s="89"/>
      <c r="AD60" s="89"/>
      <c r="AE60" s="89"/>
      <c r="AF60" s="89"/>
      <c r="AG60" s="89"/>
    </row>
    <row r="61" spans="1:33" s="71" customFormat="1" x14ac:dyDescent="0.2">
      <c r="A61" s="1"/>
      <c r="B61" s="368" t="s">
        <v>244</v>
      </c>
      <c r="C61" s="365">
        <v>0</v>
      </c>
      <c r="D61" s="365">
        <v>0</v>
      </c>
      <c r="E61" s="365">
        <v>0</v>
      </c>
      <c r="F61" s="365">
        <v>0</v>
      </c>
      <c r="G61" s="365">
        <v>0</v>
      </c>
      <c r="H61" s="365">
        <v>292.67361742999998</v>
      </c>
      <c r="I61" s="365">
        <v>0</v>
      </c>
      <c r="J61" s="365">
        <v>0</v>
      </c>
      <c r="K61" s="365">
        <v>0</v>
      </c>
      <c r="L61" s="81">
        <v>0</v>
      </c>
      <c r="M61" s="365">
        <v>0</v>
      </c>
      <c r="N61" s="365">
        <v>292.67361742999998</v>
      </c>
      <c r="O61" s="1044">
        <f t="shared" si="21"/>
        <v>585.34723485999996</v>
      </c>
      <c r="P61" s="89"/>
      <c r="Q61" s="89"/>
      <c r="R61" s="89"/>
      <c r="S61" s="89"/>
      <c r="T61" s="89"/>
      <c r="U61" s="89"/>
      <c r="V61" s="89"/>
      <c r="W61" s="89"/>
      <c r="X61" s="89"/>
      <c r="Y61" s="89"/>
      <c r="Z61" s="89"/>
      <c r="AA61" s="89"/>
      <c r="AB61" s="89"/>
      <c r="AC61" s="89"/>
      <c r="AD61" s="89"/>
      <c r="AE61" s="89"/>
      <c r="AF61" s="89"/>
      <c r="AG61" s="89"/>
    </row>
    <row r="62" spans="1:33" s="71" customFormat="1" x14ac:dyDescent="0.2">
      <c r="A62" s="1"/>
      <c r="B62" s="366" t="s">
        <v>242</v>
      </c>
      <c r="C62" s="365">
        <f>+C63+C64</f>
        <v>0</v>
      </c>
      <c r="D62" s="365">
        <f t="shared" ref="D62:N62" si="24">+D63+D64</f>
        <v>0</v>
      </c>
      <c r="E62" s="365">
        <f t="shared" si="24"/>
        <v>0</v>
      </c>
      <c r="F62" s="365">
        <f t="shared" si="24"/>
        <v>0</v>
      </c>
      <c r="G62" s="365">
        <f t="shared" si="24"/>
        <v>0</v>
      </c>
      <c r="H62" s="365">
        <f t="shared" si="24"/>
        <v>61.60665848</v>
      </c>
      <c r="I62" s="365">
        <f t="shared" si="24"/>
        <v>0</v>
      </c>
      <c r="J62" s="365">
        <f t="shared" si="24"/>
        <v>0</v>
      </c>
      <c r="K62" s="365">
        <f t="shared" si="24"/>
        <v>0</v>
      </c>
      <c r="L62" s="365">
        <f t="shared" si="24"/>
        <v>0</v>
      </c>
      <c r="M62" s="365">
        <f t="shared" si="24"/>
        <v>0</v>
      </c>
      <c r="N62" s="365">
        <f t="shared" si="24"/>
        <v>61.60665848</v>
      </c>
      <c r="O62" s="1044">
        <f t="shared" si="21"/>
        <v>123.21331696</v>
      </c>
      <c r="P62" s="89"/>
      <c r="Q62" s="89"/>
      <c r="R62" s="89"/>
      <c r="S62" s="89"/>
      <c r="T62" s="89"/>
      <c r="U62" s="89"/>
      <c r="V62" s="89"/>
      <c r="W62" s="89"/>
      <c r="X62" s="89"/>
      <c r="Y62" s="89"/>
      <c r="Z62" s="89"/>
      <c r="AA62" s="89"/>
      <c r="AB62" s="89"/>
      <c r="AC62" s="89"/>
      <c r="AD62" s="89"/>
      <c r="AE62" s="89"/>
      <c r="AF62" s="89"/>
      <c r="AG62" s="89"/>
    </row>
    <row r="63" spans="1:33" s="71" customFormat="1" x14ac:dyDescent="0.2">
      <c r="A63" s="1"/>
      <c r="B63" s="367" t="s">
        <v>243</v>
      </c>
      <c r="C63" s="365">
        <v>0</v>
      </c>
      <c r="D63" s="365">
        <v>0</v>
      </c>
      <c r="E63" s="365">
        <v>0</v>
      </c>
      <c r="F63" s="365">
        <v>0</v>
      </c>
      <c r="G63" s="365">
        <v>0</v>
      </c>
      <c r="H63" s="365">
        <v>53.975224019999999</v>
      </c>
      <c r="I63" s="365">
        <v>0</v>
      </c>
      <c r="J63" s="365">
        <v>0</v>
      </c>
      <c r="K63" s="365">
        <v>0</v>
      </c>
      <c r="L63" s="81">
        <v>0</v>
      </c>
      <c r="M63" s="365">
        <v>0</v>
      </c>
      <c r="N63" s="365">
        <v>53.975224019999999</v>
      </c>
      <c r="O63" s="1044">
        <f t="shared" si="21"/>
        <v>107.95044804</v>
      </c>
      <c r="P63" s="89"/>
      <c r="Q63" s="89"/>
      <c r="R63" s="89"/>
      <c r="S63" s="89"/>
      <c r="T63" s="89"/>
      <c r="U63" s="89"/>
      <c r="V63" s="89"/>
      <c r="W63" s="89"/>
      <c r="X63" s="89"/>
      <c r="Y63" s="89"/>
      <c r="Z63" s="89"/>
      <c r="AA63" s="89"/>
      <c r="AB63" s="89"/>
      <c r="AC63" s="89"/>
      <c r="AD63" s="89"/>
      <c r="AE63" s="89"/>
      <c r="AF63" s="89"/>
      <c r="AG63" s="89"/>
    </row>
    <row r="64" spans="1:33" s="71" customFormat="1" x14ac:dyDescent="0.2">
      <c r="A64" s="1"/>
      <c r="B64" s="368" t="s">
        <v>244</v>
      </c>
      <c r="C64" s="365">
        <v>0</v>
      </c>
      <c r="D64" s="365">
        <v>0</v>
      </c>
      <c r="E64" s="365">
        <v>0</v>
      </c>
      <c r="F64" s="365">
        <v>0</v>
      </c>
      <c r="G64" s="365">
        <v>0</v>
      </c>
      <c r="H64" s="365">
        <v>7.6314344600000004</v>
      </c>
      <c r="I64" s="365">
        <v>0</v>
      </c>
      <c r="J64" s="365">
        <v>0</v>
      </c>
      <c r="K64" s="365">
        <v>0</v>
      </c>
      <c r="L64" s="81">
        <v>0</v>
      </c>
      <c r="M64" s="365">
        <v>0</v>
      </c>
      <c r="N64" s="365">
        <v>7.6314344600000004</v>
      </c>
      <c r="O64" s="1044">
        <f t="shared" si="21"/>
        <v>15.262868920000001</v>
      </c>
      <c r="P64" s="89"/>
      <c r="Q64" s="89"/>
      <c r="R64" s="89"/>
      <c r="S64" s="89"/>
      <c r="T64" s="89"/>
      <c r="U64" s="89"/>
      <c r="V64" s="89"/>
      <c r="W64" s="89"/>
      <c r="X64" s="89"/>
      <c r="Y64" s="89"/>
      <c r="Z64" s="89"/>
      <c r="AA64" s="89"/>
      <c r="AB64" s="89"/>
      <c r="AC64" s="89"/>
      <c r="AD64" s="89"/>
      <c r="AE64" s="89"/>
      <c r="AF64" s="89"/>
      <c r="AG64" s="89"/>
    </row>
    <row r="65" spans="1:33" s="71" customFormat="1" x14ac:dyDescent="0.2">
      <c r="A65" s="1"/>
      <c r="B65" s="275" t="s">
        <v>25</v>
      </c>
      <c r="C65" s="365">
        <f>+C66+C67</f>
        <v>0</v>
      </c>
      <c r="D65" s="365">
        <f t="shared" ref="D65:N65" si="25">+D66+D67</f>
        <v>0</v>
      </c>
      <c r="E65" s="365">
        <f t="shared" si="25"/>
        <v>0</v>
      </c>
      <c r="F65" s="365">
        <f t="shared" si="25"/>
        <v>0</v>
      </c>
      <c r="G65" s="365">
        <f t="shared" si="25"/>
        <v>0</v>
      </c>
      <c r="H65" s="365">
        <f t="shared" si="25"/>
        <v>246.13415990627723</v>
      </c>
      <c r="I65" s="365">
        <f t="shared" si="25"/>
        <v>0</v>
      </c>
      <c r="J65" s="365">
        <f t="shared" si="25"/>
        <v>0</v>
      </c>
      <c r="K65" s="365">
        <f t="shared" si="25"/>
        <v>0</v>
      </c>
      <c r="L65" s="365">
        <f t="shared" si="25"/>
        <v>0</v>
      </c>
      <c r="M65" s="365">
        <f t="shared" si="25"/>
        <v>0</v>
      </c>
      <c r="N65" s="365">
        <f t="shared" si="25"/>
        <v>246.13415990627723</v>
      </c>
      <c r="O65" s="1044">
        <f t="shared" si="21"/>
        <v>492.26831981255447</v>
      </c>
      <c r="P65" s="89"/>
      <c r="Q65" s="89"/>
      <c r="R65" s="89"/>
      <c r="S65" s="89"/>
      <c r="T65" s="89"/>
      <c r="U65" s="89"/>
      <c r="V65" s="89"/>
      <c r="W65" s="89"/>
      <c r="X65" s="89"/>
      <c r="Y65" s="89"/>
      <c r="Z65" s="89"/>
      <c r="AA65" s="89"/>
      <c r="AB65" s="89"/>
      <c r="AC65" s="89"/>
      <c r="AD65" s="89"/>
      <c r="AE65" s="89"/>
      <c r="AF65" s="89"/>
      <c r="AG65" s="89"/>
    </row>
    <row r="66" spans="1:33" s="71" customFormat="1" x14ac:dyDescent="0.2">
      <c r="A66" s="1"/>
      <c r="B66" s="366" t="s">
        <v>241</v>
      </c>
      <c r="C66" s="365">
        <v>0</v>
      </c>
      <c r="D66" s="365">
        <v>0</v>
      </c>
      <c r="E66" s="365">
        <v>0</v>
      </c>
      <c r="F66" s="365">
        <v>0</v>
      </c>
      <c r="G66" s="365">
        <v>0</v>
      </c>
      <c r="H66" s="365">
        <v>132.72573322798604</v>
      </c>
      <c r="I66" s="365">
        <v>0</v>
      </c>
      <c r="J66" s="365">
        <v>0</v>
      </c>
      <c r="K66" s="365">
        <v>0</v>
      </c>
      <c r="L66" s="81">
        <v>0</v>
      </c>
      <c r="M66" s="365">
        <v>0</v>
      </c>
      <c r="N66" s="365">
        <v>132.72573322798604</v>
      </c>
      <c r="O66" s="1044">
        <f t="shared" si="21"/>
        <v>265.45146645597208</v>
      </c>
      <c r="P66" s="89"/>
      <c r="Q66" s="89"/>
      <c r="R66" s="89"/>
      <c r="S66" s="89"/>
      <c r="T66" s="89"/>
      <c r="U66" s="89"/>
      <c r="V66" s="89"/>
      <c r="W66" s="89"/>
      <c r="X66" s="89"/>
      <c r="Y66" s="89"/>
      <c r="Z66" s="89"/>
      <c r="AA66" s="89"/>
      <c r="AB66" s="89"/>
      <c r="AC66" s="89"/>
      <c r="AD66" s="89"/>
      <c r="AE66" s="89"/>
      <c r="AF66" s="89"/>
      <c r="AG66" s="89"/>
    </row>
    <row r="67" spans="1:33" s="71" customFormat="1" x14ac:dyDescent="0.2">
      <c r="A67" s="1"/>
      <c r="B67" s="366" t="s">
        <v>242</v>
      </c>
      <c r="C67" s="365">
        <v>0</v>
      </c>
      <c r="D67" s="365">
        <v>0</v>
      </c>
      <c r="E67" s="365">
        <v>0</v>
      </c>
      <c r="F67" s="365">
        <v>0</v>
      </c>
      <c r="G67" s="365">
        <v>0</v>
      </c>
      <c r="H67" s="365">
        <v>113.40842667829119</v>
      </c>
      <c r="I67" s="365">
        <v>0</v>
      </c>
      <c r="J67" s="365">
        <v>0</v>
      </c>
      <c r="K67" s="365">
        <v>0</v>
      </c>
      <c r="L67" s="81">
        <v>0</v>
      </c>
      <c r="M67" s="365">
        <v>0</v>
      </c>
      <c r="N67" s="365">
        <v>113.40842667829119</v>
      </c>
      <c r="O67" s="1044">
        <f t="shared" si="21"/>
        <v>226.81685335658239</v>
      </c>
      <c r="P67" s="89"/>
      <c r="Q67" s="89"/>
      <c r="R67" s="89"/>
      <c r="S67" s="89"/>
      <c r="T67" s="89"/>
      <c r="U67" s="89"/>
      <c r="V67" s="89"/>
      <c r="W67" s="89"/>
      <c r="X67" s="89"/>
      <c r="Y67" s="89"/>
      <c r="Z67" s="89"/>
      <c r="AA67" s="89"/>
      <c r="AB67" s="89"/>
      <c r="AC67" s="89"/>
      <c r="AD67" s="89"/>
      <c r="AE67" s="89"/>
      <c r="AF67" s="89"/>
      <c r="AG67" s="89"/>
    </row>
    <row r="68" spans="1:33" s="71" customFormat="1" x14ac:dyDescent="0.2">
      <c r="A68" s="1"/>
      <c r="B68" s="275" t="s">
        <v>26</v>
      </c>
      <c r="C68" s="365">
        <f>+C69+C70</f>
        <v>0</v>
      </c>
      <c r="D68" s="365">
        <f t="shared" ref="D68:N68" si="26">+D69+D70</f>
        <v>0</v>
      </c>
      <c r="E68" s="365">
        <f t="shared" si="26"/>
        <v>0</v>
      </c>
      <c r="F68" s="365">
        <f t="shared" si="26"/>
        <v>0</v>
      </c>
      <c r="G68" s="365">
        <f t="shared" si="26"/>
        <v>0</v>
      </c>
      <c r="H68" s="365">
        <f t="shared" si="26"/>
        <v>1.9683812640199889</v>
      </c>
      <c r="I68" s="365">
        <f t="shared" si="26"/>
        <v>0</v>
      </c>
      <c r="J68" s="365">
        <f t="shared" si="26"/>
        <v>0</v>
      </c>
      <c r="K68" s="365">
        <f t="shared" si="26"/>
        <v>0</v>
      </c>
      <c r="L68" s="365">
        <f t="shared" si="26"/>
        <v>0</v>
      </c>
      <c r="M68" s="365">
        <f t="shared" si="26"/>
        <v>0</v>
      </c>
      <c r="N68" s="365">
        <f t="shared" si="26"/>
        <v>1.9683812640199889</v>
      </c>
      <c r="O68" s="1044">
        <f t="shared" si="21"/>
        <v>3.9367625280399778</v>
      </c>
      <c r="P68" s="89"/>
      <c r="Q68" s="89"/>
      <c r="R68" s="89"/>
      <c r="S68" s="89"/>
      <c r="T68" s="89"/>
      <c r="U68" s="89"/>
      <c r="V68" s="89"/>
      <c r="W68" s="89"/>
      <c r="X68" s="89"/>
      <c r="Y68" s="89"/>
      <c r="Z68" s="89"/>
      <c r="AA68" s="89"/>
      <c r="AB68" s="89"/>
      <c r="AC68" s="89"/>
      <c r="AD68" s="89"/>
      <c r="AE68" s="89"/>
      <c r="AF68" s="89"/>
      <c r="AG68" s="89"/>
    </row>
    <row r="69" spans="1:33" s="71" customFormat="1" x14ac:dyDescent="0.2">
      <c r="A69" s="1"/>
      <c r="B69" s="366" t="s">
        <v>241</v>
      </c>
      <c r="C69" s="365">
        <v>0</v>
      </c>
      <c r="D69" s="365">
        <v>0</v>
      </c>
      <c r="E69" s="365">
        <v>0</v>
      </c>
      <c r="F69" s="365">
        <v>0</v>
      </c>
      <c r="G69" s="365">
        <v>0</v>
      </c>
      <c r="H69" s="365">
        <v>1.3581160807884507</v>
      </c>
      <c r="I69" s="365">
        <v>0</v>
      </c>
      <c r="J69" s="365">
        <v>0</v>
      </c>
      <c r="K69" s="365">
        <v>0</v>
      </c>
      <c r="L69" s="81">
        <v>0</v>
      </c>
      <c r="M69" s="365">
        <v>0</v>
      </c>
      <c r="N69" s="365">
        <v>1.3581160807884507</v>
      </c>
      <c r="O69" s="1044">
        <f t="shared" si="21"/>
        <v>2.7162321615769014</v>
      </c>
      <c r="P69" s="89"/>
      <c r="Q69" s="89"/>
      <c r="R69" s="89"/>
      <c r="S69" s="89"/>
      <c r="T69" s="89"/>
      <c r="U69" s="89"/>
      <c r="V69" s="89"/>
      <c r="W69" s="89"/>
      <c r="X69" s="89"/>
      <c r="Y69" s="89"/>
      <c r="Z69" s="89"/>
      <c r="AA69" s="89"/>
      <c r="AB69" s="89"/>
      <c r="AC69" s="89"/>
      <c r="AD69" s="89"/>
      <c r="AE69" s="89"/>
      <c r="AF69" s="89"/>
      <c r="AG69" s="89"/>
    </row>
    <row r="70" spans="1:33" s="71" customFormat="1" x14ac:dyDescent="0.2">
      <c r="A70" s="1"/>
      <c r="B70" s="371" t="s">
        <v>242</v>
      </c>
      <c r="C70" s="365">
        <v>0</v>
      </c>
      <c r="D70" s="365">
        <v>0</v>
      </c>
      <c r="E70" s="365">
        <v>0</v>
      </c>
      <c r="F70" s="365">
        <v>0</v>
      </c>
      <c r="G70" s="365">
        <v>0</v>
      </c>
      <c r="H70" s="365">
        <v>0.61026518323153811</v>
      </c>
      <c r="I70" s="365">
        <v>0</v>
      </c>
      <c r="J70" s="365">
        <v>0</v>
      </c>
      <c r="K70" s="365">
        <v>0</v>
      </c>
      <c r="L70" s="85">
        <v>0</v>
      </c>
      <c r="M70" s="365">
        <v>0</v>
      </c>
      <c r="N70" s="365">
        <v>0.61026518323153811</v>
      </c>
      <c r="O70" s="1044">
        <f t="shared" si="21"/>
        <v>1.2205303664630762</v>
      </c>
      <c r="P70" s="89"/>
      <c r="Q70" s="89"/>
      <c r="R70" s="89"/>
      <c r="S70" s="89"/>
      <c r="T70" s="89"/>
      <c r="U70" s="89"/>
      <c r="V70" s="89"/>
      <c r="W70" s="89"/>
      <c r="X70" s="89"/>
      <c r="Y70" s="89"/>
      <c r="Z70" s="89"/>
      <c r="AA70" s="89"/>
      <c r="AB70" s="89"/>
      <c r="AC70" s="89"/>
      <c r="AD70" s="89"/>
      <c r="AE70" s="89"/>
      <c r="AF70" s="89"/>
      <c r="AG70" s="89"/>
    </row>
    <row r="71" spans="1:33" s="71" customFormat="1" x14ac:dyDescent="0.2">
      <c r="A71" s="1"/>
      <c r="B71" s="372" t="s">
        <v>27</v>
      </c>
      <c r="C71" s="348">
        <v>0</v>
      </c>
      <c r="D71" s="348">
        <v>0</v>
      </c>
      <c r="E71" s="348">
        <v>0</v>
      </c>
      <c r="F71" s="348">
        <v>0</v>
      </c>
      <c r="G71" s="348">
        <v>0</v>
      </c>
      <c r="H71" s="348">
        <v>105.34761657703294</v>
      </c>
      <c r="I71" s="348">
        <v>0</v>
      </c>
      <c r="J71" s="348">
        <v>0</v>
      </c>
      <c r="K71" s="348">
        <v>0</v>
      </c>
      <c r="L71" s="80">
        <v>0</v>
      </c>
      <c r="M71" s="348">
        <v>0</v>
      </c>
      <c r="N71" s="348">
        <v>105.34761657703294</v>
      </c>
      <c r="O71" s="1042">
        <f>SUM(C71:N71)</f>
        <v>210.69523315406587</v>
      </c>
      <c r="P71" s="89"/>
      <c r="Q71" s="89"/>
      <c r="R71" s="89"/>
      <c r="S71" s="89"/>
      <c r="T71" s="89"/>
      <c r="U71" s="89"/>
      <c r="V71" s="89"/>
      <c r="W71" s="89"/>
      <c r="X71" s="89"/>
      <c r="Y71" s="89"/>
      <c r="Z71" s="89"/>
      <c r="AA71" s="89"/>
      <c r="AB71" s="89"/>
      <c r="AC71" s="89"/>
      <c r="AD71" s="89"/>
      <c r="AE71" s="89"/>
      <c r="AF71" s="89"/>
      <c r="AG71" s="89"/>
    </row>
    <row r="72" spans="1:33" s="71" customFormat="1" x14ac:dyDescent="0.2">
      <c r="A72" s="1"/>
      <c r="B72" s="372" t="s">
        <v>698</v>
      </c>
      <c r="C72" s="95">
        <v>0</v>
      </c>
      <c r="D72" s="95">
        <v>0</v>
      </c>
      <c r="E72" s="95">
        <v>88.669037063254336</v>
      </c>
      <c r="F72" s="95">
        <v>0</v>
      </c>
      <c r="G72" s="95">
        <v>0</v>
      </c>
      <c r="H72" s="95">
        <v>89.643422085927469</v>
      </c>
      <c r="I72" s="95">
        <v>0</v>
      </c>
      <c r="J72" s="95">
        <v>0</v>
      </c>
      <c r="K72" s="95">
        <v>89.643422085927469</v>
      </c>
      <c r="L72" s="80">
        <v>0</v>
      </c>
      <c r="M72" s="95">
        <v>0</v>
      </c>
      <c r="N72" s="348">
        <v>88.669037063254336</v>
      </c>
      <c r="O72" s="80">
        <f>SUM(C72:N72)</f>
        <v>356.62491829836358</v>
      </c>
      <c r="P72" s="89"/>
      <c r="Q72" s="89"/>
      <c r="R72" s="89"/>
      <c r="S72" s="89"/>
      <c r="T72" s="89"/>
      <c r="U72" s="89"/>
      <c r="V72" s="89"/>
      <c r="W72" s="89"/>
      <c r="X72" s="89"/>
      <c r="Y72" s="89"/>
      <c r="Z72" s="89"/>
      <c r="AA72" s="89"/>
      <c r="AB72" s="89"/>
      <c r="AC72" s="89"/>
      <c r="AD72" s="89"/>
      <c r="AE72" s="89"/>
      <c r="AF72" s="89"/>
      <c r="AG72" s="89"/>
    </row>
    <row r="73" spans="1:33" s="71" customFormat="1" x14ac:dyDescent="0.2">
      <c r="A73" s="1"/>
      <c r="B73" s="347" t="s">
        <v>388</v>
      </c>
      <c r="C73" s="95">
        <v>0</v>
      </c>
      <c r="D73" s="95">
        <v>0</v>
      </c>
      <c r="E73" s="95">
        <v>42.050730442782168</v>
      </c>
      <c r="F73" s="95">
        <v>0</v>
      </c>
      <c r="G73" s="95">
        <v>0</v>
      </c>
      <c r="H73" s="95">
        <v>0</v>
      </c>
      <c r="I73" s="95">
        <v>0</v>
      </c>
      <c r="J73" s="95">
        <v>0</v>
      </c>
      <c r="K73" s="95">
        <v>0</v>
      </c>
      <c r="L73" s="80">
        <v>0</v>
      </c>
      <c r="M73" s="95">
        <v>0</v>
      </c>
      <c r="N73" s="348">
        <v>0</v>
      </c>
      <c r="O73" s="1042">
        <f t="shared" ref="O73:O119" si="27">SUM(C73:N73)</f>
        <v>42.050730442782168</v>
      </c>
      <c r="P73" s="89"/>
      <c r="Q73" s="89"/>
      <c r="R73" s="89"/>
      <c r="S73" s="89"/>
      <c r="T73" s="89"/>
      <c r="U73" s="89"/>
      <c r="V73" s="89"/>
      <c r="W73" s="89"/>
      <c r="X73" s="89"/>
      <c r="Y73" s="89"/>
      <c r="Z73" s="89"/>
      <c r="AA73" s="89"/>
      <c r="AB73" s="89"/>
      <c r="AC73" s="89"/>
      <c r="AD73" s="89"/>
      <c r="AE73" s="89"/>
      <c r="AF73" s="89"/>
      <c r="AG73" s="89"/>
    </row>
    <row r="74" spans="1:33" s="71" customFormat="1" x14ac:dyDescent="0.2">
      <c r="A74" s="1"/>
      <c r="B74" s="347" t="s">
        <v>536</v>
      </c>
      <c r="C74" s="95">
        <v>133.35182531889177</v>
      </c>
      <c r="D74" s="95">
        <v>0</v>
      </c>
      <c r="E74" s="95">
        <v>0</v>
      </c>
      <c r="F74" s="95">
        <v>131.9023489567299</v>
      </c>
      <c r="G74" s="95">
        <v>0</v>
      </c>
      <c r="H74" s="95">
        <v>0</v>
      </c>
      <c r="I74" s="95">
        <v>131.9023489567299</v>
      </c>
      <c r="J74" s="95">
        <v>0</v>
      </c>
      <c r="K74" s="95">
        <v>0</v>
      </c>
      <c r="L74" s="80">
        <v>133.35182531889177</v>
      </c>
      <c r="M74" s="95">
        <v>0</v>
      </c>
      <c r="N74" s="348">
        <v>0</v>
      </c>
      <c r="O74" s="1042">
        <f t="shared" si="27"/>
        <v>530.50834855124333</v>
      </c>
      <c r="P74" s="89"/>
      <c r="Q74" s="89"/>
      <c r="R74" s="89"/>
      <c r="S74" s="89"/>
      <c r="T74" s="89"/>
      <c r="U74" s="89"/>
      <c r="V74" s="89"/>
      <c r="W74" s="89"/>
      <c r="X74" s="89"/>
      <c r="Y74" s="89"/>
      <c r="Z74" s="89"/>
      <c r="AA74" s="89"/>
      <c r="AB74" s="89"/>
      <c r="AC74" s="89"/>
      <c r="AD74" s="89"/>
      <c r="AE74" s="89"/>
      <c r="AF74" s="89"/>
      <c r="AG74" s="89"/>
    </row>
    <row r="75" spans="1:33" s="71" customFormat="1" x14ac:dyDescent="0.2">
      <c r="A75" s="1"/>
      <c r="B75" s="347" t="s">
        <v>660</v>
      </c>
      <c r="C75" s="95">
        <v>4.1162037700904994</v>
      </c>
      <c r="D75" s="95">
        <v>4.0883969325014808</v>
      </c>
      <c r="E75" s="95">
        <v>4.0596701645114601</v>
      </c>
      <c r="F75" s="95">
        <v>4.0323050453192675</v>
      </c>
      <c r="G75" s="95">
        <v>4.0040278408153123</v>
      </c>
      <c r="H75" s="95">
        <v>3.9755921038321147</v>
      </c>
      <c r="I75" s="95">
        <v>3.9469969457054845</v>
      </c>
      <c r="J75" s="95">
        <v>3.918241472559127</v>
      </c>
      <c r="K75" s="95">
        <v>3.8893247858258495</v>
      </c>
      <c r="L75" s="80">
        <v>3.8602459815526173</v>
      </c>
      <c r="M75" s="95">
        <v>3.8310041509217609</v>
      </c>
      <c r="N75" s="348">
        <v>3.8015983797297697</v>
      </c>
      <c r="O75" s="1042">
        <f t="shared" si="27"/>
        <v>47.523607573364743</v>
      </c>
      <c r="P75" s="89"/>
      <c r="Q75" s="89"/>
      <c r="R75" s="89"/>
      <c r="S75" s="89"/>
      <c r="T75" s="89"/>
      <c r="U75" s="89"/>
      <c r="V75" s="89"/>
      <c r="W75" s="89"/>
      <c r="X75" s="89"/>
      <c r="Y75" s="89"/>
      <c r="Z75" s="89"/>
      <c r="AA75" s="89"/>
      <c r="AB75" s="89"/>
      <c r="AC75" s="89"/>
      <c r="AD75" s="89"/>
      <c r="AE75" s="89"/>
      <c r="AF75" s="89"/>
      <c r="AG75" s="89"/>
    </row>
    <row r="76" spans="1:33" s="71" customFormat="1" x14ac:dyDescent="0.2">
      <c r="A76" s="1"/>
      <c r="B76" s="347" t="s">
        <v>508</v>
      </c>
      <c r="C76" s="95">
        <v>0</v>
      </c>
      <c r="D76" s="95">
        <v>0</v>
      </c>
      <c r="E76" s="95">
        <v>0</v>
      </c>
      <c r="F76" s="95">
        <v>130.02734296964991</v>
      </c>
      <c r="G76" s="95">
        <v>0</v>
      </c>
      <c r="H76" s="95">
        <v>0</v>
      </c>
      <c r="I76" s="95">
        <v>0</v>
      </c>
      <c r="J76" s="95">
        <v>0</v>
      </c>
      <c r="K76" s="95">
        <v>0</v>
      </c>
      <c r="L76" s="80">
        <v>130.02734296964991</v>
      </c>
      <c r="M76" s="95">
        <v>0</v>
      </c>
      <c r="N76" s="348">
        <v>0</v>
      </c>
      <c r="O76" s="1042">
        <f t="shared" si="27"/>
        <v>260.05468593929982</v>
      </c>
      <c r="P76" s="89"/>
      <c r="Q76" s="89"/>
      <c r="R76" s="89"/>
      <c r="S76" s="89"/>
      <c r="T76" s="89"/>
      <c r="U76" s="89"/>
      <c r="V76" s="89"/>
      <c r="W76" s="89"/>
      <c r="X76" s="89"/>
      <c r="Y76" s="89"/>
      <c r="Z76" s="89"/>
      <c r="AA76" s="89"/>
      <c r="AB76" s="89"/>
      <c r="AC76" s="89"/>
      <c r="AD76" s="89"/>
      <c r="AE76" s="89"/>
      <c r="AF76" s="89"/>
      <c r="AG76" s="89"/>
    </row>
    <row r="77" spans="1:33" s="71" customFormat="1" x14ac:dyDescent="0.2">
      <c r="A77" s="1"/>
      <c r="B77" s="372" t="s">
        <v>509</v>
      </c>
      <c r="C77" s="95">
        <v>0</v>
      </c>
      <c r="D77" s="95">
        <v>0</v>
      </c>
      <c r="E77" s="95">
        <v>0</v>
      </c>
      <c r="F77" s="95">
        <v>89.162262340618099</v>
      </c>
      <c r="G77" s="95">
        <v>0</v>
      </c>
      <c r="H77" s="95">
        <v>0</v>
      </c>
      <c r="I77" s="95">
        <v>0</v>
      </c>
      <c r="J77" s="95">
        <v>0</v>
      </c>
      <c r="K77" s="95">
        <v>0</v>
      </c>
      <c r="L77" s="80">
        <v>89.162262340618099</v>
      </c>
      <c r="M77" s="95">
        <v>0</v>
      </c>
      <c r="N77" s="348">
        <v>0</v>
      </c>
      <c r="O77" s="1042">
        <f t="shared" si="27"/>
        <v>178.3245246812362</v>
      </c>
      <c r="P77" s="89"/>
      <c r="Q77" s="89"/>
      <c r="R77" s="89"/>
      <c r="S77" s="89"/>
      <c r="T77" s="89"/>
      <c r="U77" s="89"/>
      <c r="V77" s="89"/>
      <c r="W77" s="89"/>
      <c r="X77" s="89"/>
      <c r="Y77" s="89"/>
      <c r="Z77" s="89"/>
      <c r="AA77" s="89"/>
      <c r="AB77" s="89"/>
      <c r="AC77" s="89"/>
      <c r="AD77" s="89"/>
      <c r="AE77" s="89"/>
      <c r="AF77" s="89"/>
      <c r="AG77" s="89"/>
    </row>
    <row r="78" spans="1:33" s="71" customFormat="1" x14ac:dyDescent="0.2">
      <c r="A78" s="1"/>
      <c r="B78" s="347" t="s">
        <v>510</v>
      </c>
      <c r="C78" s="95">
        <v>0</v>
      </c>
      <c r="D78" s="95">
        <v>0</v>
      </c>
      <c r="E78" s="95">
        <v>0</v>
      </c>
      <c r="F78" s="95">
        <v>98.812855820620129</v>
      </c>
      <c r="G78" s="95">
        <v>0</v>
      </c>
      <c r="H78" s="95">
        <v>0</v>
      </c>
      <c r="I78" s="95">
        <v>0</v>
      </c>
      <c r="J78" s="95">
        <v>0</v>
      </c>
      <c r="K78" s="95">
        <v>0</v>
      </c>
      <c r="L78" s="80">
        <v>98.812855820620129</v>
      </c>
      <c r="M78" s="95">
        <v>0</v>
      </c>
      <c r="N78" s="348">
        <v>0</v>
      </c>
      <c r="O78" s="1042">
        <f t="shared" si="27"/>
        <v>197.62571164124026</v>
      </c>
      <c r="P78" s="89"/>
      <c r="Q78" s="89"/>
      <c r="R78" s="89"/>
      <c r="S78" s="89"/>
      <c r="T78" s="89"/>
      <c r="U78" s="89"/>
      <c r="V78" s="89"/>
      <c r="W78" s="89"/>
      <c r="X78" s="89"/>
      <c r="Y78" s="89"/>
      <c r="Z78" s="89"/>
      <c r="AA78" s="89"/>
      <c r="AB78" s="89"/>
      <c r="AC78" s="89"/>
      <c r="AD78" s="89"/>
      <c r="AE78" s="89"/>
      <c r="AF78" s="89"/>
      <c r="AG78" s="89"/>
    </row>
    <row r="79" spans="1:33" s="71" customFormat="1" x14ac:dyDescent="0.2">
      <c r="A79" s="1"/>
      <c r="B79" s="1045" t="s">
        <v>686</v>
      </c>
      <c r="C79" s="95">
        <v>0</v>
      </c>
      <c r="D79" s="95">
        <v>0</v>
      </c>
      <c r="E79" s="95">
        <v>0</v>
      </c>
      <c r="F79" s="95">
        <v>0</v>
      </c>
      <c r="G79" s="95">
        <v>281.89029446074676</v>
      </c>
      <c r="H79" s="95">
        <v>0</v>
      </c>
      <c r="I79" s="95">
        <v>0</v>
      </c>
      <c r="J79" s="95">
        <v>0</v>
      </c>
      <c r="K79" s="95">
        <v>0</v>
      </c>
      <c r="L79" s="80">
        <v>0</v>
      </c>
      <c r="M79" s="95">
        <v>281.89029446074676</v>
      </c>
      <c r="N79" s="348">
        <v>0</v>
      </c>
      <c r="O79" s="1042">
        <f t="shared" si="27"/>
        <v>563.78058892149352</v>
      </c>
      <c r="P79" s="89"/>
      <c r="Q79" s="89"/>
      <c r="R79" s="89"/>
      <c r="S79" s="89"/>
      <c r="T79" s="89"/>
      <c r="U79" s="89"/>
      <c r="V79" s="89"/>
      <c r="W79" s="89"/>
      <c r="X79" s="89"/>
      <c r="Y79" s="89"/>
      <c r="Z79" s="89"/>
      <c r="AA79" s="89"/>
      <c r="AB79" s="89"/>
      <c r="AC79" s="89"/>
      <c r="AD79" s="89"/>
      <c r="AE79" s="89"/>
      <c r="AF79" s="89"/>
      <c r="AG79" s="89"/>
    </row>
    <row r="80" spans="1:33" s="71" customFormat="1" x14ac:dyDescent="0.2">
      <c r="A80" s="1"/>
      <c r="B80" s="1045" t="s">
        <v>941</v>
      </c>
      <c r="C80" s="95">
        <v>0</v>
      </c>
      <c r="D80" s="95">
        <v>0</v>
      </c>
      <c r="E80" s="95">
        <v>0</v>
      </c>
      <c r="F80" s="95">
        <v>0</v>
      </c>
      <c r="G80" s="95">
        <v>290.24680932000001</v>
      </c>
      <c r="H80" s="95">
        <v>0</v>
      </c>
      <c r="I80" s="95">
        <v>0</v>
      </c>
      <c r="J80" s="95">
        <v>0</v>
      </c>
      <c r="K80" s="95">
        <v>0</v>
      </c>
      <c r="L80" s="80">
        <v>0</v>
      </c>
      <c r="M80" s="95">
        <v>232.22530891999997</v>
      </c>
      <c r="N80" s="348">
        <v>0</v>
      </c>
      <c r="O80" s="1042">
        <f t="shared" si="27"/>
        <v>522.47211823999999</v>
      </c>
      <c r="P80" s="89"/>
      <c r="Q80" s="89"/>
      <c r="R80" s="89"/>
      <c r="S80" s="89"/>
      <c r="T80" s="89"/>
      <c r="U80" s="89"/>
      <c r="V80" s="89"/>
      <c r="W80" s="89"/>
      <c r="X80" s="89"/>
      <c r="Y80" s="89"/>
      <c r="Z80" s="89"/>
      <c r="AA80" s="89"/>
      <c r="AB80" s="89"/>
      <c r="AC80" s="89"/>
      <c r="AD80" s="89"/>
      <c r="AE80" s="89"/>
      <c r="AF80" s="89"/>
      <c r="AG80" s="89"/>
    </row>
    <row r="81" spans="1:33" s="71" customFormat="1" x14ac:dyDescent="0.2">
      <c r="A81" s="1"/>
      <c r="B81" s="1045" t="s">
        <v>380</v>
      </c>
      <c r="C81" s="95">
        <v>0</v>
      </c>
      <c r="D81" s="95">
        <v>0</v>
      </c>
      <c r="E81" s="95">
        <v>0</v>
      </c>
      <c r="F81" s="95">
        <v>117.90242668</v>
      </c>
      <c r="G81" s="95">
        <v>0</v>
      </c>
      <c r="H81" s="95">
        <v>0</v>
      </c>
      <c r="I81" s="95">
        <v>0</v>
      </c>
      <c r="J81" s="95">
        <v>0</v>
      </c>
      <c r="K81" s="95">
        <v>0</v>
      </c>
      <c r="L81" s="80">
        <v>117.90242668</v>
      </c>
      <c r="M81" s="95">
        <v>0</v>
      </c>
      <c r="N81" s="348">
        <v>0</v>
      </c>
      <c r="O81" s="1042">
        <f t="shared" si="27"/>
        <v>235.80485336000001</v>
      </c>
      <c r="P81" s="89"/>
      <c r="Q81" s="89"/>
      <c r="R81" s="89"/>
      <c r="S81" s="89"/>
      <c r="T81" s="89"/>
      <c r="U81" s="89"/>
      <c r="V81" s="89"/>
      <c r="W81" s="89"/>
      <c r="X81" s="89"/>
      <c r="Y81" s="89"/>
      <c r="Z81" s="89"/>
      <c r="AA81" s="89"/>
      <c r="AB81" s="89"/>
      <c r="AC81" s="89"/>
      <c r="AD81" s="89"/>
      <c r="AE81" s="89"/>
      <c r="AF81" s="89"/>
      <c r="AG81" s="89"/>
    </row>
    <row r="82" spans="1:33" s="71" customFormat="1" x14ac:dyDescent="0.2">
      <c r="A82" s="1"/>
      <c r="B82" s="1043" t="s">
        <v>495</v>
      </c>
      <c r="C82" s="348">
        <v>0</v>
      </c>
      <c r="D82" s="348">
        <v>0</v>
      </c>
      <c r="E82" s="348">
        <v>0</v>
      </c>
      <c r="F82" s="348">
        <v>0</v>
      </c>
      <c r="G82" s="348">
        <v>0</v>
      </c>
      <c r="H82" s="348">
        <v>174.28794468000001</v>
      </c>
      <c r="I82" s="348">
        <v>0</v>
      </c>
      <c r="J82" s="348">
        <v>0</v>
      </c>
      <c r="K82" s="348">
        <v>0</v>
      </c>
      <c r="L82" s="80">
        <v>0</v>
      </c>
      <c r="M82" s="348">
        <v>0</v>
      </c>
      <c r="N82" s="348">
        <v>174.28794468000001</v>
      </c>
      <c r="O82" s="1042">
        <f t="shared" si="27"/>
        <v>348.57588936000002</v>
      </c>
      <c r="P82" s="89"/>
      <c r="Q82" s="89"/>
      <c r="R82" s="89"/>
      <c r="S82" s="89"/>
      <c r="T82" s="89"/>
      <c r="U82" s="89"/>
      <c r="V82" s="89"/>
      <c r="W82" s="89"/>
      <c r="X82" s="89"/>
      <c r="Y82" s="89"/>
      <c r="Z82" s="89"/>
      <c r="AA82" s="89"/>
      <c r="AB82" s="89"/>
      <c r="AC82" s="89"/>
      <c r="AD82" s="89"/>
      <c r="AE82" s="89"/>
      <c r="AF82" s="89"/>
      <c r="AG82" s="89"/>
    </row>
    <row r="83" spans="1:33" s="71" customFormat="1" x14ac:dyDescent="0.2">
      <c r="A83" s="1"/>
      <c r="B83" s="1045" t="s">
        <v>496</v>
      </c>
      <c r="C83" s="348">
        <v>0</v>
      </c>
      <c r="D83" s="348">
        <v>0</v>
      </c>
      <c r="E83" s="348">
        <v>0</v>
      </c>
      <c r="F83" s="348">
        <v>0</v>
      </c>
      <c r="G83" s="348">
        <v>0</v>
      </c>
      <c r="H83" s="348">
        <v>177.59946388999998</v>
      </c>
      <c r="I83" s="348">
        <v>0</v>
      </c>
      <c r="J83" s="348">
        <v>0</v>
      </c>
      <c r="K83" s="348">
        <v>0</v>
      </c>
      <c r="L83" s="80">
        <v>0</v>
      </c>
      <c r="M83" s="348">
        <v>0</v>
      </c>
      <c r="N83" s="348">
        <v>177.59946388999998</v>
      </c>
      <c r="O83" s="1042">
        <f t="shared" si="27"/>
        <v>355.19892777999996</v>
      </c>
      <c r="P83" s="89"/>
      <c r="Q83" s="89"/>
      <c r="R83" s="89"/>
      <c r="S83" s="89"/>
      <c r="T83" s="89"/>
      <c r="U83" s="89"/>
      <c r="V83" s="89"/>
      <c r="W83" s="89"/>
      <c r="X83" s="89"/>
      <c r="Y83" s="89"/>
      <c r="Z83" s="89"/>
      <c r="AA83" s="89"/>
      <c r="AB83" s="89"/>
      <c r="AC83" s="89"/>
      <c r="AD83" s="89"/>
      <c r="AE83" s="89"/>
      <c r="AF83" s="89"/>
      <c r="AG83" s="89"/>
    </row>
    <row r="84" spans="1:33" s="71" customFormat="1" x14ac:dyDescent="0.2">
      <c r="A84" s="1"/>
      <c r="B84" s="1043" t="s">
        <v>497</v>
      </c>
      <c r="C84" s="348">
        <v>0</v>
      </c>
      <c r="D84" s="348">
        <v>0</v>
      </c>
      <c r="E84" s="348">
        <v>0</v>
      </c>
      <c r="F84" s="348">
        <v>0</v>
      </c>
      <c r="G84" s="348">
        <v>0</v>
      </c>
      <c r="H84" s="348">
        <v>184.68842028999998</v>
      </c>
      <c r="I84" s="348">
        <v>0</v>
      </c>
      <c r="J84" s="348">
        <v>0</v>
      </c>
      <c r="K84" s="348">
        <v>0</v>
      </c>
      <c r="L84" s="80">
        <v>0</v>
      </c>
      <c r="M84" s="348">
        <v>0</v>
      </c>
      <c r="N84" s="348">
        <v>184.68842028999998</v>
      </c>
      <c r="O84" s="1042">
        <f t="shared" si="27"/>
        <v>369.37684057999996</v>
      </c>
      <c r="P84" s="89"/>
      <c r="Q84" s="89"/>
      <c r="R84" s="89"/>
      <c r="S84" s="89"/>
      <c r="T84" s="89"/>
      <c r="U84" s="89"/>
      <c r="V84" s="89"/>
      <c r="W84" s="89"/>
      <c r="X84" s="89"/>
      <c r="Y84" s="89"/>
      <c r="Z84" s="89"/>
      <c r="AA84" s="89"/>
      <c r="AB84" s="89"/>
      <c r="AC84" s="89"/>
      <c r="AD84" s="89"/>
      <c r="AE84" s="89"/>
      <c r="AF84" s="89"/>
      <c r="AG84" s="89"/>
    </row>
    <row r="85" spans="1:33" s="71" customFormat="1" x14ac:dyDescent="0.2">
      <c r="A85" s="1"/>
      <c r="B85" s="1045" t="s">
        <v>940</v>
      </c>
      <c r="C85" s="348">
        <v>0</v>
      </c>
      <c r="D85" s="348">
        <v>0</v>
      </c>
      <c r="E85" s="348">
        <v>0</v>
      </c>
      <c r="F85" s="348">
        <v>44.154652329999998</v>
      </c>
      <c r="G85" s="348">
        <v>0</v>
      </c>
      <c r="H85" s="348">
        <v>0</v>
      </c>
      <c r="I85" s="348">
        <v>0</v>
      </c>
      <c r="J85" s="348">
        <v>0</v>
      </c>
      <c r="K85" s="348">
        <v>0</v>
      </c>
      <c r="L85" s="80">
        <v>44.154652329999998</v>
      </c>
      <c r="M85" s="348">
        <v>0</v>
      </c>
      <c r="N85" s="348">
        <v>0</v>
      </c>
      <c r="O85" s="1042">
        <f t="shared" si="27"/>
        <v>88.309304659999995</v>
      </c>
      <c r="P85" s="89"/>
      <c r="Q85" s="89"/>
      <c r="R85" s="89"/>
      <c r="S85" s="89"/>
      <c r="T85" s="89"/>
      <c r="U85" s="89"/>
      <c r="V85" s="89"/>
      <c r="W85" s="89"/>
      <c r="X85" s="89"/>
      <c r="Y85" s="89"/>
      <c r="Z85" s="89"/>
      <c r="AA85" s="89"/>
      <c r="AB85" s="89"/>
      <c r="AC85" s="89"/>
      <c r="AD85" s="89"/>
      <c r="AE85" s="89"/>
      <c r="AF85" s="89"/>
      <c r="AG85" s="89"/>
    </row>
    <row r="86" spans="1:33" s="120" customFormat="1" x14ac:dyDescent="0.2">
      <c r="A86" s="1"/>
      <c r="B86" s="1045" t="s">
        <v>543</v>
      </c>
      <c r="C86" s="348">
        <v>0</v>
      </c>
      <c r="D86" s="348">
        <v>0</v>
      </c>
      <c r="E86" s="348">
        <v>0</v>
      </c>
      <c r="F86" s="348">
        <v>103.72979526</v>
      </c>
      <c r="G86" s="348">
        <v>0</v>
      </c>
      <c r="H86" s="348">
        <v>0</v>
      </c>
      <c r="I86" s="348">
        <v>0</v>
      </c>
      <c r="J86" s="348">
        <v>0</v>
      </c>
      <c r="K86" s="348">
        <v>0</v>
      </c>
      <c r="L86" s="80">
        <v>103.72979526</v>
      </c>
      <c r="M86" s="348">
        <v>0</v>
      </c>
      <c r="N86" s="348">
        <v>0</v>
      </c>
      <c r="O86" s="1042">
        <f t="shared" si="27"/>
        <v>207.45959052000001</v>
      </c>
      <c r="P86" s="89"/>
      <c r="Q86" s="89"/>
      <c r="R86" s="89"/>
      <c r="S86" s="89"/>
      <c r="T86" s="89"/>
      <c r="U86" s="89"/>
      <c r="V86" s="89"/>
      <c r="W86" s="89"/>
      <c r="X86" s="89"/>
      <c r="Y86" s="89"/>
      <c r="Z86" s="89"/>
      <c r="AA86" s="89"/>
      <c r="AB86" s="89"/>
      <c r="AC86" s="89"/>
      <c r="AD86" s="89"/>
      <c r="AE86" s="89"/>
      <c r="AF86" s="89"/>
      <c r="AG86" s="89"/>
    </row>
    <row r="87" spans="1:33" s="120" customFormat="1" x14ac:dyDescent="0.2">
      <c r="A87" s="1"/>
      <c r="B87" s="1045" t="s">
        <v>725</v>
      </c>
      <c r="C87" s="348">
        <v>0</v>
      </c>
      <c r="D87" s="348">
        <v>99.469628108142487</v>
      </c>
      <c r="E87" s="348">
        <v>0</v>
      </c>
      <c r="F87" s="348">
        <v>0</v>
      </c>
      <c r="G87" s="348">
        <v>97.307244888400263</v>
      </c>
      <c r="H87" s="348">
        <v>0</v>
      </c>
      <c r="I87" s="348">
        <v>0</v>
      </c>
      <c r="J87" s="348">
        <v>99.469628108142487</v>
      </c>
      <c r="K87" s="348">
        <v>0</v>
      </c>
      <c r="L87" s="80">
        <v>0</v>
      </c>
      <c r="M87" s="348">
        <v>99.469628108142487</v>
      </c>
      <c r="N87" s="348">
        <v>0</v>
      </c>
      <c r="O87" s="1042">
        <f t="shared" si="27"/>
        <v>395.71612921282775</v>
      </c>
      <c r="P87" s="89"/>
      <c r="Q87" s="89"/>
      <c r="R87" s="89"/>
      <c r="S87" s="89"/>
      <c r="T87" s="89"/>
      <c r="U87" s="89"/>
      <c r="V87" s="89"/>
      <c r="W87" s="89"/>
      <c r="X87" s="89"/>
      <c r="Y87" s="89"/>
      <c r="Z87" s="89"/>
      <c r="AA87" s="89"/>
      <c r="AB87" s="89"/>
      <c r="AC87" s="89"/>
      <c r="AD87" s="89"/>
      <c r="AE87" s="89"/>
      <c r="AF87" s="89"/>
      <c r="AG87" s="89"/>
    </row>
    <row r="88" spans="1:33" s="120" customFormat="1" x14ac:dyDescent="0.2">
      <c r="A88" s="1"/>
      <c r="B88" s="1045" t="s">
        <v>420</v>
      </c>
      <c r="C88" s="348">
        <v>0</v>
      </c>
      <c r="D88" s="348">
        <v>0</v>
      </c>
      <c r="E88" s="348">
        <v>0</v>
      </c>
      <c r="F88" s="348">
        <v>154.6875</v>
      </c>
      <c r="G88" s="348">
        <v>0</v>
      </c>
      <c r="H88" s="348">
        <v>0</v>
      </c>
      <c r="I88" s="348">
        <v>0</v>
      </c>
      <c r="J88" s="348">
        <v>0</v>
      </c>
      <c r="K88" s="348">
        <v>0</v>
      </c>
      <c r="L88" s="80">
        <v>154.6875</v>
      </c>
      <c r="M88" s="348">
        <v>0</v>
      </c>
      <c r="N88" s="348">
        <v>0</v>
      </c>
      <c r="O88" s="1042">
        <f t="shared" si="27"/>
        <v>309.375</v>
      </c>
      <c r="P88" s="89"/>
      <c r="Q88" s="89"/>
      <c r="R88" s="89"/>
      <c r="S88" s="89"/>
      <c r="T88" s="89"/>
      <c r="U88" s="89"/>
      <c r="V88" s="89"/>
      <c r="W88" s="89"/>
      <c r="X88" s="89"/>
      <c r="Y88" s="89"/>
      <c r="Z88" s="89"/>
      <c r="AA88" s="89"/>
      <c r="AB88" s="89"/>
      <c r="AC88" s="89"/>
      <c r="AD88" s="89"/>
      <c r="AE88" s="89"/>
      <c r="AF88" s="89"/>
      <c r="AG88" s="89"/>
    </row>
    <row r="89" spans="1:33" s="1028" customFormat="1" x14ac:dyDescent="0.2">
      <c r="A89" s="1"/>
      <c r="B89" s="1045" t="s">
        <v>421</v>
      </c>
      <c r="C89" s="1046">
        <v>0</v>
      </c>
      <c r="D89" s="1046">
        <v>0</v>
      </c>
      <c r="E89" s="1046">
        <v>0</v>
      </c>
      <c r="F89" s="1046">
        <v>243.75</v>
      </c>
      <c r="G89" s="1046">
        <v>0</v>
      </c>
      <c r="H89" s="1046">
        <v>0</v>
      </c>
      <c r="I89" s="1046">
        <v>0</v>
      </c>
      <c r="J89" s="1046">
        <v>0</v>
      </c>
      <c r="K89" s="1046">
        <v>0</v>
      </c>
      <c r="L89" s="1042">
        <v>243.75</v>
      </c>
      <c r="M89" s="1046">
        <v>0</v>
      </c>
      <c r="N89" s="1046">
        <v>0</v>
      </c>
      <c r="O89" s="1042">
        <f>SUM(C89:N89)</f>
        <v>487.5</v>
      </c>
      <c r="P89" s="89"/>
      <c r="Q89" s="89"/>
      <c r="R89" s="89"/>
      <c r="S89" s="89"/>
      <c r="T89" s="89"/>
      <c r="U89" s="89"/>
      <c r="V89" s="89"/>
      <c r="W89" s="89"/>
      <c r="X89" s="89"/>
      <c r="Y89" s="89"/>
      <c r="Z89" s="89"/>
      <c r="AA89" s="89"/>
      <c r="AB89" s="89"/>
      <c r="AC89" s="89"/>
      <c r="AD89" s="89"/>
      <c r="AE89" s="89"/>
      <c r="AF89" s="89"/>
      <c r="AG89" s="89"/>
    </row>
    <row r="90" spans="1:33" s="71" customFormat="1" x14ac:dyDescent="0.2">
      <c r="A90" s="1"/>
      <c r="B90" s="1043" t="s">
        <v>422</v>
      </c>
      <c r="C90" s="348">
        <v>0</v>
      </c>
      <c r="D90" s="348">
        <v>0</v>
      </c>
      <c r="E90" s="348">
        <v>0</v>
      </c>
      <c r="F90" s="348">
        <v>104.84375</v>
      </c>
      <c r="G90" s="348">
        <v>0</v>
      </c>
      <c r="H90" s="348">
        <v>0</v>
      </c>
      <c r="I90" s="348">
        <v>0</v>
      </c>
      <c r="J90" s="348">
        <v>0</v>
      </c>
      <c r="K90" s="348">
        <v>0</v>
      </c>
      <c r="L90" s="80">
        <v>104.84375</v>
      </c>
      <c r="M90" s="348">
        <v>0</v>
      </c>
      <c r="N90" s="348">
        <v>0</v>
      </c>
      <c r="O90" s="1042">
        <f t="shared" si="27"/>
        <v>209.6875</v>
      </c>
      <c r="P90" s="89"/>
      <c r="Q90" s="89"/>
      <c r="R90" s="89"/>
      <c r="S90" s="89"/>
      <c r="T90" s="89"/>
      <c r="U90" s="89"/>
      <c r="V90" s="89"/>
      <c r="W90" s="89"/>
      <c r="X90" s="89"/>
      <c r="Y90" s="89"/>
      <c r="Z90" s="89"/>
      <c r="AA90" s="89"/>
      <c r="AB90" s="89"/>
      <c r="AC90" s="89"/>
      <c r="AD90" s="89"/>
      <c r="AE90" s="89"/>
      <c r="AF90" s="89"/>
      <c r="AG90" s="89"/>
    </row>
    <row r="91" spans="1:33" s="71" customFormat="1" x14ac:dyDescent="0.2">
      <c r="A91" s="1"/>
      <c r="B91" s="347" t="s">
        <v>427</v>
      </c>
      <c r="C91" s="348">
        <v>33.125</v>
      </c>
      <c r="D91" s="348">
        <v>0</v>
      </c>
      <c r="E91" s="348">
        <v>0</v>
      </c>
      <c r="F91" s="348">
        <v>0</v>
      </c>
      <c r="G91" s="348">
        <v>0</v>
      </c>
      <c r="H91" s="348">
        <v>0</v>
      </c>
      <c r="I91" s="348">
        <v>33.125</v>
      </c>
      <c r="J91" s="348">
        <v>0</v>
      </c>
      <c r="K91" s="348">
        <v>0</v>
      </c>
      <c r="L91" s="80">
        <v>0</v>
      </c>
      <c r="M91" s="348">
        <v>0</v>
      </c>
      <c r="N91" s="348">
        <v>0</v>
      </c>
      <c r="O91" s="1042">
        <f t="shared" si="27"/>
        <v>66.25</v>
      </c>
      <c r="P91" s="89"/>
      <c r="Q91" s="89"/>
      <c r="R91" s="89"/>
      <c r="S91" s="89"/>
      <c r="T91" s="89"/>
      <c r="U91" s="89"/>
      <c r="V91" s="89"/>
      <c r="W91" s="89"/>
      <c r="X91" s="89"/>
      <c r="Y91" s="89"/>
      <c r="Z91" s="89"/>
      <c r="AA91" s="89"/>
      <c r="AB91" s="89"/>
      <c r="AC91" s="89"/>
      <c r="AD91" s="89"/>
      <c r="AE91" s="89"/>
      <c r="AF91" s="89"/>
      <c r="AG91" s="89"/>
    </row>
    <row r="92" spans="1:33" s="71" customFormat="1" x14ac:dyDescent="0.2">
      <c r="A92" s="1"/>
      <c r="B92" s="372" t="s">
        <v>625</v>
      </c>
      <c r="C92" s="348">
        <v>40.46875</v>
      </c>
      <c r="D92" s="348">
        <v>0</v>
      </c>
      <c r="E92" s="348">
        <v>0</v>
      </c>
      <c r="F92" s="348">
        <v>0</v>
      </c>
      <c r="G92" s="348">
        <v>0</v>
      </c>
      <c r="H92" s="348">
        <v>0</v>
      </c>
      <c r="I92" s="348">
        <v>40.46875</v>
      </c>
      <c r="J92" s="348">
        <v>0</v>
      </c>
      <c r="K92" s="348">
        <v>0</v>
      </c>
      <c r="L92" s="80">
        <v>0</v>
      </c>
      <c r="M92" s="348">
        <v>0</v>
      </c>
      <c r="N92" s="348">
        <v>0</v>
      </c>
      <c r="O92" s="1042">
        <f t="shared" si="27"/>
        <v>80.9375</v>
      </c>
      <c r="P92" s="89"/>
      <c r="Q92" s="89"/>
      <c r="R92" s="89"/>
      <c r="S92" s="89"/>
      <c r="T92" s="89"/>
      <c r="U92" s="89"/>
      <c r="V92" s="89"/>
      <c r="W92" s="89"/>
      <c r="X92" s="89"/>
      <c r="Y92" s="89"/>
      <c r="Z92" s="89"/>
      <c r="AA92" s="89"/>
      <c r="AB92" s="89"/>
      <c r="AC92" s="89"/>
      <c r="AD92" s="89"/>
      <c r="AE92" s="89"/>
      <c r="AF92" s="89"/>
      <c r="AG92" s="89"/>
    </row>
    <row r="93" spans="1:33" s="71" customFormat="1" x14ac:dyDescent="0.2">
      <c r="A93" s="1"/>
      <c r="B93" s="347" t="s">
        <v>428</v>
      </c>
      <c r="C93" s="348">
        <v>62.34375</v>
      </c>
      <c r="D93" s="348">
        <v>0</v>
      </c>
      <c r="E93" s="348">
        <v>0</v>
      </c>
      <c r="F93" s="348">
        <v>0</v>
      </c>
      <c r="G93" s="348">
        <v>0</v>
      </c>
      <c r="H93" s="348">
        <v>0</v>
      </c>
      <c r="I93" s="348">
        <v>62.34375</v>
      </c>
      <c r="J93" s="348">
        <v>0</v>
      </c>
      <c r="K93" s="348">
        <v>0</v>
      </c>
      <c r="L93" s="80">
        <v>0</v>
      </c>
      <c r="M93" s="348">
        <v>0</v>
      </c>
      <c r="N93" s="348">
        <v>0</v>
      </c>
      <c r="O93" s="1042">
        <f t="shared" si="27"/>
        <v>124.6875</v>
      </c>
      <c r="P93" s="89"/>
      <c r="Q93" s="89"/>
      <c r="R93" s="89"/>
      <c r="S93" s="89"/>
      <c r="T93" s="89"/>
      <c r="U93" s="89"/>
      <c r="V93" s="89"/>
      <c r="W93" s="89"/>
      <c r="X93" s="89"/>
      <c r="Y93" s="89"/>
      <c r="Z93" s="89"/>
      <c r="AA93" s="89"/>
      <c r="AB93" s="89"/>
      <c r="AC93" s="89"/>
      <c r="AD93" s="89"/>
      <c r="AE93" s="89"/>
      <c r="AF93" s="89"/>
      <c r="AG93" s="89"/>
    </row>
    <row r="94" spans="1:33" s="71" customFormat="1" x14ac:dyDescent="0.2">
      <c r="A94" s="1"/>
      <c r="B94" s="347" t="s">
        <v>540</v>
      </c>
      <c r="C94" s="348">
        <v>0</v>
      </c>
      <c r="D94" s="348">
        <v>0</v>
      </c>
      <c r="E94" s="348">
        <v>0</v>
      </c>
      <c r="F94" s="348">
        <v>0</v>
      </c>
      <c r="G94" s="348">
        <v>0</v>
      </c>
      <c r="H94" s="348">
        <v>97.96875</v>
      </c>
      <c r="I94" s="348">
        <v>0</v>
      </c>
      <c r="J94" s="348">
        <v>0</v>
      </c>
      <c r="K94" s="348">
        <v>0</v>
      </c>
      <c r="L94" s="80">
        <v>0</v>
      </c>
      <c r="M94" s="348">
        <v>0</v>
      </c>
      <c r="N94" s="348">
        <v>97.96875</v>
      </c>
      <c r="O94" s="1042">
        <f t="shared" si="27"/>
        <v>195.9375</v>
      </c>
      <c r="P94" s="89"/>
      <c r="Q94" s="89"/>
      <c r="R94" s="89"/>
      <c r="S94" s="89"/>
      <c r="T94" s="89"/>
      <c r="U94" s="89"/>
      <c r="V94" s="89"/>
      <c r="W94" s="89"/>
      <c r="X94" s="89"/>
      <c r="Y94" s="89"/>
      <c r="Z94" s="89"/>
      <c r="AA94" s="89"/>
      <c r="AB94" s="89"/>
      <c r="AC94" s="89"/>
      <c r="AD94" s="89"/>
      <c r="AE94" s="89"/>
      <c r="AF94" s="89"/>
      <c r="AG94" s="89"/>
    </row>
    <row r="95" spans="1:33" s="71" customFormat="1" x14ac:dyDescent="0.2">
      <c r="A95" s="1"/>
      <c r="B95" s="372" t="s">
        <v>541</v>
      </c>
      <c r="C95" s="348">
        <v>0</v>
      </c>
      <c r="D95" s="348">
        <v>0</v>
      </c>
      <c r="E95" s="348">
        <v>0</v>
      </c>
      <c r="F95" s="348">
        <v>0</v>
      </c>
      <c r="G95" s="348">
        <v>0</v>
      </c>
      <c r="H95" s="348">
        <v>0</v>
      </c>
      <c r="I95" s="348">
        <v>0</v>
      </c>
      <c r="J95" s="348">
        <v>0</v>
      </c>
      <c r="K95" s="348">
        <v>0</v>
      </c>
      <c r="L95" s="80">
        <v>13.529765484064942</v>
      </c>
      <c r="M95" s="348">
        <v>0</v>
      </c>
      <c r="N95" s="348">
        <v>0</v>
      </c>
      <c r="O95" s="1042">
        <f t="shared" si="27"/>
        <v>13.529765484064942</v>
      </c>
      <c r="P95" s="89"/>
      <c r="Q95" s="89"/>
      <c r="R95" s="89"/>
      <c r="S95" s="89"/>
      <c r="T95" s="89"/>
      <c r="U95" s="89"/>
      <c r="V95" s="89"/>
      <c r="W95" s="89"/>
      <c r="X95" s="89"/>
      <c r="Y95" s="89"/>
      <c r="Z95" s="89"/>
      <c r="AA95" s="89"/>
      <c r="AB95" s="89"/>
      <c r="AC95" s="89"/>
      <c r="AD95" s="89"/>
      <c r="AE95" s="89"/>
      <c r="AF95" s="89"/>
      <c r="AG95" s="89"/>
    </row>
    <row r="96" spans="1:33" s="71" customFormat="1" x14ac:dyDescent="0.2">
      <c r="A96" s="1"/>
      <c r="B96" s="372" t="s">
        <v>426</v>
      </c>
      <c r="C96" s="348">
        <v>0</v>
      </c>
      <c r="D96" s="348">
        <v>3.4734359700000002</v>
      </c>
      <c r="E96" s="348">
        <v>0</v>
      </c>
      <c r="F96" s="348">
        <v>0</v>
      </c>
      <c r="G96" s="348">
        <v>0</v>
      </c>
      <c r="H96" s="348">
        <v>0</v>
      </c>
      <c r="I96" s="348">
        <v>0</v>
      </c>
      <c r="J96" s="348">
        <v>3.4734359700000002</v>
      </c>
      <c r="K96" s="348">
        <v>0</v>
      </c>
      <c r="L96" s="80">
        <v>0</v>
      </c>
      <c r="M96" s="348">
        <v>0</v>
      </c>
      <c r="N96" s="348">
        <v>0</v>
      </c>
      <c r="O96" s="1042">
        <f t="shared" si="27"/>
        <v>6.9468719400000003</v>
      </c>
      <c r="P96" s="89"/>
      <c r="Q96" s="89"/>
      <c r="R96" s="89"/>
      <c r="S96" s="89"/>
      <c r="T96" s="89"/>
      <c r="U96" s="89"/>
      <c r="V96" s="89"/>
      <c r="W96" s="89"/>
      <c r="X96" s="89"/>
      <c r="Y96" s="89"/>
      <c r="Z96" s="89"/>
      <c r="AA96" s="89"/>
      <c r="AB96" s="89"/>
      <c r="AC96" s="89"/>
      <c r="AD96" s="89"/>
      <c r="AE96" s="89"/>
      <c r="AF96" s="89"/>
      <c r="AG96" s="89"/>
    </row>
    <row r="97" spans="1:33" s="71" customFormat="1" x14ac:dyDescent="0.2">
      <c r="A97" s="1"/>
      <c r="B97" s="372" t="s">
        <v>712</v>
      </c>
      <c r="C97" s="348">
        <v>0</v>
      </c>
      <c r="D97" s="348">
        <v>116.69121895000001</v>
      </c>
      <c r="E97" s="348">
        <v>0</v>
      </c>
      <c r="F97" s="348">
        <v>0</v>
      </c>
      <c r="G97" s="348">
        <v>0</v>
      </c>
      <c r="H97" s="348">
        <v>0</v>
      </c>
      <c r="I97" s="348">
        <v>0</v>
      </c>
      <c r="J97" s="348">
        <v>0</v>
      </c>
      <c r="K97" s="348">
        <v>0</v>
      </c>
      <c r="L97" s="80">
        <v>0</v>
      </c>
      <c r="M97" s="348">
        <v>0</v>
      </c>
      <c r="N97" s="348">
        <v>0</v>
      </c>
      <c r="O97" s="1042">
        <f t="shared" si="27"/>
        <v>116.69121895000001</v>
      </c>
      <c r="P97" s="89"/>
      <c r="Q97" s="89"/>
      <c r="R97" s="89"/>
      <c r="S97" s="89"/>
      <c r="T97" s="89"/>
      <c r="U97" s="89"/>
      <c r="V97" s="89"/>
      <c r="W97" s="89"/>
      <c r="X97" s="89"/>
      <c r="Y97" s="89"/>
      <c r="Z97" s="89"/>
      <c r="AA97" s="89"/>
      <c r="AB97" s="89"/>
      <c r="AC97" s="89"/>
      <c r="AD97" s="89"/>
      <c r="AE97" s="89"/>
      <c r="AF97" s="89"/>
      <c r="AG97" s="89"/>
    </row>
    <row r="98" spans="1:33" s="71" customFormat="1" x14ac:dyDescent="0.2">
      <c r="A98" s="1"/>
      <c r="B98" s="347" t="s">
        <v>710</v>
      </c>
      <c r="C98" s="348">
        <v>0</v>
      </c>
      <c r="D98" s="348">
        <v>0</v>
      </c>
      <c r="E98" s="348">
        <v>0</v>
      </c>
      <c r="F98" s="348">
        <v>0</v>
      </c>
      <c r="G98" s="348">
        <v>84.81139395999999</v>
      </c>
      <c r="H98" s="348">
        <v>0</v>
      </c>
      <c r="I98" s="348">
        <v>0</v>
      </c>
      <c r="J98" s="348">
        <v>0</v>
      </c>
      <c r="K98" s="348">
        <v>0</v>
      </c>
      <c r="L98" s="80">
        <v>0</v>
      </c>
      <c r="M98" s="348">
        <v>0</v>
      </c>
      <c r="N98" s="348">
        <v>0</v>
      </c>
      <c r="O98" s="1042">
        <f t="shared" si="27"/>
        <v>84.81139395999999</v>
      </c>
      <c r="P98" s="89"/>
      <c r="Q98" s="89"/>
      <c r="R98" s="89"/>
      <c r="S98" s="89"/>
      <c r="T98" s="89"/>
      <c r="U98" s="89"/>
      <c r="V98" s="89"/>
      <c r="W98" s="89"/>
      <c r="X98" s="89"/>
      <c r="Y98" s="89"/>
      <c r="Z98" s="89"/>
      <c r="AA98" s="89"/>
      <c r="AB98" s="89"/>
      <c r="AC98" s="89"/>
      <c r="AD98" s="89"/>
      <c r="AE98" s="89"/>
      <c r="AF98" s="89"/>
      <c r="AG98" s="89"/>
    </row>
    <row r="99" spans="1:33" s="71" customFormat="1" x14ac:dyDescent="0.2">
      <c r="A99" s="1"/>
      <c r="B99" s="347" t="s">
        <v>572</v>
      </c>
      <c r="C99" s="348">
        <v>0</v>
      </c>
      <c r="D99" s="348">
        <v>0</v>
      </c>
      <c r="E99" s="348">
        <v>422.23747994867813</v>
      </c>
      <c r="F99" s="348">
        <v>0</v>
      </c>
      <c r="G99" s="348">
        <v>0</v>
      </c>
      <c r="H99" s="348">
        <v>426.87745225553914</v>
      </c>
      <c r="I99" s="348">
        <v>0</v>
      </c>
      <c r="J99" s="348">
        <v>0</v>
      </c>
      <c r="K99" s="348">
        <v>0</v>
      </c>
      <c r="L99" s="80">
        <v>0</v>
      </c>
      <c r="M99" s="348">
        <v>0</v>
      </c>
      <c r="N99" s="348">
        <v>0</v>
      </c>
      <c r="O99" s="1042">
        <f t="shared" si="27"/>
        <v>849.11493220421721</v>
      </c>
      <c r="P99" s="89"/>
      <c r="Q99" s="89"/>
      <c r="R99" s="89"/>
      <c r="S99" s="89"/>
      <c r="T99" s="89"/>
      <c r="U99" s="89"/>
      <c r="V99" s="89"/>
      <c r="W99" s="89"/>
      <c r="X99" s="89"/>
      <c r="Y99" s="89"/>
      <c r="Z99" s="89"/>
      <c r="AA99" s="89"/>
      <c r="AB99" s="89"/>
      <c r="AC99" s="89"/>
      <c r="AD99" s="89"/>
      <c r="AE99" s="89"/>
      <c r="AF99" s="89"/>
      <c r="AG99" s="89"/>
    </row>
    <row r="100" spans="1:33" s="71" customFormat="1" x14ac:dyDescent="0.2">
      <c r="A100" s="1"/>
      <c r="B100" s="347" t="s">
        <v>626</v>
      </c>
      <c r="C100" s="348">
        <v>124.84375</v>
      </c>
      <c r="D100" s="348">
        <v>0</v>
      </c>
      <c r="E100" s="348">
        <v>0</v>
      </c>
      <c r="F100" s="348">
        <v>0</v>
      </c>
      <c r="G100" s="348">
        <v>0</v>
      </c>
      <c r="H100" s="348">
        <v>0</v>
      </c>
      <c r="I100" s="348">
        <v>124.84375</v>
      </c>
      <c r="J100" s="348">
        <v>0</v>
      </c>
      <c r="K100" s="348">
        <v>0</v>
      </c>
      <c r="L100" s="80">
        <v>0</v>
      </c>
      <c r="M100" s="348">
        <v>0</v>
      </c>
      <c r="N100" s="348">
        <v>0</v>
      </c>
      <c r="O100" s="1042">
        <f t="shared" si="27"/>
        <v>249.6875</v>
      </c>
      <c r="P100" s="89"/>
      <c r="Q100" s="89"/>
      <c r="R100" s="89"/>
      <c r="S100" s="89"/>
      <c r="T100" s="89"/>
      <c r="U100" s="89"/>
      <c r="V100" s="89"/>
      <c r="W100" s="89"/>
      <c r="X100" s="89"/>
      <c r="Y100" s="89"/>
      <c r="Z100" s="89"/>
      <c r="AA100" s="89"/>
      <c r="AB100" s="89"/>
      <c r="AC100" s="89"/>
      <c r="AD100" s="89"/>
      <c r="AE100" s="89"/>
      <c r="AF100" s="89"/>
      <c r="AG100" s="89"/>
    </row>
    <row r="101" spans="1:33" s="71" customFormat="1" x14ac:dyDescent="0.2">
      <c r="A101" s="1"/>
      <c r="B101" s="347" t="s">
        <v>518</v>
      </c>
      <c r="C101" s="348">
        <v>91.40625</v>
      </c>
      <c r="D101" s="348">
        <v>0</v>
      </c>
      <c r="E101" s="348">
        <v>0</v>
      </c>
      <c r="F101" s="348">
        <v>0</v>
      </c>
      <c r="G101" s="348">
        <v>0</v>
      </c>
      <c r="H101" s="348">
        <v>0</v>
      </c>
      <c r="I101" s="348">
        <v>91.40625</v>
      </c>
      <c r="J101" s="348">
        <v>0</v>
      </c>
      <c r="K101" s="348">
        <v>0</v>
      </c>
      <c r="L101" s="80">
        <v>0</v>
      </c>
      <c r="M101" s="348">
        <v>0</v>
      </c>
      <c r="N101" s="348">
        <v>0</v>
      </c>
      <c r="O101" s="1042">
        <f t="shared" si="27"/>
        <v>182.8125</v>
      </c>
      <c r="P101" s="89"/>
      <c r="Q101" s="89"/>
      <c r="R101" s="89"/>
      <c r="S101" s="89"/>
      <c r="T101" s="89"/>
      <c r="U101" s="89"/>
      <c r="V101" s="89"/>
      <c r="W101" s="89"/>
      <c r="X101" s="89"/>
      <c r="Y101" s="89"/>
      <c r="Z101" s="89"/>
      <c r="AA101" s="89"/>
      <c r="AB101" s="89"/>
      <c r="AC101" s="89"/>
      <c r="AD101" s="89"/>
      <c r="AE101" s="89"/>
      <c r="AF101" s="89"/>
      <c r="AG101" s="89"/>
    </row>
    <row r="102" spans="1:33" s="71" customFormat="1" x14ac:dyDescent="0.2">
      <c r="A102" s="1"/>
      <c r="B102" s="347" t="s">
        <v>627</v>
      </c>
      <c r="C102" s="348">
        <v>103.125</v>
      </c>
      <c r="D102" s="348">
        <v>0</v>
      </c>
      <c r="E102" s="348">
        <v>0</v>
      </c>
      <c r="F102" s="348">
        <v>0</v>
      </c>
      <c r="G102" s="348">
        <v>0</v>
      </c>
      <c r="H102" s="348">
        <v>0</v>
      </c>
      <c r="I102" s="348">
        <v>103.125</v>
      </c>
      <c r="J102" s="348">
        <v>0</v>
      </c>
      <c r="K102" s="348">
        <v>0</v>
      </c>
      <c r="L102" s="80">
        <v>0</v>
      </c>
      <c r="M102" s="348">
        <v>0</v>
      </c>
      <c r="N102" s="348">
        <v>0</v>
      </c>
      <c r="O102" s="1042">
        <f t="shared" si="27"/>
        <v>206.25</v>
      </c>
      <c r="P102" s="89"/>
      <c r="Q102" s="89"/>
      <c r="R102" s="89"/>
      <c r="S102" s="89"/>
      <c r="T102" s="89"/>
      <c r="U102" s="89"/>
      <c r="V102" s="89"/>
      <c r="W102" s="89"/>
      <c r="X102" s="89"/>
      <c r="Y102" s="89"/>
      <c r="Z102" s="89"/>
      <c r="AA102" s="89"/>
      <c r="AB102" s="89"/>
      <c r="AC102" s="89"/>
      <c r="AD102" s="89"/>
      <c r="AE102" s="89"/>
      <c r="AF102" s="89"/>
      <c r="AG102" s="89"/>
    </row>
    <row r="103" spans="1:33" s="71" customFormat="1" x14ac:dyDescent="0.2">
      <c r="A103" s="1"/>
      <c r="B103" s="372" t="s">
        <v>519</v>
      </c>
      <c r="C103" s="348">
        <v>128.90625</v>
      </c>
      <c r="D103" s="348">
        <v>0</v>
      </c>
      <c r="E103" s="348">
        <v>0</v>
      </c>
      <c r="F103" s="348">
        <v>0</v>
      </c>
      <c r="G103" s="348">
        <v>0</v>
      </c>
      <c r="H103" s="348">
        <v>0</v>
      </c>
      <c r="I103" s="348">
        <v>128.90625</v>
      </c>
      <c r="J103" s="348">
        <v>0</v>
      </c>
      <c r="K103" s="348">
        <v>0</v>
      </c>
      <c r="L103" s="80">
        <v>0</v>
      </c>
      <c r="M103" s="348">
        <v>0</v>
      </c>
      <c r="N103" s="348">
        <v>0</v>
      </c>
      <c r="O103" s="1042">
        <f t="shared" si="27"/>
        <v>257.8125</v>
      </c>
      <c r="P103" s="89"/>
      <c r="Q103" s="89"/>
      <c r="R103" s="89"/>
      <c r="S103" s="89"/>
      <c r="T103" s="89"/>
      <c r="U103" s="89"/>
      <c r="V103" s="89"/>
      <c r="W103" s="89"/>
      <c r="X103" s="89"/>
      <c r="Y103" s="89"/>
      <c r="Z103" s="89"/>
      <c r="AA103" s="89"/>
      <c r="AB103" s="89"/>
      <c r="AC103" s="89"/>
      <c r="AD103" s="89"/>
      <c r="AE103" s="89"/>
      <c r="AF103" s="89"/>
      <c r="AG103" s="89"/>
    </row>
    <row r="104" spans="1:33" s="71" customFormat="1" x14ac:dyDescent="0.2">
      <c r="A104" s="1"/>
      <c r="B104" s="372" t="s">
        <v>429</v>
      </c>
      <c r="C104" s="348">
        <v>32.636428222539372</v>
      </c>
      <c r="D104" s="348">
        <v>0</v>
      </c>
      <c r="E104" s="348">
        <v>0</v>
      </c>
      <c r="F104" s="348">
        <v>0</v>
      </c>
      <c r="G104" s="348">
        <v>0</v>
      </c>
      <c r="H104" s="348">
        <v>0</v>
      </c>
      <c r="I104" s="348">
        <v>32.636428222539372</v>
      </c>
      <c r="J104" s="348">
        <v>0</v>
      </c>
      <c r="K104" s="348">
        <v>0</v>
      </c>
      <c r="L104" s="80">
        <v>0</v>
      </c>
      <c r="M104" s="348">
        <v>0</v>
      </c>
      <c r="N104" s="348">
        <v>0</v>
      </c>
      <c r="O104" s="1042">
        <f t="shared" si="27"/>
        <v>65.272856445078745</v>
      </c>
      <c r="P104" s="89"/>
      <c r="Q104" s="89"/>
      <c r="R104" s="89"/>
      <c r="S104" s="89"/>
      <c r="T104" s="89"/>
      <c r="U104" s="89"/>
      <c r="V104" s="89"/>
      <c r="W104" s="89"/>
      <c r="X104" s="89"/>
      <c r="Y104" s="89"/>
      <c r="Z104" s="89"/>
      <c r="AA104" s="89"/>
      <c r="AB104" s="89"/>
      <c r="AC104" s="89"/>
      <c r="AD104" s="89"/>
      <c r="AE104" s="89"/>
      <c r="AF104" s="89"/>
      <c r="AG104" s="89"/>
    </row>
    <row r="105" spans="1:33" s="71" customFormat="1" x14ac:dyDescent="0.2">
      <c r="A105" s="1"/>
      <c r="B105" s="347" t="s">
        <v>511</v>
      </c>
      <c r="C105" s="348">
        <v>0</v>
      </c>
      <c r="D105" s="348">
        <v>0</v>
      </c>
      <c r="E105" s="348">
        <v>0</v>
      </c>
      <c r="F105" s="348">
        <v>53.793688850347777</v>
      </c>
      <c r="G105" s="348">
        <v>0</v>
      </c>
      <c r="H105" s="348">
        <v>0</v>
      </c>
      <c r="I105" s="348">
        <v>0</v>
      </c>
      <c r="J105" s="348">
        <v>0</v>
      </c>
      <c r="K105" s="348">
        <v>0</v>
      </c>
      <c r="L105" s="80">
        <v>0</v>
      </c>
      <c r="M105" s="348">
        <v>0</v>
      </c>
      <c r="N105" s="348">
        <v>0</v>
      </c>
      <c r="O105" s="1042">
        <f t="shared" si="27"/>
        <v>53.793688850347777</v>
      </c>
      <c r="P105" s="89"/>
      <c r="Q105" s="89"/>
      <c r="R105" s="89"/>
      <c r="S105" s="89"/>
      <c r="T105" s="89"/>
      <c r="U105" s="89"/>
      <c r="V105" s="89"/>
      <c r="W105" s="89"/>
      <c r="X105" s="89"/>
      <c r="Y105" s="89"/>
      <c r="Z105" s="89"/>
      <c r="AA105" s="89"/>
      <c r="AB105" s="89"/>
      <c r="AC105" s="89"/>
      <c r="AD105" s="89"/>
      <c r="AE105" s="89"/>
      <c r="AF105" s="89"/>
      <c r="AG105" s="89"/>
    </row>
    <row r="106" spans="1:33" s="71" customFormat="1" x14ac:dyDescent="0.2">
      <c r="A106" s="1"/>
      <c r="B106" s="372" t="s">
        <v>628</v>
      </c>
      <c r="C106" s="348">
        <v>0</v>
      </c>
      <c r="D106" s="348">
        <v>0</v>
      </c>
      <c r="E106" s="348">
        <v>18.299585237907429</v>
      </c>
      <c r="F106" s="348">
        <v>0</v>
      </c>
      <c r="G106" s="348">
        <v>0</v>
      </c>
      <c r="H106" s="348">
        <v>0</v>
      </c>
      <c r="I106" s="348">
        <v>0</v>
      </c>
      <c r="J106" s="348">
        <v>0</v>
      </c>
      <c r="K106" s="348">
        <v>18.299585237907429</v>
      </c>
      <c r="L106" s="80">
        <v>0</v>
      </c>
      <c r="M106" s="348">
        <v>0</v>
      </c>
      <c r="N106" s="348">
        <v>0</v>
      </c>
      <c r="O106" s="1042">
        <f t="shared" si="27"/>
        <v>36.599170475814859</v>
      </c>
      <c r="P106" s="89"/>
      <c r="Q106" s="89"/>
      <c r="R106" s="89"/>
      <c r="S106" s="89"/>
      <c r="T106" s="89"/>
      <c r="U106" s="89"/>
      <c r="V106" s="89"/>
      <c r="W106" s="89"/>
      <c r="X106" s="89"/>
      <c r="Y106" s="89"/>
      <c r="Z106" s="89"/>
      <c r="AA106" s="89"/>
      <c r="AB106" s="89"/>
      <c r="AC106" s="89"/>
      <c r="AD106" s="89"/>
      <c r="AE106" s="89"/>
      <c r="AF106" s="89"/>
      <c r="AG106" s="89"/>
    </row>
    <row r="107" spans="1:33" s="71" customFormat="1" x14ac:dyDescent="0.2">
      <c r="A107" s="1"/>
      <c r="B107" s="347" t="s">
        <v>672</v>
      </c>
      <c r="C107" s="348">
        <v>0</v>
      </c>
      <c r="D107" s="348">
        <v>0</v>
      </c>
      <c r="E107" s="348">
        <v>0</v>
      </c>
      <c r="F107" s="348">
        <v>18.107210523736029</v>
      </c>
      <c r="G107" s="348">
        <v>0</v>
      </c>
      <c r="H107" s="348">
        <v>0</v>
      </c>
      <c r="I107" s="348">
        <v>0</v>
      </c>
      <c r="J107" s="348">
        <v>0</v>
      </c>
      <c r="K107" s="348">
        <v>0</v>
      </c>
      <c r="L107" s="80">
        <v>18.107210523736029</v>
      </c>
      <c r="M107" s="348">
        <v>0</v>
      </c>
      <c r="N107" s="348">
        <v>0</v>
      </c>
      <c r="O107" s="1042">
        <f t="shared" si="27"/>
        <v>36.214421047472058</v>
      </c>
      <c r="P107" s="89"/>
      <c r="Q107" s="89"/>
      <c r="R107" s="89"/>
      <c r="S107" s="89"/>
      <c r="T107" s="89"/>
      <c r="U107" s="89"/>
      <c r="V107" s="89"/>
      <c r="W107" s="89"/>
      <c r="X107" s="89"/>
      <c r="Y107" s="89"/>
      <c r="Z107" s="89"/>
      <c r="AA107" s="89"/>
      <c r="AB107" s="89"/>
      <c r="AC107" s="89"/>
      <c r="AD107" s="89"/>
      <c r="AE107" s="89"/>
      <c r="AF107" s="89"/>
      <c r="AG107" s="89"/>
    </row>
    <row r="108" spans="1:33" s="71" customFormat="1" x14ac:dyDescent="0.2">
      <c r="A108" s="1"/>
      <c r="B108" s="347" t="s">
        <v>711</v>
      </c>
      <c r="C108" s="348">
        <v>0</v>
      </c>
      <c r="D108" s="348">
        <v>0</v>
      </c>
      <c r="E108" s="348">
        <v>0</v>
      </c>
      <c r="F108" s="348">
        <v>0</v>
      </c>
      <c r="G108" s="348">
        <v>34.848714731657388</v>
      </c>
      <c r="H108" s="348">
        <v>0</v>
      </c>
      <c r="I108" s="348">
        <v>0</v>
      </c>
      <c r="J108" s="348">
        <v>0</v>
      </c>
      <c r="K108" s="348">
        <v>0</v>
      </c>
      <c r="L108" s="80">
        <v>0</v>
      </c>
      <c r="M108" s="348">
        <v>34.848714731657388</v>
      </c>
      <c r="N108" s="348">
        <v>0</v>
      </c>
      <c r="O108" s="1042">
        <f t="shared" si="27"/>
        <v>69.697429463314776</v>
      </c>
      <c r="P108" s="89"/>
      <c r="Q108" s="89"/>
      <c r="R108" s="89"/>
      <c r="S108" s="89"/>
      <c r="T108" s="89"/>
      <c r="U108" s="89"/>
      <c r="V108" s="89"/>
      <c r="W108" s="89"/>
      <c r="X108" s="89"/>
      <c r="Y108" s="89"/>
      <c r="Z108" s="89"/>
      <c r="AA108" s="89"/>
      <c r="AB108" s="89"/>
      <c r="AC108" s="89"/>
      <c r="AD108" s="89"/>
      <c r="AE108" s="89"/>
      <c r="AF108" s="89"/>
      <c r="AG108" s="89"/>
    </row>
    <row r="109" spans="1:33" s="71" customFormat="1" x14ac:dyDescent="0.2">
      <c r="A109" s="1"/>
      <c r="B109" s="347" t="s">
        <v>577</v>
      </c>
      <c r="C109" s="348">
        <v>36.780732345248474</v>
      </c>
      <c r="D109" s="348">
        <v>0</v>
      </c>
      <c r="E109" s="348">
        <v>0</v>
      </c>
      <c r="F109" s="348">
        <v>0</v>
      </c>
      <c r="G109" s="348">
        <v>0</v>
      </c>
      <c r="H109" s="348">
        <v>0</v>
      </c>
      <c r="I109" s="348">
        <v>0</v>
      </c>
      <c r="J109" s="348">
        <v>0</v>
      </c>
      <c r="K109" s="348">
        <v>0</v>
      </c>
      <c r="L109" s="80">
        <v>0</v>
      </c>
      <c r="M109" s="348">
        <v>0</v>
      </c>
      <c r="N109" s="348">
        <v>0</v>
      </c>
      <c r="O109" s="1042">
        <f t="shared" si="27"/>
        <v>36.780732345248474</v>
      </c>
      <c r="P109" s="89"/>
      <c r="Q109" s="89"/>
      <c r="R109" s="89"/>
      <c r="S109" s="89"/>
      <c r="T109" s="89"/>
      <c r="U109" s="89"/>
      <c r="V109" s="89"/>
      <c r="W109" s="89"/>
      <c r="X109" s="89"/>
      <c r="Y109" s="89"/>
      <c r="Z109" s="89"/>
      <c r="AA109" s="89"/>
      <c r="AB109" s="89"/>
      <c r="AC109" s="89"/>
      <c r="AD109" s="89"/>
      <c r="AE109" s="89"/>
      <c r="AF109" s="89"/>
      <c r="AG109" s="89"/>
    </row>
    <row r="110" spans="1:33" s="71" customFormat="1" x14ac:dyDescent="0.2">
      <c r="A110" s="1"/>
      <c r="B110" s="372" t="s">
        <v>512</v>
      </c>
      <c r="C110" s="348">
        <v>52.787162162162161</v>
      </c>
      <c r="D110" s="348">
        <v>0</v>
      </c>
      <c r="E110" s="348">
        <v>0</v>
      </c>
      <c r="F110" s="348">
        <v>0</v>
      </c>
      <c r="G110" s="348">
        <v>0</v>
      </c>
      <c r="H110" s="348">
        <v>0</v>
      </c>
      <c r="I110" s="348">
        <v>0</v>
      </c>
      <c r="J110" s="348">
        <v>0</v>
      </c>
      <c r="K110" s="348">
        <v>0</v>
      </c>
      <c r="L110" s="80">
        <v>0</v>
      </c>
      <c r="M110" s="348">
        <v>0</v>
      </c>
      <c r="N110" s="348">
        <v>0</v>
      </c>
      <c r="O110" s="1042">
        <f t="shared" si="27"/>
        <v>52.787162162162161</v>
      </c>
      <c r="P110" s="89"/>
      <c r="Q110" s="89"/>
      <c r="R110" s="89"/>
      <c r="S110" s="89"/>
      <c r="T110" s="89"/>
      <c r="U110" s="89"/>
      <c r="V110" s="89"/>
      <c r="W110" s="89"/>
      <c r="X110" s="89"/>
      <c r="Y110" s="89"/>
      <c r="Z110" s="89"/>
      <c r="AA110" s="89"/>
      <c r="AB110" s="89"/>
      <c r="AC110" s="89"/>
      <c r="AD110" s="89"/>
      <c r="AE110" s="89"/>
      <c r="AF110" s="89"/>
      <c r="AG110" s="89"/>
    </row>
    <row r="111" spans="1:33" s="71" customFormat="1" x14ac:dyDescent="0.2">
      <c r="A111" s="1"/>
      <c r="B111" s="347" t="s">
        <v>513</v>
      </c>
      <c r="C111" s="348">
        <v>68.112467306015702</v>
      </c>
      <c r="D111" s="348">
        <v>0</v>
      </c>
      <c r="E111" s="348">
        <v>0</v>
      </c>
      <c r="F111" s="348">
        <v>0</v>
      </c>
      <c r="G111" s="348">
        <v>0</v>
      </c>
      <c r="H111" s="348">
        <v>0</v>
      </c>
      <c r="I111" s="348">
        <v>0</v>
      </c>
      <c r="J111" s="348">
        <v>0</v>
      </c>
      <c r="K111" s="348">
        <v>0</v>
      </c>
      <c r="L111" s="80">
        <v>0</v>
      </c>
      <c r="M111" s="348">
        <v>0</v>
      </c>
      <c r="N111" s="348">
        <v>0</v>
      </c>
      <c r="O111" s="1042">
        <f t="shared" si="27"/>
        <v>68.112467306015702</v>
      </c>
      <c r="P111" s="89"/>
      <c r="Q111" s="89"/>
      <c r="R111" s="89"/>
      <c r="S111" s="89"/>
      <c r="T111" s="89"/>
      <c r="U111" s="89"/>
      <c r="V111" s="89"/>
      <c r="W111" s="89"/>
      <c r="X111" s="89"/>
      <c r="Y111" s="89"/>
      <c r="Z111" s="89"/>
      <c r="AA111" s="89"/>
      <c r="AB111" s="89"/>
      <c r="AC111" s="89"/>
      <c r="AD111" s="89"/>
      <c r="AE111" s="89"/>
      <c r="AF111" s="89"/>
      <c r="AG111" s="89"/>
    </row>
    <row r="112" spans="1:33" s="71" customFormat="1" x14ac:dyDescent="0.2">
      <c r="A112" s="1"/>
      <c r="B112" s="372" t="s">
        <v>578</v>
      </c>
      <c r="C112" s="348">
        <v>57.214472537053183</v>
      </c>
      <c r="D112" s="348">
        <v>0</v>
      </c>
      <c r="E112" s="348">
        <v>0</v>
      </c>
      <c r="F112" s="348">
        <v>0</v>
      </c>
      <c r="G112" s="348">
        <v>0</v>
      </c>
      <c r="H112" s="348">
        <v>0</v>
      </c>
      <c r="I112" s="348">
        <v>0</v>
      </c>
      <c r="J112" s="348">
        <v>0</v>
      </c>
      <c r="K112" s="348">
        <v>0</v>
      </c>
      <c r="L112" s="80">
        <v>0</v>
      </c>
      <c r="M112" s="348">
        <v>0</v>
      </c>
      <c r="N112" s="348">
        <v>0</v>
      </c>
      <c r="O112" s="1042">
        <f t="shared" si="27"/>
        <v>57.214472537053183</v>
      </c>
      <c r="P112" s="89"/>
      <c r="Q112" s="89"/>
      <c r="R112" s="89"/>
      <c r="S112" s="89"/>
      <c r="T112" s="89"/>
      <c r="U112" s="89"/>
      <c r="V112" s="89"/>
      <c r="W112" s="89"/>
      <c r="X112" s="89"/>
      <c r="Y112" s="89"/>
      <c r="Z112" s="89"/>
      <c r="AA112" s="89"/>
      <c r="AB112" s="89"/>
      <c r="AC112" s="89"/>
      <c r="AD112" s="89"/>
      <c r="AE112" s="89"/>
      <c r="AF112" s="89"/>
      <c r="AG112" s="89"/>
    </row>
    <row r="113" spans="1:33" s="71" customFormat="1" x14ac:dyDescent="0.2">
      <c r="A113" s="1"/>
      <c r="B113" s="347" t="s">
        <v>579</v>
      </c>
      <c r="C113" s="364">
        <v>0</v>
      </c>
      <c r="D113" s="364">
        <v>0</v>
      </c>
      <c r="E113" s="364">
        <v>0</v>
      </c>
      <c r="F113" s="364">
        <v>0</v>
      </c>
      <c r="G113" s="364">
        <v>0</v>
      </c>
      <c r="H113" s="364">
        <v>0</v>
      </c>
      <c r="I113" s="364">
        <v>0</v>
      </c>
      <c r="J113" s="364">
        <v>0</v>
      </c>
      <c r="K113" s="364">
        <v>0</v>
      </c>
      <c r="L113" s="80">
        <v>0</v>
      </c>
      <c r="M113" s="364">
        <v>51.224307606800345</v>
      </c>
      <c r="N113" s="348">
        <v>0</v>
      </c>
      <c r="O113" s="1042">
        <f t="shared" si="27"/>
        <v>51.224307606800345</v>
      </c>
      <c r="P113" s="89"/>
      <c r="Q113" s="89"/>
      <c r="R113" s="89"/>
      <c r="S113" s="89"/>
      <c r="T113" s="89"/>
      <c r="U113" s="89"/>
      <c r="V113" s="89"/>
      <c r="W113" s="89"/>
      <c r="X113" s="89"/>
      <c r="Y113" s="89"/>
      <c r="Z113" s="89"/>
      <c r="AA113" s="89"/>
      <c r="AB113" s="89"/>
      <c r="AC113" s="89"/>
      <c r="AD113" s="89"/>
      <c r="AE113" s="89"/>
      <c r="AF113" s="89"/>
      <c r="AG113" s="89"/>
    </row>
    <row r="114" spans="1:33" s="71" customFormat="1" x14ac:dyDescent="0.2">
      <c r="A114" s="1"/>
      <c r="B114" s="372" t="s">
        <v>842</v>
      </c>
      <c r="C114" s="364">
        <v>0</v>
      </c>
      <c r="D114" s="364">
        <v>0</v>
      </c>
      <c r="E114" s="364">
        <v>0</v>
      </c>
      <c r="F114" s="364">
        <v>0</v>
      </c>
      <c r="G114" s="364">
        <v>0</v>
      </c>
      <c r="H114" s="364">
        <v>0</v>
      </c>
      <c r="I114" s="364">
        <v>0</v>
      </c>
      <c r="J114" s="364">
        <v>0</v>
      </c>
      <c r="K114" s="364">
        <v>0</v>
      </c>
      <c r="L114" s="80">
        <v>0</v>
      </c>
      <c r="M114" s="364">
        <v>0</v>
      </c>
      <c r="N114" s="348">
        <v>0</v>
      </c>
      <c r="O114" s="1042">
        <f t="shared" si="27"/>
        <v>0</v>
      </c>
      <c r="P114" s="89"/>
      <c r="Q114" s="89"/>
      <c r="R114" s="89"/>
      <c r="S114" s="89"/>
      <c r="T114" s="89"/>
      <c r="U114" s="89"/>
      <c r="V114" s="89"/>
      <c r="W114" s="89"/>
      <c r="X114" s="89"/>
      <c r="Y114" s="89"/>
      <c r="Z114" s="89"/>
      <c r="AA114" s="89"/>
      <c r="AB114" s="89"/>
      <c r="AC114" s="89"/>
      <c r="AD114" s="89"/>
      <c r="AE114" s="89"/>
      <c r="AF114" s="89"/>
      <c r="AG114" s="89"/>
    </row>
    <row r="115" spans="1:33" s="71" customFormat="1" x14ac:dyDescent="0.2">
      <c r="A115" s="1"/>
      <c r="B115" s="347" t="s">
        <v>623</v>
      </c>
      <c r="C115" s="364">
        <v>0</v>
      </c>
      <c r="D115" s="364">
        <v>0</v>
      </c>
      <c r="E115" s="364">
        <v>0</v>
      </c>
      <c r="F115" s="364">
        <v>0</v>
      </c>
      <c r="G115" s="364">
        <v>0</v>
      </c>
      <c r="H115" s="364">
        <v>0</v>
      </c>
      <c r="I115" s="364">
        <v>0</v>
      </c>
      <c r="J115" s="364">
        <v>0</v>
      </c>
      <c r="K115" s="364">
        <v>0</v>
      </c>
      <c r="L115" s="80">
        <v>0</v>
      </c>
      <c r="M115" s="364">
        <v>0</v>
      </c>
      <c r="N115" s="348">
        <v>0</v>
      </c>
      <c r="O115" s="1042">
        <f t="shared" si="27"/>
        <v>0</v>
      </c>
      <c r="P115" s="89"/>
      <c r="Q115" s="89"/>
      <c r="R115" s="89"/>
      <c r="S115" s="89"/>
      <c r="T115" s="89"/>
      <c r="U115" s="89"/>
      <c r="V115" s="89"/>
      <c r="W115" s="89"/>
      <c r="X115" s="89"/>
      <c r="Y115" s="89"/>
      <c r="Z115" s="89"/>
      <c r="AA115" s="89"/>
      <c r="AB115" s="89"/>
      <c r="AC115" s="89"/>
      <c r="AD115" s="89"/>
      <c r="AE115" s="89"/>
      <c r="AF115" s="89"/>
      <c r="AG115" s="89"/>
    </row>
    <row r="116" spans="1:33" s="71" customFormat="1" x14ac:dyDescent="0.2">
      <c r="A116" s="1"/>
      <c r="B116" s="372" t="s">
        <v>80</v>
      </c>
      <c r="C116" s="348">
        <v>167.20078286</v>
      </c>
      <c r="D116" s="348">
        <v>39.496581230000004</v>
      </c>
      <c r="E116" s="348">
        <v>15.099320689999999</v>
      </c>
      <c r="F116" s="348">
        <v>40.960521760664896</v>
      </c>
      <c r="G116" s="348">
        <v>0</v>
      </c>
      <c r="H116" s="348">
        <v>95.109148000000005</v>
      </c>
      <c r="I116" s="348">
        <v>165.38338306</v>
      </c>
      <c r="J116" s="348">
        <v>39.067270569999998</v>
      </c>
      <c r="K116" s="348">
        <v>15.26524729</v>
      </c>
      <c r="L116" s="80">
        <v>41.170267565009212</v>
      </c>
      <c r="M116" s="348">
        <v>0</v>
      </c>
      <c r="N116" s="348">
        <v>95.109148000000005</v>
      </c>
      <c r="O116" s="1042">
        <f t="shared" si="27"/>
        <v>713.86167102567424</v>
      </c>
      <c r="P116" s="89"/>
      <c r="Q116" s="89"/>
      <c r="R116" s="89"/>
      <c r="S116" s="89"/>
      <c r="T116" s="89"/>
      <c r="U116" s="89"/>
      <c r="V116" s="89"/>
      <c r="W116" s="89"/>
      <c r="X116" s="89"/>
      <c r="Y116" s="89"/>
      <c r="Z116" s="89"/>
      <c r="AA116" s="89"/>
      <c r="AB116" s="89"/>
      <c r="AC116" s="89"/>
      <c r="AD116" s="89"/>
      <c r="AE116" s="89"/>
      <c r="AF116" s="89"/>
      <c r="AG116" s="89"/>
    </row>
    <row r="117" spans="1:33" s="71" customFormat="1" x14ac:dyDescent="0.2">
      <c r="A117" s="1"/>
      <c r="B117" s="991" t="s">
        <v>221</v>
      </c>
      <c r="C117" s="997">
        <f>+C118+C119</f>
        <v>6.0867875152355708</v>
      </c>
      <c r="D117" s="997">
        <f t="shared" ref="D117:N117" si="28">+D118+D119</f>
        <v>5.0733689940558797</v>
      </c>
      <c r="E117" s="997">
        <f t="shared" si="28"/>
        <v>104.34573631572731</v>
      </c>
      <c r="F117" s="997">
        <f t="shared" si="28"/>
        <v>0</v>
      </c>
      <c r="G117" s="997">
        <f t="shared" si="28"/>
        <v>1.7301504352106605</v>
      </c>
      <c r="H117" s="997">
        <f t="shared" si="28"/>
        <v>2.6431529362223336</v>
      </c>
      <c r="I117" s="997">
        <f t="shared" si="28"/>
        <v>0</v>
      </c>
      <c r="J117" s="997">
        <f t="shared" si="28"/>
        <v>0.18396211788742892</v>
      </c>
      <c r="K117" s="997">
        <f t="shared" si="28"/>
        <v>0</v>
      </c>
      <c r="L117" s="997">
        <f t="shared" si="28"/>
        <v>0</v>
      </c>
      <c r="M117" s="997">
        <f t="shared" si="28"/>
        <v>0</v>
      </c>
      <c r="N117" s="997">
        <f t="shared" si="28"/>
        <v>0</v>
      </c>
      <c r="O117" s="993">
        <f t="shared" si="27"/>
        <v>120.06315831433919</v>
      </c>
      <c r="P117" s="89"/>
      <c r="Q117" s="89"/>
      <c r="R117" s="89"/>
      <c r="S117" s="89"/>
      <c r="T117" s="89"/>
      <c r="U117" s="89"/>
      <c r="V117" s="89"/>
      <c r="W117" s="89"/>
      <c r="X117" s="89"/>
      <c r="Y117" s="89"/>
      <c r="Z117" s="89"/>
      <c r="AA117" s="89"/>
      <c r="AB117" s="89"/>
      <c r="AC117" s="89"/>
      <c r="AD117" s="89"/>
      <c r="AE117" s="89"/>
      <c r="AF117" s="89"/>
      <c r="AG117" s="89"/>
    </row>
    <row r="118" spans="1:33" s="71" customFormat="1" x14ac:dyDescent="0.2">
      <c r="A118" s="1"/>
      <c r="B118" s="1045" t="s">
        <v>73</v>
      </c>
      <c r="C118" s="1046">
        <v>6.0867875152355708</v>
      </c>
      <c r="D118" s="1046">
        <v>5.0733689940558797</v>
      </c>
      <c r="E118" s="1046">
        <v>104.34573631572731</v>
      </c>
      <c r="F118" s="1046">
        <v>0</v>
      </c>
      <c r="G118" s="1046">
        <v>1.7301504352106605</v>
      </c>
      <c r="H118" s="1046">
        <v>2.6431529362223336</v>
      </c>
      <c r="I118" s="1046">
        <v>0</v>
      </c>
      <c r="J118" s="1046">
        <v>0.18396211788742892</v>
      </c>
      <c r="K118" s="1046">
        <v>0</v>
      </c>
      <c r="L118" s="1042">
        <v>0</v>
      </c>
      <c r="M118" s="1046">
        <v>0</v>
      </c>
      <c r="N118" s="1046">
        <v>0</v>
      </c>
      <c r="O118" s="1042">
        <f t="shared" si="27"/>
        <v>120.06315831433919</v>
      </c>
      <c r="P118" s="89"/>
      <c r="Q118" s="89"/>
      <c r="R118" s="89"/>
      <c r="S118" s="89"/>
      <c r="T118" s="89"/>
      <c r="U118" s="89"/>
      <c r="V118" s="89"/>
      <c r="W118" s="89"/>
      <c r="X118" s="89"/>
      <c r="Y118" s="89"/>
      <c r="Z118" s="89"/>
      <c r="AA118" s="89"/>
      <c r="AB118" s="89"/>
      <c r="AC118" s="89"/>
      <c r="AD118" s="89"/>
      <c r="AE118" s="89"/>
      <c r="AF118" s="89"/>
      <c r="AG118" s="89"/>
    </row>
    <row r="119" spans="1:33" s="71" customFormat="1" x14ac:dyDescent="0.2">
      <c r="A119" s="1"/>
      <c r="B119" s="1045" t="s">
        <v>71</v>
      </c>
      <c r="C119" s="1046">
        <v>0</v>
      </c>
      <c r="D119" s="1046">
        <v>0</v>
      </c>
      <c r="E119" s="1046">
        <v>0</v>
      </c>
      <c r="F119" s="1046">
        <v>0</v>
      </c>
      <c r="G119" s="1046">
        <v>0</v>
      </c>
      <c r="H119" s="1046">
        <v>0</v>
      </c>
      <c r="I119" s="1046">
        <v>0</v>
      </c>
      <c r="J119" s="1046">
        <v>0</v>
      </c>
      <c r="K119" s="1046">
        <v>0</v>
      </c>
      <c r="L119" s="1042">
        <v>0</v>
      </c>
      <c r="M119" s="1046">
        <v>0</v>
      </c>
      <c r="N119" s="1046">
        <v>0</v>
      </c>
      <c r="O119" s="1042">
        <f t="shared" si="27"/>
        <v>0</v>
      </c>
      <c r="P119" s="89"/>
      <c r="Q119" s="89"/>
      <c r="R119" s="89"/>
      <c r="S119" s="89"/>
      <c r="T119" s="89"/>
      <c r="U119" s="89"/>
      <c r="V119" s="89"/>
      <c r="W119" s="89"/>
      <c r="X119" s="89"/>
      <c r="Y119" s="89"/>
      <c r="Z119" s="89"/>
      <c r="AA119" s="89"/>
      <c r="AB119" s="89"/>
      <c r="AC119" s="89"/>
      <c r="AD119" s="89"/>
      <c r="AE119" s="89"/>
      <c r="AF119" s="89"/>
      <c r="AG119" s="89"/>
    </row>
    <row r="120" spans="1:33" s="71" customFormat="1" x14ac:dyDescent="0.2">
      <c r="A120" s="1"/>
      <c r="B120" s="991" t="s">
        <v>345</v>
      </c>
      <c r="C120" s="997">
        <f t="shared" ref="C120:N120" si="29">+C121+C126</f>
        <v>19.537120531387831</v>
      </c>
      <c r="D120" s="997">
        <f t="shared" si="29"/>
        <v>0.32018153108378905</v>
      </c>
      <c r="E120" s="997">
        <f t="shared" si="29"/>
        <v>0.33996883199547689</v>
      </c>
      <c r="F120" s="997">
        <f t="shared" si="29"/>
        <v>17.831364956950935</v>
      </c>
      <c r="G120" s="997">
        <f t="shared" si="29"/>
        <v>0.30115343666858929</v>
      </c>
      <c r="H120" s="997">
        <f t="shared" si="29"/>
        <v>0.29481073758027709</v>
      </c>
      <c r="I120" s="997">
        <f t="shared" si="29"/>
        <v>16.334420214724812</v>
      </c>
      <c r="J120" s="997">
        <f t="shared" si="29"/>
        <v>0.2821253394036527</v>
      </c>
      <c r="K120" s="997">
        <f t="shared" si="29"/>
        <v>0.30191264316507727</v>
      </c>
      <c r="L120" s="997">
        <f t="shared" si="29"/>
        <v>14.997563775008828</v>
      </c>
      <c r="M120" s="997">
        <f t="shared" si="29"/>
        <v>0.26309724498845288</v>
      </c>
      <c r="N120" s="997">
        <f t="shared" si="29"/>
        <v>0.25675454590014063</v>
      </c>
      <c r="O120" s="993">
        <f t="shared" ref="O120:O127" si="30">SUM(C120:N120)</f>
        <v>71.060473788857863</v>
      </c>
      <c r="P120" s="89"/>
      <c r="Q120" s="89"/>
      <c r="R120" s="89"/>
      <c r="S120" s="89"/>
      <c r="T120" s="89"/>
      <c r="U120" s="89"/>
      <c r="V120" s="89"/>
      <c r="W120" s="89"/>
      <c r="X120" s="89"/>
      <c r="Y120" s="89"/>
      <c r="Z120" s="89"/>
      <c r="AA120" s="89"/>
      <c r="AB120" s="89"/>
      <c r="AC120" s="89"/>
      <c r="AD120" s="89"/>
      <c r="AE120" s="89"/>
      <c r="AF120" s="89"/>
      <c r="AG120" s="89"/>
    </row>
    <row r="121" spans="1:33" s="71" customFormat="1" x14ac:dyDescent="0.2">
      <c r="A121" s="1"/>
      <c r="B121" s="354" t="s">
        <v>73</v>
      </c>
      <c r="C121" s="375">
        <f t="shared" ref="C121:N121" si="31">+C122+C124</f>
        <v>19.537120531387831</v>
      </c>
      <c r="D121" s="375">
        <f t="shared" si="31"/>
        <v>0.32018153108378905</v>
      </c>
      <c r="E121" s="375">
        <f t="shared" si="31"/>
        <v>0.31383883199547691</v>
      </c>
      <c r="F121" s="375">
        <f t="shared" si="31"/>
        <v>17.831364956950935</v>
      </c>
      <c r="G121" s="375">
        <f t="shared" si="31"/>
        <v>0.30115343666858929</v>
      </c>
      <c r="H121" s="375">
        <f t="shared" si="31"/>
        <v>0.29481073758027709</v>
      </c>
      <c r="I121" s="375">
        <f t="shared" si="31"/>
        <v>16.334420214724812</v>
      </c>
      <c r="J121" s="375">
        <f t="shared" si="31"/>
        <v>0.2821253394036527</v>
      </c>
      <c r="K121" s="375">
        <f t="shared" si="31"/>
        <v>0.27578264316507728</v>
      </c>
      <c r="L121" s="375">
        <f t="shared" si="31"/>
        <v>14.997563775008828</v>
      </c>
      <c r="M121" s="375">
        <f t="shared" si="31"/>
        <v>0.26309724498845288</v>
      </c>
      <c r="N121" s="375">
        <f t="shared" si="31"/>
        <v>0.25675454590014063</v>
      </c>
      <c r="O121" s="94">
        <f t="shared" si="30"/>
        <v>71.008213788857873</v>
      </c>
      <c r="P121" s="89"/>
      <c r="Q121" s="89"/>
      <c r="R121" s="89"/>
      <c r="S121" s="89"/>
      <c r="T121" s="89"/>
      <c r="U121" s="89"/>
      <c r="V121" s="89"/>
      <c r="W121" s="89"/>
      <c r="X121" s="89"/>
      <c r="Y121" s="89"/>
      <c r="Z121" s="89"/>
      <c r="AA121" s="89"/>
      <c r="AB121" s="89"/>
      <c r="AC121" s="89"/>
      <c r="AD121" s="89"/>
      <c r="AE121" s="89"/>
      <c r="AF121" s="89"/>
      <c r="AG121" s="89"/>
    </row>
    <row r="122" spans="1:33" x14ac:dyDescent="0.2">
      <c r="B122" s="1177" t="s">
        <v>678</v>
      </c>
      <c r="C122" s="376">
        <f>+C123</f>
        <v>0.32652423017210136</v>
      </c>
      <c r="D122" s="376">
        <f t="shared" ref="D122:N122" si="32">+D123</f>
        <v>0.32018153108378905</v>
      </c>
      <c r="E122" s="376">
        <f t="shared" si="32"/>
        <v>0.31383883199547691</v>
      </c>
      <c r="F122" s="376">
        <f t="shared" si="32"/>
        <v>0.30749613290716471</v>
      </c>
      <c r="G122" s="376">
        <f t="shared" si="32"/>
        <v>0.30115343666858929</v>
      </c>
      <c r="H122" s="376">
        <f t="shared" si="32"/>
        <v>0.29481073758027709</v>
      </c>
      <c r="I122" s="376">
        <f t="shared" si="32"/>
        <v>0.2884680384919649</v>
      </c>
      <c r="J122" s="376">
        <f t="shared" si="32"/>
        <v>0.2821253394036527</v>
      </c>
      <c r="K122" s="376">
        <f t="shared" si="32"/>
        <v>0.27578264316507728</v>
      </c>
      <c r="L122" s="376">
        <f t="shared" si="32"/>
        <v>0.26943994407676508</v>
      </c>
      <c r="M122" s="376">
        <f t="shared" si="32"/>
        <v>0.26309724498845288</v>
      </c>
      <c r="N122" s="376">
        <f t="shared" si="32"/>
        <v>0.25675454590014063</v>
      </c>
      <c r="O122" s="81">
        <f t="shared" si="30"/>
        <v>3.499672656433451</v>
      </c>
      <c r="P122" s="89"/>
      <c r="Q122" s="89"/>
      <c r="R122" s="89"/>
      <c r="S122" s="89"/>
      <c r="T122" s="89"/>
      <c r="U122" s="89"/>
      <c r="V122" s="89"/>
      <c r="W122" s="89"/>
      <c r="X122" s="89"/>
      <c r="Y122" s="89"/>
      <c r="Z122" s="89"/>
      <c r="AA122" s="89"/>
      <c r="AB122" s="89"/>
      <c r="AC122" s="89"/>
      <c r="AD122" s="89"/>
      <c r="AE122" s="89"/>
      <c r="AF122" s="89"/>
      <c r="AG122" s="89"/>
    </row>
    <row r="123" spans="1:33" s="71" customFormat="1" x14ac:dyDescent="0.2">
      <c r="A123" s="1"/>
      <c r="B123" s="805" t="s">
        <v>855</v>
      </c>
      <c r="C123" s="376">
        <v>0.32652423017210136</v>
      </c>
      <c r="D123" s="376">
        <v>0.32018153108378905</v>
      </c>
      <c r="E123" s="376">
        <v>0.31383883199547691</v>
      </c>
      <c r="F123" s="376">
        <v>0.30749613290716471</v>
      </c>
      <c r="G123" s="376">
        <v>0.30115343666858929</v>
      </c>
      <c r="H123" s="376">
        <v>0.29481073758027709</v>
      </c>
      <c r="I123" s="376">
        <v>0.2884680384919649</v>
      </c>
      <c r="J123" s="376">
        <v>0.2821253394036527</v>
      </c>
      <c r="K123" s="376">
        <v>0.27578264316507728</v>
      </c>
      <c r="L123" s="81">
        <v>0.26943994407676508</v>
      </c>
      <c r="M123" s="376">
        <v>0.26309724498845288</v>
      </c>
      <c r="N123" s="376">
        <v>0.25675454590014063</v>
      </c>
      <c r="O123" s="1044">
        <f t="shared" si="30"/>
        <v>3.499672656433451</v>
      </c>
      <c r="P123" s="89"/>
      <c r="Q123" s="89"/>
      <c r="R123" s="89"/>
      <c r="S123" s="89"/>
      <c r="T123" s="89"/>
      <c r="U123" s="89"/>
      <c r="V123" s="89"/>
      <c r="W123" s="89"/>
      <c r="X123" s="89"/>
      <c r="Y123" s="89"/>
      <c r="Z123" s="89"/>
      <c r="AA123" s="89"/>
      <c r="AB123" s="89"/>
      <c r="AC123" s="89"/>
      <c r="AD123" s="89"/>
      <c r="AE123" s="89"/>
      <c r="AF123" s="89"/>
      <c r="AG123" s="89"/>
    </row>
    <row r="124" spans="1:33" s="71" customFormat="1" x14ac:dyDescent="0.2">
      <c r="A124" s="1"/>
      <c r="B124" s="806" t="s">
        <v>679</v>
      </c>
      <c r="C124" s="376">
        <f>+C125</f>
        <v>19.21059630121573</v>
      </c>
      <c r="D124" s="376">
        <f t="shared" ref="D124:N124" si="33">+D125</f>
        <v>0</v>
      </c>
      <c r="E124" s="376">
        <f t="shared" si="33"/>
        <v>0</v>
      </c>
      <c r="F124" s="376">
        <f t="shared" si="33"/>
        <v>17.52386882404377</v>
      </c>
      <c r="G124" s="376">
        <f t="shared" si="33"/>
        <v>0</v>
      </c>
      <c r="H124" s="376">
        <f t="shared" si="33"/>
        <v>0</v>
      </c>
      <c r="I124" s="376">
        <f t="shared" si="33"/>
        <v>16.045952176232849</v>
      </c>
      <c r="J124" s="376">
        <f t="shared" si="33"/>
        <v>0</v>
      </c>
      <c r="K124" s="376">
        <f t="shared" si="33"/>
        <v>0</v>
      </c>
      <c r="L124" s="376">
        <f t="shared" si="33"/>
        <v>14.728123830932063</v>
      </c>
      <c r="M124" s="376">
        <f t="shared" si="33"/>
        <v>0</v>
      </c>
      <c r="N124" s="376">
        <f t="shared" si="33"/>
        <v>0</v>
      </c>
      <c r="O124" s="81">
        <f t="shared" si="30"/>
        <v>67.508541132424412</v>
      </c>
      <c r="P124" s="89"/>
      <c r="Q124" s="89"/>
      <c r="R124" s="89"/>
      <c r="S124" s="89"/>
      <c r="T124" s="89"/>
      <c r="U124" s="89"/>
      <c r="V124" s="89"/>
      <c r="W124" s="89"/>
      <c r="X124" s="89"/>
      <c r="Y124" s="89"/>
      <c r="Z124" s="89"/>
      <c r="AA124" s="89"/>
      <c r="AB124" s="89"/>
      <c r="AC124" s="89"/>
      <c r="AD124" s="89"/>
      <c r="AE124" s="89"/>
      <c r="AF124" s="89"/>
      <c r="AG124" s="89"/>
    </row>
    <row r="125" spans="1:33" s="71" customFormat="1" x14ac:dyDescent="0.2">
      <c r="A125" s="1"/>
      <c r="B125" s="805" t="s">
        <v>855</v>
      </c>
      <c r="C125" s="376">
        <v>19.21059630121573</v>
      </c>
      <c r="D125" s="376">
        <v>0</v>
      </c>
      <c r="E125" s="376">
        <v>0</v>
      </c>
      <c r="F125" s="376">
        <v>17.52386882404377</v>
      </c>
      <c r="G125" s="376">
        <v>0</v>
      </c>
      <c r="H125" s="376">
        <v>0</v>
      </c>
      <c r="I125" s="376">
        <v>16.045952176232849</v>
      </c>
      <c r="J125" s="376">
        <v>0</v>
      </c>
      <c r="K125" s="376">
        <v>0</v>
      </c>
      <c r="L125" s="81">
        <v>14.728123830932063</v>
      </c>
      <c r="M125" s="376">
        <v>0</v>
      </c>
      <c r="N125" s="376">
        <v>0</v>
      </c>
      <c r="O125" s="81">
        <f t="shared" si="30"/>
        <v>67.508541132424412</v>
      </c>
      <c r="P125" s="89"/>
      <c r="Q125" s="89"/>
      <c r="R125" s="89"/>
      <c r="S125" s="89"/>
      <c r="T125" s="89"/>
      <c r="U125" s="89"/>
      <c r="V125" s="89"/>
      <c r="W125" s="89"/>
      <c r="X125" s="89"/>
      <c r="Y125" s="89"/>
      <c r="Z125" s="89"/>
      <c r="AA125" s="89"/>
      <c r="AB125" s="89"/>
      <c r="AC125" s="89"/>
      <c r="AD125" s="89"/>
      <c r="AE125" s="89"/>
      <c r="AF125" s="89"/>
      <c r="AG125" s="89"/>
    </row>
    <row r="126" spans="1:33" s="71" customFormat="1" x14ac:dyDescent="0.2">
      <c r="A126" s="1"/>
      <c r="B126" s="355" t="s">
        <v>71</v>
      </c>
      <c r="C126" s="380">
        <f>+C127</f>
        <v>0</v>
      </c>
      <c r="D126" s="380">
        <f t="shared" ref="D126:N126" si="34">+D127</f>
        <v>0</v>
      </c>
      <c r="E126" s="380">
        <f t="shared" si="34"/>
        <v>2.613E-2</v>
      </c>
      <c r="F126" s="380">
        <f t="shared" si="34"/>
        <v>0</v>
      </c>
      <c r="G126" s="380">
        <f t="shared" si="34"/>
        <v>0</v>
      </c>
      <c r="H126" s="380">
        <f t="shared" si="34"/>
        <v>0</v>
      </c>
      <c r="I126" s="380">
        <f t="shared" si="34"/>
        <v>0</v>
      </c>
      <c r="J126" s="380">
        <f t="shared" si="34"/>
        <v>0</v>
      </c>
      <c r="K126" s="380">
        <f t="shared" si="34"/>
        <v>2.613E-2</v>
      </c>
      <c r="L126" s="380">
        <f t="shared" si="34"/>
        <v>0</v>
      </c>
      <c r="M126" s="380">
        <f t="shared" si="34"/>
        <v>0</v>
      </c>
      <c r="N126" s="380">
        <f t="shared" si="34"/>
        <v>0</v>
      </c>
      <c r="O126" s="1041">
        <f t="shared" si="30"/>
        <v>5.2260000000000001E-2</v>
      </c>
      <c r="P126" s="89"/>
      <c r="Q126" s="89"/>
      <c r="R126" s="89"/>
      <c r="S126" s="89"/>
      <c r="T126" s="89"/>
      <c r="U126" s="89"/>
      <c r="V126" s="89"/>
      <c r="W126" s="89"/>
      <c r="X126" s="89"/>
      <c r="Y126" s="89"/>
      <c r="Z126" s="89"/>
      <c r="AA126" s="89"/>
      <c r="AB126" s="89"/>
      <c r="AC126" s="89"/>
      <c r="AD126" s="89"/>
      <c r="AE126" s="89"/>
      <c r="AF126" s="89"/>
      <c r="AG126" s="89"/>
    </row>
    <row r="127" spans="1:33" s="71" customFormat="1" x14ac:dyDescent="0.2">
      <c r="A127" s="1"/>
      <c r="B127" s="805" t="s">
        <v>680</v>
      </c>
      <c r="C127" s="376">
        <v>0</v>
      </c>
      <c r="D127" s="376">
        <v>0</v>
      </c>
      <c r="E127" s="376">
        <v>2.613E-2</v>
      </c>
      <c r="F127" s="376">
        <v>0</v>
      </c>
      <c r="G127" s="376">
        <v>0</v>
      </c>
      <c r="H127" s="376">
        <v>0</v>
      </c>
      <c r="I127" s="376">
        <v>0</v>
      </c>
      <c r="J127" s="376">
        <v>0</v>
      </c>
      <c r="K127" s="376">
        <v>2.613E-2</v>
      </c>
      <c r="L127" s="81">
        <v>0</v>
      </c>
      <c r="M127" s="376">
        <v>0</v>
      </c>
      <c r="N127" s="376">
        <v>0</v>
      </c>
      <c r="O127" s="1038">
        <f t="shared" si="30"/>
        <v>5.2260000000000001E-2</v>
      </c>
      <c r="P127" s="89"/>
      <c r="Q127" s="89"/>
      <c r="R127" s="89"/>
      <c r="S127" s="89"/>
      <c r="T127" s="89"/>
      <c r="U127" s="89"/>
      <c r="V127" s="89"/>
      <c r="W127" s="89"/>
      <c r="X127" s="89"/>
      <c r="Y127" s="89"/>
      <c r="Z127" s="89"/>
      <c r="AA127" s="89"/>
      <c r="AB127" s="89"/>
      <c r="AC127" s="89"/>
      <c r="AD127" s="89"/>
      <c r="AE127" s="89"/>
      <c r="AF127" s="89"/>
      <c r="AG127" s="89"/>
    </row>
    <row r="128" spans="1:33" s="71" customFormat="1" x14ac:dyDescent="0.2">
      <c r="A128" s="1"/>
      <c r="B128" s="381"/>
      <c r="C128" s="86"/>
      <c r="D128" s="86"/>
      <c r="E128" s="86"/>
      <c r="F128" s="86"/>
      <c r="G128" s="86"/>
      <c r="H128" s="86"/>
      <c r="I128" s="86"/>
      <c r="J128" s="86"/>
      <c r="K128" s="86"/>
      <c r="L128" s="86"/>
      <c r="M128" s="86"/>
      <c r="N128" s="86"/>
      <c r="O128" s="86"/>
      <c r="P128" s="89"/>
      <c r="Q128" s="89"/>
      <c r="R128" s="89"/>
      <c r="S128" s="89"/>
      <c r="T128" s="89"/>
      <c r="U128" s="89"/>
      <c r="V128" s="89"/>
      <c r="W128" s="89"/>
      <c r="X128" s="89"/>
      <c r="Y128" s="89"/>
      <c r="Z128" s="89"/>
      <c r="AA128" s="89"/>
      <c r="AB128" s="89"/>
      <c r="AC128" s="89"/>
      <c r="AD128" s="89"/>
      <c r="AE128" s="89"/>
      <c r="AF128" s="89"/>
      <c r="AG128" s="89"/>
    </row>
    <row r="129" spans="2:33" x14ac:dyDescent="0.2">
      <c r="B129" s="345" t="s">
        <v>106</v>
      </c>
      <c r="C129" s="123">
        <f>+C130+C131</f>
        <v>198.87269519748486</v>
      </c>
      <c r="D129" s="123">
        <f t="shared" ref="D129:N129" si="35">+D130+D131</f>
        <v>228.91345636892513</v>
      </c>
      <c r="E129" s="123">
        <f t="shared" si="35"/>
        <v>690.37217988562895</v>
      </c>
      <c r="F129" s="123">
        <f t="shared" si="35"/>
        <v>546.71822489692784</v>
      </c>
      <c r="G129" s="123">
        <f t="shared" si="35"/>
        <v>423.1612141326799</v>
      </c>
      <c r="H129" s="123">
        <f t="shared" si="35"/>
        <v>708.32683757675909</v>
      </c>
      <c r="I129" s="123">
        <f t="shared" si="35"/>
        <v>187.77715315684799</v>
      </c>
      <c r="J129" s="123">
        <f t="shared" si="35"/>
        <v>106.92624113279224</v>
      </c>
      <c r="K129" s="123">
        <f t="shared" si="35"/>
        <v>122.55398470164917</v>
      </c>
      <c r="L129" s="123">
        <f t="shared" si="35"/>
        <v>491.24102840557981</v>
      </c>
      <c r="M129" s="123">
        <f t="shared" si="35"/>
        <v>423.3049660062228</v>
      </c>
      <c r="N129" s="123">
        <f t="shared" si="35"/>
        <v>277.49005973402052</v>
      </c>
      <c r="O129" s="123">
        <f>SUM(C129:N129)</f>
        <v>4405.6580411955183</v>
      </c>
      <c r="P129" s="89"/>
      <c r="Q129" s="89"/>
      <c r="R129" s="89"/>
      <c r="S129" s="89"/>
      <c r="T129" s="89"/>
      <c r="U129" s="89"/>
      <c r="V129" s="89"/>
      <c r="W129" s="89"/>
      <c r="X129" s="89"/>
      <c r="Y129" s="89"/>
      <c r="Z129" s="89"/>
      <c r="AA129" s="89"/>
      <c r="AB129" s="89"/>
      <c r="AC129" s="89"/>
      <c r="AD129" s="89"/>
      <c r="AE129" s="89"/>
      <c r="AF129" s="89"/>
      <c r="AG129" s="89"/>
    </row>
    <row r="130" spans="2:33" x14ac:dyDescent="0.2">
      <c r="B130" s="347" t="s">
        <v>107</v>
      </c>
      <c r="C130" s="376">
        <v>35.456648393204411</v>
      </c>
      <c r="D130" s="376">
        <v>2.813877471576725</v>
      </c>
      <c r="E130" s="376">
        <v>28.379661257486262</v>
      </c>
      <c r="F130" s="376">
        <v>74.638154832469667</v>
      </c>
      <c r="G130" s="376">
        <v>37.521054399765639</v>
      </c>
      <c r="H130" s="376">
        <v>184.59014869926614</v>
      </c>
      <c r="I130" s="376">
        <v>35.296082492471001</v>
      </c>
      <c r="J130" s="376">
        <v>2.7118846648823514</v>
      </c>
      <c r="K130" s="376">
        <v>28.458751259583668</v>
      </c>
      <c r="L130" s="376">
        <v>20.74783669925246</v>
      </c>
      <c r="M130" s="376">
        <v>37.541571302124538</v>
      </c>
      <c r="N130" s="376">
        <v>184.49351941354695</v>
      </c>
      <c r="O130" s="80">
        <f>SUM(C130:N130)</f>
        <v>672.64919088562988</v>
      </c>
      <c r="P130" s="89"/>
      <c r="Q130" s="89"/>
      <c r="R130" s="89"/>
      <c r="S130" s="89"/>
      <c r="T130" s="89"/>
      <c r="U130" s="89"/>
      <c r="V130" s="89"/>
      <c r="W130" s="89"/>
      <c r="X130" s="89"/>
      <c r="Y130" s="89"/>
      <c r="Z130" s="89"/>
      <c r="AA130" s="89"/>
      <c r="AB130" s="89"/>
      <c r="AC130" s="89"/>
      <c r="AD130" s="89"/>
      <c r="AE130" s="89"/>
      <c r="AF130" s="89"/>
      <c r="AG130" s="89"/>
    </row>
    <row r="131" spans="2:33" x14ac:dyDescent="0.2">
      <c r="B131" s="347" t="s">
        <v>544</v>
      </c>
      <c r="C131" s="80">
        <v>163.41604680428046</v>
      </c>
      <c r="D131" s="80">
        <v>226.09957889734841</v>
      </c>
      <c r="E131" s="80">
        <v>661.99251862814265</v>
      </c>
      <c r="F131" s="80">
        <v>472.0800700644582</v>
      </c>
      <c r="G131" s="80">
        <v>385.64015973291424</v>
      </c>
      <c r="H131" s="80">
        <v>523.73668887749295</v>
      </c>
      <c r="I131" s="80">
        <v>152.48107066437697</v>
      </c>
      <c r="J131" s="80">
        <v>104.21435646790989</v>
      </c>
      <c r="K131" s="80">
        <v>94.095233442065506</v>
      </c>
      <c r="L131" s="80">
        <v>470.49319170632737</v>
      </c>
      <c r="M131" s="80">
        <v>385.76339470409823</v>
      </c>
      <c r="N131" s="80">
        <v>92.996540320473542</v>
      </c>
      <c r="O131" s="1042">
        <f>SUM(C131:N131)</f>
        <v>3733.0088503098887</v>
      </c>
      <c r="P131" s="89"/>
      <c r="Q131" s="89"/>
      <c r="R131" s="89"/>
      <c r="S131" s="89"/>
      <c r="T131" s="89"/>
      <c r="U131" s="89"/>
      <c r="V131" s="89"/>
      <c r="W131" s="89"/>
      <c r="X131" s="89"/>
      <c r="Y131" s="89"/>
      <c r="Z131" s="89"/>
      <c r="AA131" s="89"/>
      <c r="AB131" s="89"/>
      <c r="AC131" s="89"/>
      <c r="AD131" s="89"/>
      <c r="AE131" s="89"/>
      <c r="AF131" s="89"/>
      <c r="AG131" s="89"/>
    </row>
    <row r="132" spans="2:33" x14ac:dyDescent="0.2">
      <c r="B132" s="345" t="s">
        <v>108</v>
      </c>
      <c r="C132" s="123">
        <v>1064.4177817216437</v>
      </c>
      <c r="D132" s="123">
        <v>491.62751675763644</v>
      </c>
      <c r="E132" s="123">
        <v>384.55478258518713</v>
      </c>
      <c r="F132" s="123">
        <v>863.9499268845309</v>
      </c>
      <c r="G132" s="123">
        <v>1042.4626579402145</v>
      </c>
      <c r="H132" s="123">
        <v>1607.8948050751867</v>
      </c>
      <c r="I132" s="123">
        <v>844.31557684554866</v>
      </c>
      <c r="J132" s="123">
        <v>487.3215463006556</v>
      </c>
      <c r="K132" s="123">
        <v>380.27952220546013</v>
      </c>
      <c r="L132" s="123">
        <v>875.39411424747698</v>
      </c>
      <c r="M132" s="123">
        <v>784.13543497753938</v>
      </c>
      <c r="N132" s="123">
        <v>1601.9708820711635</v>
      </c>
      <c r="O132" s="123">
        <f>SUM(C132:N132)</f>
        <v>10428.324547612245</v>
      </c>
      <c r="P132" s="89"/>
      <c r="Q132" s="89"/>
      <c r="R132" s="89"/>
      <c r="S132" s="89"/>
      <c r="T132" s="89"/>
      <c r="U132" s="89"/>
      <c r="V132" s="89"/>
      <c r="W132" s="89"/>
      <c r="X132" s="89"/>
      <c r="Y132" s="89"/>
      <c r="Z132" s="89"/>
      <c r="AA132" s="89"/>
      <c r="AB132" s="89"/>
      <c r="AC132" s="89"/>
      <c r="AD132" s="89"/>
      <c r="AE132" s="89"/>
      <c r="AF132" s="89"/>
      <c r="AG132" s="89"/>
    </row>
    <row r="133" spans="2:33" x14ac:dyDescent="0.2">
      <c r="B133" s="998"/>
      <c r="C133" s="462"/>
      <c r="D133" s="462"/>
      <c r="E133" s="462"/>
      <c r="F133" s="462"/>
      <c r="G133" s="462"/>
      <c r="H133" s="462"/>
      <c r="I133" s="462"/>
      <c r="J133" s="462"/>
      <c r="K133" s="462"/>
      <c r="L133" s="462"/>
      <c r="M133" s="462"/>
      <c r="N133" s="462"/>
      <c r="O133" s="462"/>
    </row>
    <row r="134" spans="2:33" x14ac:dyDescent="0.2">
      <c r="B134" s="98" t="s">
        <v>346</v>
      </c>
      <c r="C134" s="999"/>
      <c r="D134" s="999"/>
      <c r="E134" s="999"/>
      <c r="F134" s="999"/>
      <c r="G134" s="999"/>
      <c r="H134" s="999"/>
      <c r="I134" s="999"/>
      <c r="J134" s="999"/>
      <c r="K134" s="999"/>
      <c r="L134" s="999"/>
      <c r="M134" s="999"/>
      <c r="N134" s="999"/>
      <c r="O134" s="1000"/>
    </row>
    <row r="135" spans="2:33" x14ac:dyDescent="0.2">
      <c r="C135" s="999"/>
      <c r="D135" s="999"/>
      <c r="E135" s="999"/>
      <c r="F135" s="999"/>
      <c r="G135" s="999"/>
      <c r="H135" s="999"/>
      <c r="I135" s="999"/>
      <c r="J135" s="999"/>
      <c r="K135" s="999"/>
      <c r="L135" s="999"/>
      <c r="M135" s="999"/>
      <c r="N135" s="999"/>
      <c r="O135" s="1000"/>
    </row>
    <row r="136" spans="2:33" x14ac:dyDescent="0.2">
      <c r="C136" s="999"/>
      <c r="D136" s="999"/>
      <c r="E136" s="999"/>
      <c r="F136" s="999"/>
      <c r="G136" s="999"/>
      <c r="H136" s="999"/>
      <c r="I136" s="999"/>
      <c r="J136" s="999"/>
      <c r="K136" s="999"/>
      <c r="L136" s="999"/>
      <c r="M136" s="999"/>
      <c r="N136" s="999"/>
      <c r="O136" s="1000"/>
    </row>
    <row r="137" spans="2:33" x14ac:dyDescent="0.2">
      <c r="C137" s="89"/>
      <c r="D137" s="89"/>
      <c r="E137" s="89"/>
      <c r="F137" s="89"/>
      <c r="G137" s="89"/>
      <c r="H137" s="89"/>
      <c r="I137" s="89"/>
      <c r="J137" s="89"/>
      <c r="K137" s="89"/>
      <c r="L137" s="89"/>
      <c r="M137" s="89"/>
      <c r="N137" s="89"/>
      <c r="O137" s="1000"/>
    </row>
    <row r="138" spans="2:33" x14ac:dyDescent="0.2">
      <c r="C138" s="116"/>
      <c r="D138" s="116"/>
      <c r="E138" s="116"/>
      <c r="F138" s="116"/>
      <c r="G138" s="116"/>
      <c r="H138" s="116"/>
      <c r="I138" s="116"/>
      <c r="J138" s="116"/>
      <c r="K138" s="116"/>
      <c r="L138" s="116"/>
      <c r="M138" s="116"/>
      <c r="N138" s="116"/>
      <c r="O138" s="1000"/>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7"/>
  <sheetViews>
    <sheetView showGridLines="0" showRuler="0" zoomScaleNormal="100" zoomScaleSheetLayoutView="80" workbookViewId="0"/>
  </sheetViews>
  <sheetFormatPr baseColWidth="10" defaultColWidth="11.42578125" defaultRowHeight="12.75" x14ac:dyDescent="0.2"/>
  <cols>
    <col min="1" max="1" width="6.85546875" style="1" customWidth="1"/>
    <col min="2" max="2" width="40" style="99" customWidth="1"/>
    <col min="3" max="11" width="17.140625" style="99" bestFit="1" customWidth="1"/>
    <col min="12" max="12" width="22.140625" style="99" bestFit="1" customWidth="1"/>
    <col min="13" max="13" width="22.140625" style="100" bestFit="1" customWidth="1"/>
    <col min="14" max="16384" width="11.42578125" style="100"/>
  </cols>
  <sheetData>
    <row r="1" spans="1:13" ht="15" x14ac:dyDescent="0.25">
      <c r="A1" s="757" t="s">
        <v>220</v>
      </c>
      <c r="B1" s="191"/>
    </row>
    <row r="2" spans="1:13" ht="15" customHeight="1" x14ac:dyDescent="0.25">
      <c r="A2" s="191"/>
      <c r="B2" s="394" t="str">
        <f>+A.3.5!B2</f>
        <v>MINISTERIO DE ECONOMIA</v>
      </c>
      <c r="C2" s="101"/>
      <c r="D2" s="101"/>
      <c r="E2" s="101"/>
      <c r="F2" s="101"/>
      <c r="G2" s="101"/>
      <c r="H2" s="101"/>
      <c r="I2" s="101"/>
      <c r="J2" s="101"/>
      <c r="K2" s="101"/>
      <c r="L2" s="101"/>
    </row>
    <row r="3" spans="1:13" ht="15" customHeight="1" x14ac:dyDescent="0.25">
      <c r="A3" s="191"/>
      <c r="B3" s="651" t="s">
        <v>570</v>
      </c>
      <c r="C3" s="101"/>
      <c r="D3" s="101"/>
      <c r="E3" s="101"/>
      <c r="F3" s="101"/>
      <c r="G3" s="101"/>
      <c r="H3" s="101"/>
      <c r="I3" s="101"/>
      <c r="J3" s="101"/>
      <c r="K3" s="101"/>
      <c r="L3" s="101"/>
    </row>
    <row r="4" spans="1:13" ht="11.25" x14ac:dyDescent="0.2">
      <c r="A4" s="99"/>
      <c r="B4" s="102"/>
      <c r="C4" s="101"/>
      <c r="D4" s="101"/>
      <c r="E4" s="101"/>
      <c r="F4" s="101"/>
      <c r="G4" s="101"/>
      <c r="H4" s="101"/>
      <c r="I4" s="101"/>
      <c r="J4" s="101"/>
      <c r="K4" s="101"/>
      <c r="L4" s="101"/>
    </row>
    <row r="5" spans="1:13" ht="11.25" x14ac:dyDescent="0.2">
      <c r="A5" s="99"/>
      <c r="B5" s="102"/>
      <c r="C5" s="101"/>
      <c r="D5" s="101"/>
      <c r="E5" s="101"/>
      <c r="F5" s="101"/>
      <c r="G5" s="101"/>
      <c r="H5" s="101"/>
      <c r="I5" s="101"/>
      <c r="J5" s="101"/>
      <c r="K5" s="101"/>
      <c r="L5" s="101"/>
    </row>
    <row r="6" spans="1:13" ht="17.25" x14ac:dyDescent="0.2">
      <c r="A6" s="99"/>
      <c r="B6" s="1379" t="s">
        <v>812</v>
      </c>
      <c r="C6" s="1379"/>
      <c r="D6" s="1379"/>
      <c r="E6" s="1379"/>
      <c r="F6" s="1379"/>
      <c r="G6" s="1379"/>
      <c r="H6" s="1379"/>
      <c r="I6" s="1379"/>
      <c r="J6" s="1379"/>
      <c r="K6" s="1379"/>
      <c r="L6" s="1379"/>
    </row>
    <row r="7" spans="1:13" ht="17.25" x14ac:dyDescent="0.2">
      <c r="A7" s="99"/>
      <c r="B7" s="1379" t="s">
        <v>344</v>
      </c>
      <c r="C7" s="1379"/>
      <c r="D7" s="1379"/>
      <c r="E7" s="1379"/>
      <c r="F7" s="1379"/>
      <c r="G7" s="1379"/>
      <c r="H7" s="1379"/>
      <c r="I7" s="1379"/>
      <c r="J7" s="1379"/>
      <c r="K7" s="1379"/>
      <c r="L7" s="1379"/>
    </row>
    <row r="8" spans="1:13" ht="11.25" x14ac:dyDescent="0.2">
      <c r="A8" s="99"/>
      <c r="B8" s="103"/>
      <c r="C8" s="104"/>
      <c r="D8" s="105"/>
      <c r="E8" s="104"/>
      <c r="F8" s="104"/>
      <c r="G8" s="104"/>
      <c r="H8" s="104"/>
      <c r="I8" s="104"/>
      <c r="J8" s="104"/>
      <c r="K8" s="104"/>
      <c r="L8" s="104"/>
    </row>
    <row r="9" spans="1:13" ht="13.5" customHeight="1" thickBot="1" x14ac:dyDescent="0.25">
      <c r="A9" s="99"/>
      <c r="B9" s="708" t="s">
        <v>907</v>
      </c>
      <c r="C9" s="104"/>
      <c r="D9" s="105"/>
      <c r="E9" s="104"/>
      <c r="F9" s="104"/>
      <c r="G9" s="104"/>
      <c r="H9" s="104"/>
      <c r="I9" s="104"/>
      <c r="J9" s="104"/>
      <c r="K9" s="104"/>
      <c r="L9" s="104"/>
    </row>
    <row r="10" spans="1:13" ht="12" customHeight="1" thickTop="1" x14ac:dyDescent="0.2">
      <c r="A10" s="99"/>
      <c r="B10" s="1380" t="s">
        <v>301</v>
      </c>
      <c r="C10" s="1382">
        <v>2019</v>
      </c>
      <c r="D10" s="1382">
        <v>2020</v>
      </c>
      <c r="E10" s="1382">
        <v>2021</v>
      </c>
      <c r="F10" s="1382">
        <v>2022</v>
      </c>
      <c r="G10" s="1382">
        <v>2023</v>
      </c>
      <c r="H10" s="1382">
        <v>2024</v>
      </c>
      <c r="I10" s="1382">
        <v>2025</v>
      </c>
      <c r="J10" s="1382">
        <v>2026</v>
      </c>
      <c r="K10" s="1382" t="s">
        <v>563</v>
      </c>
      <c r="L10" s="1382" t="s">
        <v>281</v>
      </c>
    </row>
    <row r="11" spans="1:13" ht="12" customHeight="1" thickBot="1" x14ac:dyDescent="0.25">
      <c r="A11" s="99"/>
      <c r="B11" s="1381"/>
      <c r="C11" s="1383"/>
      <c r="D11" s="1383"/>
      <c r="E11" s="1383"/>
      <c r="F11" s="1383"/>
      <c r="G11" s="1383"/>
      <c r="H11" s="1383"/>
      <c r="I11" s="1383"/>
      <c r="J11" s="1383"/>
      <c r="K11" s="1383"/>
      <c r="L11" s="1383"/>
    </row>
    <row r="12" spans="1:13" s="110" customFormat="1" ht="9.75" customHeight="1" thickTop="1" thickBot="1" x14ac:dyDescent="0.3">
      <c r="A12" s="106"/>
      <c r="B12" s="107"/>
      <c r="C12" s="109"/>
      <c r="D12" s="109"/>
      <c r="E12" s="109"/>
      <c r="F12" s="109"/>
      <c r="G12" s="109"/>
      <c r="H12" s="109"/>
      <c r="I12" s="109"/>
      <c r="J12" s="109"/>
      <c r="K12" s="109"/>
      <c r="L12" s="108"/>
    </row>
    <row r="13" spans="1:13" s="110" customFormat="1" ht="15.75" thickTop="1" x14ac:dyDescent="0.2">
      <c r="A13" s="106"/>
      <c r="B13" s="557" t="s">
        <v>238</v>
      </c>
      <c r="C13" s="750">
        <f t="shared" ref="C13:K13" si="0">+C15+C16</f>
        <v>4671844.904636913</v>
      </c>
      <c r="D13" s="750">
        <f t="shared" si="0"/>
        <v>32421731.900781535</v>
      </c>
      <c r="E13" s="750">
        <f t="shared" si="0"/>
        <v>31174406.591343094</v>
      </c>
      <c r="F13" s="750">
        <f t="shared" si="0"/>
        <v>27860997.774604544</v>
      </c>
      <c r="G13" s="750">
        <f t="shared" si="0"/>
        <v>23542433.80933727</v>
      </c>
      <c r="H13" s="750">
        <f t="shared" si="0"/>
        <v>21033711.608665749</v>
      </c>
      <c r="I13" s="750">
        <f t="shared" si="0"/>
        <v>24284870.761297833</v>
      </c>
      <c r="J13" s="750">
        <f t="shared" si="0"/>
        <v>15453272.614911987</v>
      </c>
      <c r="K13" s="750">
        <f t="shared" si="0"/>
        <v>110433648.13457224</v>
      </c>
      <c r="L13" s="750">
        <f>+L15+L16</f>
        <v>290876918.10015118</v>
      </c>
    </row>
    <row r="14" spans="1:13" s="110" customFormat="1" ht="15" x14ac:dyDescent="0.2">
      <c r="A14" s="106"/>
      <c r="B14" s="552" t="s">
        <v>365</v>
      </c>
      <c r="C14" s="886">
        <f t="shared" ref="C14:L14" si="1">+C13/$L$70</f>
        <v>1.1022290321110111E-2</v>
      </c>
      <c r="D14" s="886">
        <f t="shared" si="1"/>
        <v>7.6492638137221014E-2</v>
      </c>
      <c r="E14" s="886">
        <f t="shared" si="1"/>
        <v>7.3549821762505019E-2</v>
      </c>
      <c r="F14" s="886">
        <f t="shared" si="1"/>
        <v>6.5732491633593862E-2</v>
      </c>
      <c r="G14" s="886">
        <f t="shared" si="1"/>
        <v>5.5543697534668229E-2</v>
      </c>
      <c r="H14" s="886">
        <f t="shared" si="1"/>
        <v>4.9624865682315715E-2</v>
      </c>
      <c r="I14" s="886">
        <f t="shared" si="1"/>
        <v>5.7295330090258258E-2</v>
      </c>
      <c r="J14" s="886">
        <f t="shared" si="1"/>
        <v>3.6458928035852267E-2</v>
      </c>
      <c r="K14" s="886">
        <f t="shared" si="1"/>
        <v>0.26054626294431238</v>
      </c>
      <c r="L14" s="564">
        <f t="shared" si="1"/>
        <v>0.68626632614183691</v>
      </c>
    </row>
    <row r="15" spans="1:13" s="110" customFormat="1" ht="15" x14ac:dyDescent="0.2">
      <c r="A15" s="106"/>
      <c r="B15" s="558" t="s">
        <v>277</v>
      </c>
      <c r="C15" s="570">
        <v>205583.49461592073</v>
      </c>
      <c r="D15" s="570">
        <v>20545878.063861374</v>
      </c>
      <c r="E15" s="570">
        <v>22280564.279915776</v>
      </c>
      <c r="F15" s="565">
        <v>20114201.511395514</v>
      </c>
      <c r="G15" s="565">
        <v>16942990.942414723</v>
      </c>
      <c r="H15" s="565">
        <v>15052676.609974822</v>
      </c>
      <c r="I15" s="565">
        <v>18769644.881498143</v>
      </c>
      <c r="J15" s="565">
        <v>10829125.098884707</v>
      </c>
      <c r="K15" s="565">
        <v>66265747.775146246</v>
      </c>
      <c r="L15" s="565">
        <f>SUM(C15:K15)</f>
        <v>191006412.65770721</v>
      </c>
    </row>
    <row r="16" spans="1:13" ht="15" x14ac:dyDescent="0.2">
      <c r="A16" s="106"/>
      <c r="B16" s="558" t="s">
        <v>307</v>
      </c>
      <c r="C16" s="570">
        <v>4466261.4100209922</v>
      </c>
      <c r="D16" s="570">
        <v>11875853.836920161</v>
      </c>
      <c r="E16" s="570">
        <v>8893842.3114273176</v>
      </c>
      <c r="F16" s="565">
        <v>7746796.263209031</v>
      </c>
      <c r="G16" s="565">
        <v>6599442.8669225452</v>
      </c>
      <c r="H16" s="565">
        <v>5981034.9986909283</v>
      </c>
      <c r="I16" s="565">
        <v>5515225.879799691</v>
      </c>
      <c r="J16" s="565">
        <v>4624147.5160272792</v>
      </c>
      <c r="K16" s="565">
        <v>44167900.359425984</v>
      </c>
      <c r="L16" s="565">
        <f>SUM(C16:K16)</f>
        <v>99870505.442443937</v>
      </c>
      <c r="M16" s="110"/>
    </row>
    <row r="17" spans="1:12" ht="9.75" customHeight="1" x14ac:dyDescent="0.2">
      <c r="A17" s="99"/>
      <c r="B17" s="546"/>
      <c r="C17" s="566"/>
      <c r="D17" s="566"/>
      <c r="E17" s="566"/>
      <c r="F17" s="566"/>
      <c r="G17" s="566"/>
      <c r="H17" s="566"/>
      <c r="I17" s="566"/>
      <c r="J17" s="566"/>
      <c r="K17" s="566"/>
      <c r="L17" s="566"/>
    </row>
    <row r="18" spans="1:12" ht="15" x14ac:dyDescent="0.2">
      <c r="A18" s="99"/>
      <c r="B18" s="552" t="s">
        <v>239</v>
      </c>
      <c r="C18" s="568">
        <f t="shared" ref="C18:H18" si="2">+C20+C21</f>
        <v>6252212.474910941</v>
      </c>
      <c r="D18" s="568">
        <f t="shared" si="2"/>
        <v>19509092.746493027</v>
      </c>
      <c r="E18" s="870">
        <f t="shared" si="2"/>
        <v>232981.39300000001</v>
      </c>
      <c r="F18" s="870">
        <f t="shared" si="2"/>
        <v>211223.484</v>
      </c>
      <c r="G18" s="870">
        <f t="shared" si="2"/>
        <v>448025.78200000001</v>
      </c>
      <c r="H18" s="870">
        <f t="shared" si="2"/>
        <v>45310.326999999997</v>
      </c>
      <c r="I18" s="870">
        <f>+I20+I21</f>
        <v>0</v>
      </c>
      <c r="J18" s="870">
        <f>+J20+J21</f>
        <v>0</v>
      </c>
      <c r="K18" s="870">
        <f>+K20+K21</f>
        <v>0</v>
      </c>
      <c r="L18" s="568">
        <f>+L20+L21</f>
        <v>26698846.207403965</v>
      </c>
    </row>
    <row r="19" spans="1:12" ht="15" x14ac:dyDescent="0.2">
      <c r="A19" s="99"/>
      <c r="B19" s="552" t="s">
        <v>365</v>
      </c>
      <c r="C19" s="886">
        <f t="shared" ref="C19:L19" si="3">+C18/$L$70</f>
        <v>1.475085377499076E-2</v>
      </c>
      <c r="D19" s="886">
        <f t="shared" si="3"/>
        <v>4.6027830234664363E-2</v>
      </c>
      <c r="E19" s="886">
        <f t="shared" si="3"/>
        <v>5.4967333151703386E-4</v>
      </c>
      <c r="F19" s="886">
        <f t="shared" si="3"/>
        <v>4.9833986590042784E-4</v>
      </c>
      <c r="G19" s="886">
        <f t="shared" si="3"/>
        <v>1.0570278640125751E-3</v>
      </c>
      <c r="H19" s="886">
        <f t="shared" si="3"/>
        <v>1.0690071886648993E-4</v>
      </c>
      <c r="I19" s="886">
        <f t="shared" si="3"/>
        <v>0</v>
      </c>
      <c r="J19" s="886">
        <f t="shared" si="3"/>
        <v>0</v>
      </c>
      <c r="K19" s="886">
        <f t="shared" si="3"/>
        <v>0</v>
      </c>
      <c r="L19" s="564">
        <f t="shared" si="3"/>
        <v>6.299062578995164E-2</v>
      </c>
    </row>
    <row r="20" spans="1:12" ht="15" x14ac:dyDescent="0.2">
      <c r="A20" s="99"/>
      <c r="B20" s="558" t="s">
        <v>277</v>
      </c>
      <c r="C20" s="752">
        <v>5906200.7795993323</v>
      </c>
      <c r="D20" s="752">
        <v>19389029.588178687</v>
      </c>
      <c r="E20" s="752">
        <v>232981.39300000001</v>
      </c>
      <c r="F20" s="752">
        <v>211223.484</v>
      </c>
      <c r="G20" s="752">
        <v>448025.78200000001</v>
      </c>
      <c r="H20" s="752">
        <v>45310.326999999997</v>
      </c>
      <c r="I20" s="752">
        <v>0</v>
      </c>
      <c r="J20" s="752">
        <v>0</v>
      </c>
      <c r="K20" s="752">
        <v>0</v>
      </c>
      <c r="L20" s="570">
        <f>SUM(C20:K20)</f>
        <v>26232771.35377802</v>
      </c>
    </row>
    <row r="21" spans="1:12" ht="15" x14ac:dyDescent="0.2">
      <c r="A21" s="99"/>
      <c r="B21" s="558" t="s">
        <v>307</v>
      </c>
      <c r="C21" s="752">
        <v>346011.69531160838</v>
      </c>
      <c r="D21" s="752">
        <v>120063.15831433918</v>
      </c>
      <c r="E21" s="752">
        <v>0</v>
      </c>
      <c r="F21" s="752">
        <v>0</v>
      </c>
      <c r="G21" s="752">
        <v>0</v>
      </c>
      <c r="H21" s="752">
        <v>0</v>
      </c>
      <c r="I21" s="752">
        <v>0</v>
      </c>
      <c r="J21" s="752">
        <v>0</v>
      </c>
      <c r="K21" s="752">
        <v>0</v>
      </c>
      <c r="L21" s="570">
        <f>SUM(C21:K21)</f>
        <v>466074.85362594755</v>
      </c>
    </row>
    <row r="22" spans="1:12" ht="9.75" customHeight="1" x14ac:dyDescent="0.2">
      <c r="A22" s="99"/>
      <c r="B22" s="546"/>
      <c r="C22" s="571"/>
      <c r="D22" s="571"/>
      <c r="E22" s="571"/>
      <c r="F22" s="571"/>
      <c r="G22" s="571"/>
      <c r="H22" s="571"/>
      <c r="I22" s="571"/>
      <c r="J22" s="571"/>
      <c r="K22" s="571"/>
      <c r="L22" s="571"/>
    </row>
    <row r="23" spans="1:12" ht="15" x14ac:dyDescent="0.25">
      <c r="A23" s="99"/>
      <c r="B23" s="885" t="s">
        <v>713</v>
      </c>
      <c r="C23" s="568">
        <f t="shared" ref="C23:L23" si="4">+C25+C26</f>
        <v>48686.05</v>
      </c>
      <c r="D23" s="568">
        <f t="shared" si="4"/>
        <v>243892.625</v>
      </c>
      <c r="E23" s="568">
        <f t="shared" si="4"/>
        <v>359393.27500000002</v>
      </c>
      <c r="F23" s="568">
        <f t="shared" si="4"/>
        <v>365231.27500000002</v>
      </c>
      <c r="G23" s="568">
        <f t="shared" si="4"/>
        <v>370856.27500000002</v>
      </c>
      <c r="H23" s="568">
        <f t="shared" si="4"/>
        <v>370856.27500000002</v>
      </c>
      <c r="I23" s="568">
        <f t="shared" si="4"/>
        <v>370856.27500000002</v>
      </c>
      <c r="J23" s="568">
        <f t="shared" si="4"/>
        <v>370856.27500000002</v>
      </c>
      <c r="K23" s="568">
        <f t="shared" si="4"/>
        <v>4916497.1749999998</v>
      </c>
      <c r="L23" s="568">
        <f t="shared" si="4"/>
        <v>7417125.5</v>
      </c>
    </row>
    <row r="24" spans="1:12" ht="15" x14ac:dyDescent="0.2">
      <c r="A24" s="99"/>
      <c r="B24" s="552" t="s">
        <v>365</v>
      </c>
      <c r="C24" s="886">
        <f t="shared" ref="C24:L24" si="5">+C23/$L$70</f>
        <v>1.1486506693650374E-4</v>
      </c>
      <c r="D24" s="886">
        <f t="shared" si="5"/>
        <v>5.7541621667694552E-4</v>
      </c>
      <c r="E24" s="886">
        <f t="shared" si="5"/>
        <v>8.4791706432138763E-4</v>
      </c>
      <c r="F24" s="886">
        <f t="shared" si="5"/>
        <v>8.6169066601582195E-4</v>
      </c>
      <c r="G24" s="886">
        <f t="shared" si="5"/>
        <v>8.7496173650763282E-4</v>
      </c>
      <c r="H24" s="886">
        <f t="shared" si="5"/>
        <v>8.7496173650763282E-4</v>
      </c>
      <c r="I24" s="886">
        <f t="shared" si="5"/>
        <v>8.7496173650763282E-4</v>
      </c>
      <c r="J24" s="886">
        <f t="shared" si="5"/>
        <v>8.7496173650763282E-4</v>
      </c>
      <c r="K24" s="886">
        <f t="shared" si="5"/>
        <v>1.1599498770171466E-2</v>
      </c>
      <c r="L24" s="564">
        <f t="shared" si="5"/>
        <v>1.7499234730152656E-2</v>
      </c>
    </row>
    <row r="25" spans="1:12" ht="15" x14ac:dyDescent="0.2">
      <c r="A25" s="99"/>
      <c r="B25" s="559" t="s">
        <v>277</v>
      </c>
      <c r="C25" s="569">
        <v>48686.05</v>
      </c>
      <c r="D25" s="569">
        <v>243892.625</v>
      </c>
      <c r="E25" s="569">
        <v>359393.27500000002</v>
      </c>
      <c r="F25" s="569">
        <v>365231.27500000002</v>
      </c>
      <c r="G25" s="569">
        <v>370856.27500000002</v>
      </c>
      <c r="H25" s="569">
        <v>370856.27500000002</v>
      </c>
      <c r="I25" s="569">
        <v>370856.27500000002</v>
      </c>
      <c r="J25" s="569">
        <v>370856.27500000002</v>
      </c>
      <c r="K25" s="569">
        <v>4916497.1749999998</v>
      </c>
      <c r="L25" s="570">
        <f>SUM(C25:K25)</f>
        <v>7417125.5</v>
      </c>
    </row>
    <row r="26" spans="1:12" ht="15" x14ac:dyDescent="0.2">
      <c r="A26" s="99"/>
      <c r="B26" s="559" t="s">
        <v>307</v>
      </c>
      <c r="C26" s="869">
        <v>0</v>
      </c>
      <c r="D26" s="869">
        <v>0</v>
      </c>
      <c r="E26" s="869">
        <v>0</v>
      </c>
      <c r="F26" s="869">
        <v>0</v>
      </c>
      <c r="G26" s="869">
        <v>0</v>
      </c>
      <c r="H26" s="869">
        <v>0</v>
      </c>
      <c r="I26" s="869">
        <v>0</v>
      </c>
      <c r="J26" s="869">
        <v>0</v>
      </c>
      <c r="K26" s="869">
        <v>0</v>
      </c>
      <c r="L26" s="871">
        <f>SUM(C26:K26)</f>
        <v>0</v>
      </c>
    </row>
    <row r="27" spans="1:12" ht="9.75" customHeight="1" x14ac:dyDescent="0.2">
      <c r="A27" s="99"/>
      <c r="B27" s="546"/>
      <c r="C27" s="571"/>
      <c r="D27" s="571"/>
      <c r="E27" s="571"/>
      <c r="F27" s="571"/>
      <c r="G27" s="571"/>
      <c r="H27" s="571"/>
      <c r="I27" s="571"/>
      <c r="J27" s="571"/>
      <c r="K27" s="571"/>
      <c r="L27" s="571"/>
    </row>
    <row r="28" spans="1:12" ht="15" x14ac:dyDescent="0.2">
      <c r="A28" s="99"/>
      <c r="B28" s="552" t="s">
        <v>562</v>
      </c>
      <c r="C28" s="568">
        <f t="shared" ref="C28:L28" si="6">+C30+C31</f>
        <v>2038910.1265815245</v>
      </c>
      <c r="D28" s="568">
        <f t="shared" si="6"/>
        <v>7193623.2717372309</v>
      </c>
      <c r="E28" s="568">
        <f t="shared" si="6"/>
        <v>8690092.1272723265</v>
      </c>
      <c r="F28" s="568">
        <f t="shared" si="6"/>
        <v>21603657.304671563</v>
      </c>
      <c r="G28" s="568">
        <f t="shared" si="6"/>
        <v>21479473.306533158</v>
      </c>
      <c r="H28" s="568">
        <f t="shared" si="6"/>
        <v>7385793.8135093059</v>
      </c>
      <c r="I28" s="568">
        <f t="shared" si="6"/>
        <v>2401876.4987108354</v>
      </c>
      <c r="J28" s="568">
        <f t="shared" si="6"/>
        <v>2229655.1499981256</v>
      </c>
      <c r="K28" s="568">
        <f t="shared" si="6"/>
        <v>17104031.83354684</v>
      </c>
      <c r="L28" s="568">
        <f t="shared" si="6"/>
        <v>90127113.432560906</v>
      </c>
    </row>
    <row r="29" spans="1:12" ht="15" x14ac:dyDescent="0.2">
      <c r="A29" s="99"/>
      <c r="B29" s="552" t="s">
        <v>365</v>
      </c>
      <c r="C29" s="886">
        <f t="shared" ref="C29:L29" si="7">+C28/$L$70</f>
        <v>4.8104035584587805E-3</v>
      </c>
      <c r="D29" s="886">
        <f t="shared" si="7"/>
        <v>1.6971925605467852E-2</v>
      </c>
      <c r="E29" s="886">
        <f t="shared" si="7"/>
        <v>2.0502546702464462E-2</v>
      </c>
      <c r="F29" s="886">
        <f t="shared" si="7"/>
        <v>5.0969539372661923E-2</v>
      </c>
      <c r="G29" s="886">
        <f t="shared" si="7"/>
        <v>5.0676551889417533E-2</v>
      </c>
      <c r="H29" s="886">
        <f t="shared" si="7"/>
        <v>1.7425313837700154E-2</v>
      </c>
      <c r="I29" s="886">
        <f t="shared" si="7"/>
        <v>5.6667506359138874E-3</v>
      </c>
      <c r="J29" s="886">
        <f t="shared" si="7"/>
        <v>5.2604285632096865E-3</v>
      </c>
      <c r="K29" s="886">
        <f t="shared" si="7"/>
        <v>4.0353566605720703E-2</v>
      </c>
      <c r="L29" s="564">
        <f t="shared" si="7"/>
        <v>0.21263702677101498</v>
      </c>
    </row>
    <row r="30" spans="1:12" ht="15" x14ac:dyDescent="0.2">
      <c r="A30" s="99"/>
      <c r="B30" s="559" t="s">
        <v>277</v>
      </c>
      <c r="C30" s="569">
        <f>+C35+C40+C45+C50+C55+C60</f>
        <v>1330994.0003083174</v>
      </c>
      <c r="D30" s="569">
        <f t="shared" ref="D30:J30" si="8">+D35+D40+D45+D50+D55+D60</f>
        <v>4355557.6781639745</v>
      </c>
      <c r="E30" s="569">
        <f t="shared" si="8"/>
        <v>6045598.1173789306</v>
      </c>
      <c r="F30" s="569">
        <f t="shared" si="8"/>
        <v>19287444.439338624</v>
      </c>
      <c r="G30" s="569">
        <f t="shared" si="8"/>
        <v>20076606.006137125</v>
      </c>
      <c r="H30" s="569">
        <f t="shared" si="8"/>
        <v>6617367.1632915922</v>
      </c>
      <c r="I30" s="569">
        <f t="shared" si="8"/>
        <v>1782214.0012818601</v>
      </c>
      <c r="J30" s="569">
        <f t="shared" si="8"/>
        <v>1678929.3852858141</v>
      </c>
      <c r="K30" s="569">
        <f>+K35+K40+K45+K50+K55+K60</f>
        <v>14177263.942245439</v>
      </c>
      <c r="L30" s="569">
        <f>SUM(C30:K30)</f>
        <v>75351974.733431667</v>
      </c>
    </row>
    <row r="31" spans="1:12" ht="15" x14ac:dyDescent="0.2">
      <c r="A31" s="99"/>
      <c r="B31" s="559" t="s">
        <v>307</v>
      </c>
      <c r="C31" s="569">
        <f>+C36+C41+C46+C51+C56+C61</f>
        <v>707916.12627320725</v>
      </c>
      <c r="D31" s="569">
        <f t="shared" ref="D31:J31" si="9">+D36+D41+D46+D51+D56+D61</f>
        <v>2838065.5935732569</v>
      </c>
      <c r="E31" s="569">
        <f t="shared" si="9"/>
        <v>2644494.009893395</v>
      </c>
      <c r="F31" s="569">
        <f t="shared" si="9"/>
        <v>2316212.8653329387</v>
      </c>
      <c r="G31" s="569">
        <f t="shared" si="9"/>
        <v>1402867.3003960331</v>
      </c>
      <c r="H31" s="569">
        <f t="shared" si="9"/>
        <v>768426.65021771425</v>
      </c>
      <c r="I31" s="569">
        <f t="shared" si="9"/>
        <v>619662.49742897553</v>
      </c>
      <c r="J31" s="569">
        <f t="shared" si="9"/>
        <v>550725.76471231156</v>
      </c>
      <c r="K31" s="569">
        <f>+K36+K41+K46+K51+K56+K61</f>
        <v>2926767.8913014005</v>
      </c>
      <c r="L31" s="569">
        <f>SUM(C31:K31)</f>
        <v>14775138.699129233</v>
      </c>
    </row>
    <row r="32" spans="1:12" ht="9.75" customHeight="1" x14ac:dyDescent="0.2">
      <c r="A32" s="99"/>
      <c r="B32" s="549"/>
      <c r="C32" s="572"/>
      <c r="D32" s="572"/>
      <c r="E32" s="572"/>
      <c r="F32" s="572"/>
      <c r="G32" s="572"/>
      <c r="H32" s="572"/>
      <c r="I32" s="572"/>
      <c r="J32" s="572"/>
      <c r="K32" s="572"/>
      <c r="L32" s="572"/>
    </row>
    <row r="33" spans="1:12" ht="6.75" customHeight="1" x14ac:dyDescent="0.2">
      <c r="A33" s="99"/>
      <c r="B33" s="560"/>
      <c r="C33" s="573"/>
      <c r="D33" s="573"/>
      <c r="E33" s="573"/>
      <c r="F33" s="573"/>
      <c r="G33" s="573"/>
      <c r="H33" s="573"/>
      <c r="I33" s="573"/>
      <c r="J33" s="573"/>
      <c r="K33" s="573"/>
      <c r="L33" s="573"/>
    </row>
    <row r="34" spans="1:12" ht="15" x14ac:dyDescent="0.2">
      <c r="A34" s="99"/>
      <c r="B34" s="546" t="s">
        <v>162</v>
      </c>
      <c r="C34" s="574">
        <f t="shared" ref="C34:L34" si="10">+C35+C36</f>
        <v>1049122.2865295196</v>
      </c>
      <c r="D34" s="574">
        <f t="shared" si="10"/>
        <v>4242991.4125461727</v>
      </c>
      <c r="E34" s="574">
        <f t="shared" si="10"/>
        <v>7832936.6711608134</v>
      </c>
      <c r="F34" s="574">
        <f t="shared" si="10"/>
        <v>20861843.273340385</v>
      </c>
      <c r="G34" s="574">
        <f t="shared" si="10"/>
        <v>20923480.18961193</v>
      </c>
      <c r="H34" s="574">
        <f t="shared" si="10"/>
        <v>6901250.7988503315</v>
      </c>
      <c r="I34" s="574">
        <f t="shared" si="10"/>
        <v>1939125.9018619354</v>
      </c>
      <c r="J34" s="574">
        <f t="shared" si="10"/>
        <v>1794477.2142310985</v>
      </c>
      <c r="K34" s="574">
        <f t="shared" si="10"/>
        <v>14844192.193174813</v>
      </c>
      <c r="L34" s="574">
        <f t="shared" si="10"/>
        <v>80389419.941306993</v>
      </c>
    </row>
    <row r="35" spans="1:12" ht="15" x14ac:dyDescent="0.2">
      <c r="A35" s="99"/>
      <c r="B35" s="546" t="s">
        <v>277</v>
      </c>
      <c r="C35" s="574">
        <v>441738.17311004654</v>
      </c>
      <c r="D35" s="574">
        <v>1848537.8979869443</v>
      </c>
      <c r="E35" s="574">
        <v>5421179.2343355129</v>
      </c>
      <c r="F35" s="574">
        <v>18737480.0315606</v>
      </c>
      <c r="G35" s="574">
        <v>19683330.965167213</v>
      </c>
      <c r="H35" s="574">
        <v>6275370.2150280131</v>
      </c>
      <c r="I35" s="574">
        <v>1443295.0587429602</v>
      </c>
      <c r="J35" s="574">
        <v>1349287.2758479603</v>
      </c>
      <c r="K35" s="574">
        <v>12189660.603981394</v>
      </c>
      <c r="L35" s="574">
        <f>SUM(C35:K35)</f>
        <v>67389879.455760643</v>
      </c>
    </row>
    <row r="36" spans="1:12" ht="15" x14ac:dyDescent="0.2">
      <c r="A36" s="99"/>
      <c r="B36" s="546" t="s">
        <v>307</v>
      </c>
      <c r="C36" s="574">
        <v>607384.11341947305</v>
      </c>
      <c r="D36" s="574">
        <v>2394453.5145592284</v>
      </c>
      <c r="E36" s="574">
        <v>2411757.436825301</v>
      </c>
      <c r="F36" s="574">
        <v>2124363.241779787</v>
      </c>
      <c r="G36" s="574">
        <v>1240149.2244447179</v>
      </c>
      <c r="H36" s="574">
        <v>625880.58382231789</v>
      </c>
      <c r="I36" s="574">
        <v>495830.84311897506</v>
      </c>
      <c r="J36" s="574">
        <v>445189.93838313839</v>
      </c>
      <c r="K36" s="574">
        <v>2654531.5891934186</v>
      </c>
      <c r="L36" s="574">
        <f>SUM(C36:K36)</f>
        <v>12999540.485546356</v>
      </c>
    </row>
    <row r="37" spans="1:12" ht="6.75" customHeight="1" x14ac:dyDescent="0.2">
      <c r="A37" s="99"/>
      <c r="B37" s="549"/>
      <c r="C37" s="572"/>
      <c r="D37" s="572"/>
      <c r="E37" s="572"/>
      <c r="F37" s="572"/>
      <c r="G37" s="572"/>
      <c r="H37" s="572"/>
      <c r="I37" s="572"/>
      <c r="J37" s="572"/>
      <c r="K37" s="572"/>
      <c r="L37" s="572"/>
    </row>
    <row r="38" spans="1:12" ht="6.75" customHeight="1" x14ac:dyDescent="0.2">
      <c r="A38" s="99"/>
      <c r="B38" s="546"/>
      <c r="C38" s="566"/>
      <c r="D38" s="566"/>
      <c r="E38" s="566"/>
      <c r="F38" s="566"/>
      <c r="G38" s="566"/>
      <c r="H38" s="566"/>
      <c r="I38" s="566"/>
      <c r="J38" s="566"/>
      <c r="K38" s="566"/>
      <c r="L38" s="566"/>
    </row>
    <row r="39" spans="1:12" ht="15" x14ac:dyDescent="0.2">
      <c r="A39" s="99"/>
      <c r="B39" s="546" t="s">
        <v>164</v>
      </c>
      <c r="C39" s="574">
        <f t="shared" ref="C39:K39" si="11">+C40+C41</f>
        <v>71199.914453329373</v>
      </c>
      <c r="D39" s="574">
        <f t="shared" si="11"/>
        <v>2588763.200992119</v>
      </c>
      <c r="E39" s="574">
        <f t="shared" si="11"/>
        <v>499976.89450329368</v>
      </c>
      <c r="F39" s="574">
        <f t="shared" si="11"/>
        <v>456357.81966994668</v>
      </c>
      <c r="G39" s="574">
        <f t="shared" si="11"/>
        <v>452963.12103631289</v>
      </c>
      <c r="H39" s="574">
        <f t="shared" si="11"/>
        <v>424359.90762605867</v>
      </c>
      <c r="I39" s="574">
        <f t="shared" si="11"/>
        <v>404800.07147656888</v>
      </c>
      <c r="J39" s="574">
        <f t="shared" si="11"/>
        <v>378191.60808924783</v>
      </c>
      <c r="K39" s="574">
        <f t="shared" si="11"/>
        <v>1230717.5214996743</v>
      </c>
      <c r="L39" s="574">
        <f>+L40+L41</f>
        <v>6507330.0593465511</v>
      </c>
    </row>
    <row r="40" spans="1:12" ht="15" x14ac:dyDescent="0.2">
      <c r="A40" s="99"/>
      <c r="B40" s="546" t="s">
        <v>277</v>
      </c>
      <c r="C40" s="575">
        <v>28151.374469700488</v>
      </c>
      <c r="D40" s="575">
        <v>2232098.5517588886</v>
      </c>
      <c r="E40" s="575">
        <v>335133.80445570801</v>
      </c>
      <c r="F40" s="575">
        <v>312529.24232169759</v>
      </c>
      <c r="G40" s="575">
        <v>327299.57923448842</v>
      </c>
      <c r="H40" s="575">
        <v>316681.151868377</v>
      </c>
      <c r="I40" s="575">
        <v>315479.65367837693</v>
      </c>
      <c r="J40" s="575">
        <v>306904.58382837696</v>
      </c>
      <c r="K40" s="575">
        <v>1115121.3847425298</v>
      </c>
      <c r="L40" s="574">
        <f>SUM(C40:K40)</f>
        <v>5289399.3263581432</v>
      </c>
    </row>
    <row r="41" spans="1:12" ht="15" x14ac:dyDescent="0.2">
      <c r="A41" s="99"/>
      <c r="B41" s="546" t="s">
        <v>307</v>
      </c>
      <c r="C41" s="575">
        <v>43048.539983628893</v>
      </c>
      <c r="D41" s="575">
        <v>356664.64923323051</v>
      </c>
      <c r="E41" s="575">
        <v>164843.09004758563</v>
      </c>
      <c r="F41" s="575">
        <v>143828.57734824909</v>
      </c>
      <c r="G41" s="575">
        <v>125663.54180182445</v>
      </c>
      <c r="H41" s="575">
        <v>107678.75575768171</v>
      </c>
      <c r="I41" s="575">
        <v>89320.417798191949</v>
      </c>
      <c r="J41" s="575">
        <v>71287.024260870894</v>
      </c>
      <c r="K41" s="575">
        <v>115596.13675714459</v>
      </c>
      <c r="L41" s="574">
        <f>SUM(C41:K41)</f>
        <v>1217930.7329884078</v>
      </c>
    </row>
    <row r="42" spans="1:12" ht="6.75" customHeight="1" x14ac:dyDescent="0.2">
      <c r="A42" s="99"/>
      <c r="B42" s="549"/>
      <c r="C42" s="572"/>
      <c r="D42" s="572"/>
      <c r="E42" s="572"/>
      <c r="F42" s="572"/>
      <c r="G42" s="572"/>
      <c r="H42" s="572"/>
      <c r="I42" s="572"/>
      <c r="J42" s="572"/>
      <c r="K42" s="572"/>
      <c r="L42" s="572"/>
    </row>
    <row r="43" spans="1:12" ht="6.75" customHeight="1" x14ac:dyDescent="0.2">
      <c r="A43" s="99"/>
      <c r="B43" s="546"/>
      <c r="C43" s="566"/>
      <c r="D43" s="566"/>
      <c r="E43" s="566"/>
      <c r="F43" s="566"/>
      <c r="G43" s="566"/>
      <c r="H43" s="566"/>
      <c r="I43" s="566"/>
      <c r="J43" s="566"/>
      <c r="K43" s="566"/>
      <c r="L43" s="566"/>
    </row>
    <row r="44" spans="1:12" s="110" customFormat="1" ht="15" x14ac:dyDescent="0.2">
      <c r="A44" s="99"/>
      <c r="B44" s="545" t="s">
        <v>552</v>
      </c>
      <c r="C44" s="574">
        <f t="shared" ref="C44:L44" si="12">+C45+C46</f>
        <v>7502.295887601822</v>
      </c>
      <c r="D44" s="574">
        <f t="shared" si="12"/>
        <v>44278.334032468774</v>
      </c>
      <c r="E44" s="574">
        <f t="shared" si="12"/>
        <v>28747.100241771688</v>
      </c>
      <c r="F44" s="574">
        <f t="shared" si="12"/>
        <v>28747.100241771685</v>
      </c>
      <c r="G44" s="574">
        <f t="shared" si="12"/>
        <v>28747.100241771688</v>
      </c>
      <c r="H44" s="574">
        <f t="shared" si="12"/>
        <v>28805.673338660457</v>
      </c>
      <c r="I44" s="574">
        <f t="shared" si="12"/>
        <v>28747.100241771688</v>
      </c>
      <c r="J44" s="574">
        <f t="shared" si="12"/>
        <v>28747.100241771688</v>
      </c>
      <c r="K44" s="574">
        <f t="shared" si="12"/>
        <v>675416.88469907921</v>
      </c>
      <c r="L44" s="574">
        <f t="shared" si="12"/>
        <v>899738.68916666869</v>
      </c>
    </row>
    <row r="45" spans="1:12" s="110" customFormat="1" ht="15" x14ac:dyDescent="0.2">
      <c r="A45" s="106"/>
      <c r="B45" s="546" t="s">
        <v>277</v>
      </c>
      <c r="C45" s="1240">
        <v>0</v>
      </c>
      <c r="D45" s="575">
        <v>15344.787463779845</v>
      </c>
      <c r="E45" s="872">
        <v>0</v>
      </c>
      <c r="F45" s="872">
        <v>0</v>
      </c>
      <c r="G45" s="872">
        <v>0</v>
      </c>
      <c r="H45" s="872">
        <v>0</v>
      </c>
      <c r="I45" s="872">
        <v>0</v>
      </c>
      <c r="J45" s="872">
        <v>0</v>
      </c>
      <c r="K45" s="575">
        <v>569086.28433932841</v>
      </c>
      <c r="L45" s="574">
        <f>SUM(C45:K45)</f>
        <v>584431.07180310821</v>
      </c>
    </row>
    <row r="46" spans="1:12" ht="15" x14ac:dyDescent="0.2">
      <c r="A46" s="106"/>
      <c r="B46" s="546" t="s">
        <v>307</v>
      </c>
      <c r="C46" s="575">
        <v>7502.295887601822</v>
      </c>
      <c r="D46" s="575">
        <v>28933.546568688929</v>
      </c>
      <c r="E46" s="575">
        <v>28747.100241771688</v>
      </c>
      <c r="F46" s="575">
        <v>28747.100241771685</v>
      </c>
      <c r="G46" s="575">
        <v>28747.100241771688</v>
      </c>
      <c r="H46" s="575">
        <v>28805.673338660457</v>
      </c>
      <c r="I46" s="575">
        <v>28747.100241771688</v>
      </c>
      <c r="J46" s="575">
        <v>28747.100241771688</v>
      </c>
      <c r="K46" s="575">
        <v>106330.60035975085</v>
      </c>
      <c r="L46" s="574">
        <f>SUM(C46:K46)</f>
        <v>315307.61736356048</v>
      </c>
    </row>
    <row r="47" spans="1:12" ht="6.75" customHeight="1" x14ac:dyDescent="0.2">
      <c r="A47" s="99"/>
      <c r="B47" s="549"/>
      <c r="C47" s="572"/>
      <c r="D47" s="572"/>
      <c r="E47" s="572"/>
      <c r="F47" s="572"/>
      <c r="G47" s="572"/>
      <c r="H47" s="572"/>
      <c r="I47" s="572"/>
      <c r="J47" s="572"/>
      <c r="K47" s="572"/>
      <c r="L47" s="572"/>
    </row>
    <row r="48" spans="1:12" ht="6.75" customHeight="1" x14ac:dyDescent="0.2">
      <c r="A48" s="99"/>
      <c r="B48" s="560"/>
      <c r="C48" s="573"/>
      <c r="D48" s="573"/>
      <c r="E48" s="573"/>
      <c r="F48" s="573"/>
      <c r="G48" s="573"/>
      <c r="H48" s="573"/>
      <c r="I48" s="573"/>
      <c r="J48" s="573"/>
      <c r="K48" s="573"/>
      <c r="L48" s="573"/>
    </row>
    <row r="49" spans="1:12" s="110" customFormat="1" ht="15" x14ac:dyDescent="0.2">
      <c r="A49" s="99"/>
      <c r="B49" s="551" t="s">
        <v>165</v>
      </c>
      <c r="C49" s="574">
        <f t="shared" ref="C49:J49" si="13">+C50+C51</f>
        <v>793077.73277094983</v>
      </c>
      <c r="D49" s="574">
        <f t="shared" si="13"/>
        <v>25211.883022913658</v>
      </c>
      <c r="E49" s="574">
        <f t="shared" si="13"/>
        <v>25613.264781586447</v>
      </c>
      <c r="F49" s="574">
        <f t="shared" si="13"/>
        <v>25898.225912588096</v>
      </c>
      <c r="G49" s="574">
        <f t="shared" si="13"/>
        <v>25487.483872273267</v>
      </c>
      <c r="H49" s="574">
        <f t="shared" si="13"/>
        <v>25151.60547729893</v>
      </c>
      <c r="I49" s="574">
        <f t="shared" si="13"/>
        <v>22977.596913602123</v>
      </c>
      <c r="J49" s="873">
        <f t="shared" si="13"/>
        <v>22683.033969049695</v>
      </c>
      <c r="K49" s="873">
        <f>+K50+K51</f>
        <v>16860.875697471667</v>
      </c>
      <c r="L49" s="574">
        <f>+L50+L51</f>
        <v>982961.70241773385</v>
      </c>
    </row>
    <row r="50" spans="1:12" s="110" customFormat="1" ht="15" x14ac:dyDescent="0.2">
      <c r="A50" s="106"/>
      <c r="B50" s="551" t="s">
        <v>277</v>
      </c>
      <c r="C50" s="576">
        <v>791914.8312721065</v>
      </c>
      <c r="D50" s="576">
        <v>22675.868214243481</v>
      </c>
      <c r="E50" s="576">
        <v>23704.275255672084</v>
      </c>
      <c r="F50" s="576">
        <v>24298.739636334201</v>
      </c>
      <c r="G50" s="576">
        <v>24200.924350671787</v>
      </c>
      <c r="H50" s="576">
        <v>24167.850835202553</v>
      </c>
      <c r="I50" s="576">
        <v>22291.343300522993</v>
      </c>
      <c r="J50" s="874">
        <v>22259.214799476897</v>
      </c>
      <c r="K50" s="874">
        <v>16509.64325414124</v>
      </c>
      <c r="L50" s="574">
        <f>SUM(C50:K50)</f>
        <v>972022.69091837178</v>
      </c>
    </row>
    <row r="51" spans="1:12" s="110" customFormat="1" ht="15" x14ac:dyDescent="0.2">
      <c r="A51" s="106"/>
      <c r="B51" s="548" t="s">
        <v>307</v>
      </c>
      <c r="C51" s="577">
        <v>1162.9014988433591</v>
      </c>
      <c r="D51" s="577">
        <v>2536.0148086701774</v>
      </c>
      <c r="E51" s="577">
        <v>1908.989525914363</v>
      </c>
      <c r="F51" s="577">
        <v>1599.486276253896</v>
      </c>
      <c r="G51" s="577">
        <v>1286.5595216014824</v>
      </c>
      <c r="H51" s="577">
        <v>983.75464209637721</v>
      </c>
      <c r="I51" s="577">
        <v>686.25361307912942</v>
      </c>
      <c r="J51" s="875">
        <v>423.81916957279856</v>
      </c>
      <c r="K51" s="875">
        <v>351.23244333042726</v>
      </c>
      <c r="L51" s="574">
        <f>SUM(C51:K51)</f>
        <v>10939.01149936201</v>
      </c>
    </row>
    <row r="52" spans="1:12" s="110" customFormat="1" ht="6.75" customHeight="1" x14ac:dyDescent="0.2">
      <c r="A52" s="106"/>
      <c r="B52" s="549"/>
      <c r="C52" s="572"/>
      <c r="D52" s="572"/>
      <c r="E52" s="572"/>
      <c r="F52" s="572"/>
      <c r="G52" s="572"/>
      <c r="H52" s="572"/>
      <c r="I52" s="572"/>
      <c r="J52" s="572"/>
      <c r="K52" s="572"/>
      <c r="L52" s="572"/>
    </row>
    <row r="53" spans="1:12" ht="6.75" customHeight="1" x14ac:dyDescent="0.2">
      <c r="A53" s="106"/>
      <c r="B53" s="546"/>
      <c r="C53" s="571"/>
      <c r="D53" s="571"/>
      <c r="E53" s="571"/>
      <c r="F53" s="571"/>
      <c r="G53" s="571"/>
      <c r="H53" s="571"/>
      <c r="I53" s="571"/>
      <c r="J53" s="571"/>
      <c r="K53" s="571"/>
      <c r="L53" s="571"/>
    </row>
    <row r="54" spans="1:12" ht="15" x14ac:dyDescent="0.2">
      <c r="A54" s="99"/>
      <c r="B54" s="550" t="s">
        <v>866</v>
      </c>
      <c r="C54" s="574">
        <f t="shared" ref="C54:L54" si="14">+C55+C56</f>
        <v>118007.89694012409</v>
      </c>
      <c r="D54" s="574">
        <f t="shared" si="14"/>
        <v>270611.10493659874</v>
      </c>
      <c r="E54" s="574">
        <f t="shared" si="14"/>
        <v>296559.1174179021</v>
      </c>
      <c r="F54" s="574">
        <f t="shared" si="14"/>
        <v>225733.00284991279</v>
      </c>
      <c r="G54" s="574">
        <f t="shared" si="14"/>
        <v>43717.529113913959</v>
      </c>
      <c r="H54" s="574">
        <f t="shared" si="14"/>
        <v>1147.9455600000001</v>
      </c>
      <c r="I54" s="574">
        <f t="shared" si="14"/>
        <v>1147.9455600000001</v>
      </c>
      <c r="J54" s="574">
        <f t="shared" si="14"/>
        <v>478.31081</v>
      </c>
      <c r="K54" s="873">
        <f t="shared" si="14"/>
        <v>0</v>
      </c>
      <c r="L54" s="574">
        <f t="shared" si="14"/>
        <v>957402.85318845173</v>
      </c>
    </row>
    <row r="55" spans="1:12" ht="15" x14ac:dyDescent="0.2">
      <c r="A55" s="99"/>
      <c r="B55" s="546" t="s">
        <v>277</v>
      </c>
      <c r="C55" s="574">
        <v>69189.621456463923</v>
      </c>
      <c r="D55" s="574">
        <v>220211.1191901179</v>
      </c>
      <c r="E55" s="574">
        <v>264399.60682203813</v>
      </c>
      <c r="F55" s="574">
        <v>213136.42581999421</v>
      </c>
      <c r="G55" s="574">
        <v>41774.537384754032</v>
      </c>
      <c r="H55" s="574">
        <v>1147.9455600000001</v>
      </c>
      <c r="I55" s="574">
        <v>1147.9455600000001</v>
      </c>
      <c r="J55" s="574">
        <v>478.31081</v>
      </c>
      <c r="K55" s="873">
        <v>0</v>
      </c>
      <c r="L55" s="574">
        <f>SUM(C55:K55)</f>
        <v>811485.51260336826</v>
      </c>
    </row>
    <row r="56" spans="1:12" ht="15" x14ac:dyDescent="0.2">
      <c r="A56" s="99"/>
      <c r="B56" s="546" t="s">
        <v>307</v>
      </c>
      <c r="C56" s="574">
        <v>48818.275483660167</v>
      </c>
      <c r="D56" s="574">
        <v>50399.985746480859</v>
      </c>
      <c r="E56" s="574">
        <v>32159.510595863983</v>
      </c>
      <c r="F56" s="574">
        <v>12596.577029918568</v>
      </c>
      <c r="G56" s="574">
        <v>1942.9917291599299</v>
      </c>
      <c r="H56" s="873">
        <v>0</v>
      </c>
      <c r="I56" s="873">
        <v>0</v>
      </c>
      <c r="J56" s="873">
        <v>0</v>
      </c>
      <c r="K56" s="873">
        <v>0</v>
      </c>
      <c r="L56" s="574">
        <f>SUM(C56:K56)</f>
        <v>145917.3405850835</v>
      </c>
    </row>
    <row r="57" spans="1:12" ht="6.75" customHeight="1" x14ac:dyDescent="0.2">
      <c r="A57" s="99"/>
      <c r="B57" s="549"/>
      <c r="C57" s="574"/>
      <c r="D57" s="574"/>
      <c r="E57" s="574"/>
      <c r="F57" s="574"/>
      <c r="G57" s="574"/>
      <c r="H57" s="574"/>
      <c r="I57" s="574"/>
      <c r="J57" s="574"/>
      <c r="K57" s="574"/>
      <c r="L57" s="574"/>
    </row>
    <row r="58" spans="1:12" ht="6.75" customHeight="1" x14ac:dyDescent="0.2">
      <c r="A58" s="99"/>
      <c r="B58" s="547"/>
      <c r="C58" s="578"/>
      <c r="D58" s="578"/>
      <c r="E58" s="578"/>
      <c r="F58" s="578"/>
      <c r="G58" s="578"/>
      <c r="H58" s="578"/>
      <c r="I58" s="578"/>
      <c r="J58" s="578"/>
      <c r="K58" s="578"/>
      <c r="L58" s="578"/>
    </row>
    <row r="59" spans="1:12" ht="15" x14ac:dyDescent="0.2">
      <c r="A59" s="99"/>
      <c r="B59" s="550" t="s">
        <v>367</v>
      </c>
      <c r="C59" s="1240">
        <f t="shared" ref="C59:L59" si="15">+C60+C61</f>
        <v>0</v>
      </c>
      <c r="D59" s="574">
        <f t="shared" si="15"/>
        <v>21767.336206957807</v>
      </c>
      <c r="E59" s="574">
        <f t="shared" si="15"/>
        <v>6259.079166957803</v>
      </c>
      <c r="F59" s="574">
        <f t="shared" si="15"/>
        <v>5077.8826569578032</v>
      </c>
      <c r="G59" s="574">
        <f t="shared" si="15"/>
        <v>5077.8826569578032</v>
      </c>
      <c r="H59" s="574">
        <f t="shared" si="15"/>
        <v>5077.8826569578032</v>
      </c>
      <c r="I59" s="574">
        <f t="shared" si="15"/>
        <v>5077.8826569578032</v>
      </c>
      <c r="J59" s="574">
        <f t="shared" si="15"/>
        <v>5077.8826569578032</v>
      </c>
      <c r="K59" s="574">
        <f t="shared" si="15"/>
        <v>336844.35847580124</v>
      </c>
      <c r="L59" s="574">
        <f t="shared" si="15"/>
        <v>390260.18713450583</v>
      </c>
    </row>
    <row r="60" spans="1:12" ht="15" x14ac:dyDescent="0.2">
      <c r="A60" s="99"/>
      <c r="B60" s="546" t="s">
        <v>277</v>
      </c>
      <c r="C60" s="1240">
        <v>0</v>
      </c>
      <c r="D60" s="574">
        <v>16689.453550000002</v>
      </c>
      <c r="E60" s="574">
        <v>1181.19651</v>
      </c>
      <c r="F60" s="574">
        <v>0</v>
      </c>
      <c r="G60" s="574">
        <v>0</v>
      </c>
      <c r="H60" s="574">
        <v>0</v>
      </c>
      <c r="I60" s="574">
        <v>0</v>
      </c>
      <c r="J60" s="574">
        <v>0</v>
      </c>
      <c r="K60" s="574">
        <v>286886.02592804533</v>
      </c>
      <c r="L60" s="574">
        <f>SUM(C60:K60)</f>
        <v>304756.67598804535</v>
      </c>
    </row>
    <row r="61" spans="1:12" ht="15" x14ac:dyDescent="0.2">
      <c r="A61" s="99"/>
      <c r="B61" s="546" t="s">
        <v>307</v>
      </c>
      <c r="C61" s="1240">
        <v>0</v>
      </c>
      <c r="D61" s="574">
        <v>5077.8826569578032</v>
      </c>
      <c r="E61" s="574">
        <v>5077.8826569578032</v>
      </c>
      <c r="F61" s="574">
        <v>5077.8826569578032</v>
      </c>
      <c r="G61" s="574">
        <v>5077.8826569578032</v>
      </c>
      <c r="H61" s="574">
        <v>5077.8826569578032</v>
      </c>
      <c r="I61" s="574">
        <v>5077.8826569578032</v>
      </c>
      <c r="J61" s="574">
        <v>5077.8826569578032</v>
      </c>
      <c r="K61" s="574">
        <v>49958.33254775589</v>
      </c>
      <c r="L61" s="574">
        <f>SUM(C61:K61)</f>
        <v>85503.511146460514</v>
      </c>
    </row>
    <row r="62" spans="1:12" ht="6.75" customHeight="1" x14ac:dyDescent="0.2">
      <c r="A62" s="99"/>
      <c r="B62" s="545"/>
      <c r="C62" s="575"/>
      <c r="D62" s="575"/>
      <c r="E62" s="575"/>
      <c r="F62" s="575"/>
      <c r="G62" s="575"/>
      <c r="H62" s="575"/>
      <c r="I62" s="575"/>
      <c r="J62" s="575"/>
      <c r="K62" s="575"/>
      <c r="L62" s="575"/>
    </row>
    <row r="63" spans="1:12" ht="6" customHeight="1" x14ac:dyDescent="0.2">
      <c r="A63" s="99"/>
      <c r="B63" s="545"/>
      <c r="C63" s="575"/>
      <c r="D63" s="575"/>
      <c r="E63" s="575"/>
      <c r="F63" s="575"/>
      <c r="G63" s="575"/>
      <c r="H63" s="575"/>
      <c r="I63" s="575"/>
      <c r="J63" s="575"/>
      <c r="K63" s="575"/>
      <c r="L63" s="575"/>
    </row>
    <row r="64" spans="1:12" ht="15" x14ac:dyDescent="0.2">
      <c r="B64" s="552" t="s">
        <v>163</v>
      </c>
      <c r="C64" s="568">
        <f>+C66+C67</f>
        <v>4300856.6966015333</v>
      </c>
      <c r="D64" s="568">
        <f>+D66+D67</f>
        <v>4433417.9431984602</v>
      </c>
      <c r="E64" s="568">
        <f t="shared" ref="E64:K64" si="16">+E66+E67</f>
        <v>0</v>
      </c>
      <c r="F64" s="568">
        <f t="shared" si="16"/>
        <v>0</v>
      </c>
      <c r="G64" s="568">
        <f t="shared" si="16"/>
        <v>0</v>
      </c>
      <c r="H64" s="568">
        <f t="shared" si="16"/>
        <v>0</v>
      </c>
      <c r="I64" s="568">
        <f t="shared" si="16"/>
        <v>0</v>
      </c>
      <c r="J64" s="568">
        <f t="shared" si="16"/>
        <v>0</v>
      </c>
      <c r="K64" s="568">
        <f t="shared" si="16"/>
        <v>0</v>
      </c>
      <c r="L64" s="568">
        <f>+L66+L67</f>
        <v>8734274.6397999935</v>
      </c>
    </row>
    <row r="65" spans="1:14" ht="15" x14ac:dyDescent="0.2">
      <c r="B65" s="552" t="s">
        <v>365</v>
      </c>
      <c r="C65" s="886">
        <f t="shared" ref="C65:L65" si="17">+C64/$L$70</f>
        <v>1.0147017314804661E-2</v>
      </c>
      <c r="D65" s="886">
        <f t="shared" si="17"/>
        <v>1.0459769252239355E-2</v>
      </c>
      <c r="E65" s="886">
        <f t="shared" si="17"/>
        <v>0</v>
      </c>
      <c r="F65" s="886">
        <f t="shared" si="17"/>
        <v>0</v>
      </c>
      <c r="G65" s="886">
        <f t="shared" si="17"/>
        <v>0</v>
      </c>
      <c r="H65" s="886">
        <f t="shared" si="17"/>
        <v>0</v>
      </c>
      <c r="I65" s="886">
        <f t="shared" si="17"/>
        <v>0</v>
      </c>
      <c r="J65" s="886">
        <f t="shared" si="17"/>
        <v>0</v>
      </c>
      <c r="K65" s="886">
        <f t="shared" si="17"/>
        <v>0</v>
      </c>
      <c r="L65" s="564">
        <f t="shared" si="17"/>
        <v>2.0606786567044014E-2</v>
      </c>
    </row>
    <row r="66" spans="1:14" ht="15" x14ac:dyDescent="0.2">
      <c r="B66" s="559" t="s">
        <v>277</v>
      </c>
      <c r="C66" s="569">
        <v>4300856.6966015333</v>
      </c>
      <c r="D66" s="869">
        <v>4433417.9431984602</v>
      </c>
      <c r="E66" s="869">
        <v>0</v>
      </c>
      <c r="F66" s="869">
        <v>0</v>
      </c>
      <c r="G66" s="869">
        <v>0</v>
      </c>
      <c r="H66" s="869">
        <v>0</v>
      </c>
      <c r="I66" s="869">
        <v>0</v>
      </c>
      <c r="J66" s="869">
        <v>0</v>
      </c>
      <c r="K66" s="869">
        <v>0</v>
      </c>
      <c r="L66" s="569">
        <f>SUM(C66:K66)</f>
        <v>8734274.6397999935</v>
      </c>
    </row>
    <row r="67" spans="1:14" ht="15" x14ac:dyDescent="0.2">
      <c r="B67" s="559" t="s">
        <v>307</v>
      </c>
      <c r="C67" s="869">
        <v>0</v>
      </c>
      <c r="D67" s="869">
        <v>0</v>
      </c>
      <c r="E67" s="869">
        <v>0</v>
      </c>
      <c r="F67" s="869">
        <v>0</v>
      </c>
      <c r="G67" s="869">
        <v>0</v>
      </c>
      <c r="H67" s="869">
        <v>0</v>
      </c>
      <c r="I67" s="869">
        <v>0</v>
      </c>
      <c r="J67" s="869">
        <v>0</v>
      </c>
      <c r="K67" s="869">
        <v>0</v>
      </c>
      <c r="L67" s="869">
        <f>SUM(C67:K67)</f>
        <v>0</v>
      </c>
    </row>
    <row r="68" spans="1:14" ht="9.75" customHeight="1" thickBot="1" x14ac:dyDescent="0.25">
      <c r="B68" s="561"/>
      <c r="C68" s="569"/>
      <c r="D68" s="569"/>
      <c r="E68" s="569"/>
      <c r="F68" s="569"/>
      <c r="G68" s="569"/>
      <c r="H68" s="569"/>
      <c r="I68" s="569"/>
      <c r="J68" s="569"/>
      <c r="K68" s="569"/>
      <c r="L68" s="569"/>
    </row>
    <row r="69" spans="1:14" ht="9.75" customHeight="1" thickTop="1" x14ac:dyDescent="0.2">
      <c r="B69" s="544"/>
      <c r="C69" s="579"/>
      <c r="D69" s="579"/>
      <c r="E69" s="579"/>
      <c r="F69" s="579"/>
      <c r="G69" s="579"/>
      <c r="H69" s="579"/>
      <c r="I69" s="579"/>
      <c r="J69" s="579"/>
      <c r="K69" s="579"/>
      <c r="L69" s="579"/>
    </row>
    <row r="70" spans="1:14" ht="15" x14ac:dyDescent="0.2">
      <c r="B70" s="552" t="s">
        <v>769</v>
      </c>
      <c r="C70" s="568">
        <f>+C72+C73</f>
        <v>17312510.252730913</v>
      </c>
      <c r="D70" s="568">
        <f t="shared" ref="D70:K70" si="18">+D72+D73</f>
        <v>63801758.487210259</v>
      </c>
      <c r="E70" s="568">
        <f t="shared" si="18"/>
        <v>40456873.386615418</v>
      </c>
      <c r="F70" s="568">
        <f t="shared" si="18"/>
        <v>50041109.838276111</v>
      </c>
      <c r="G70" s="568">
        <f t="shared" si="18"/>
        <v>45840789.172870427</v>
      </c>
      <c r="H70" s="568">
        <f t="shared" si="18"/>
        <v>28835672.024175055</v>
      </c>
      <c r="I70" s="568">
        <f t="shared" si="18"/>
        <v>27057603.535008669</v>
      </c>
      <c r="J70" s="568">
        <f t="shared" si="18"/>
        <v>18053784.039910112</v>
      </c>
      <c r="K70" s="568">
        <f t="shared" si="18"/>
        <v>132454177.14311907</v>
      </c>
      <c r="L70" s="567">
        <f>+L72+L73</f>
        <v>423854277.87991595</v>
      </c>
    </row>
    <row r="71" spans="1:14" ht="15" x14ac:dyDescent="0.2">
      <c r="B71" s="552" t="s">
        <v>365</v>
      </c>
      <c r="C71" s="886">
        <f t="shared" ref="C71:L71" si="19">+C70/$L$70</f>
        <v>4.0845430036300819E-2</v>
      </c>
      <c r="D71" s="886">
        <f t="shared" si="19"/>
        <v>0.15052757944626954</v>
      </c>
      <c r="E71" s="886">
        <f t="shared" si="19"/>
        <v>9.5449958860807899E-2</v>
      </c>
      <c r="F71" s="886">
        <f t="shared" si="19"/>
        <v>0.11806206153817204</v>
      </c>
      <c r="G71" s="886">
        <f t="shared" si="19"/>
        <v>0.10815223902460597</v>
      </c>
      <c r="H71" s="886">
        <f t="shared" si="19"/>
        <v>6.8032041975389992E-2</v>
      </c>
      <c r="I71" s="886">
        <f t="shared" si="19"/>
        <v>6.383704246267978E-2</v>
      </c>
      <c r="J71" s="886">
        <f t="shared" si="19"/>
        <v>4.2594318335569592E-2</v>
      </c>
      <c r="K71" s="886">
        <f t="shared" si="19"/>
        <v>0.31249932832020455</v>
      </c>
      <c r="L71" s="564">
        <f t="shared" si="19"/>
        <v>1</v>
      </c>
    </row>
    <row r="72" spans="1:14" ht="15" x14ac:dyDescent="0.2">
      <c r="A72" s="100"/>
      <c r="B72" s="562" t="s">
        <v>277</v>
      </c>
      <c r="C72" s="569">
        <f>+C15+C20+C25+C30+C66</f>
        <v>11792321.021125104</v>
      </c>
      <c r="D72" s="569">
        <f t="shared" ref="D72:K72" si="20">+D15+D20+D25+D30+D66</f>
        <v>48967775.898402497</v>
      </c>
      <c r="E72" s="569">
        <f t="shared" si="20"/>
        <v>28918537.065294705</v>
      </c>
      <c r="F72" s="569">
        <f t="shared" si="20"/>
        <v>39978100.709734142</v>
      </c>
      <c r="G72" s="569">
        <f t="shared" si="20"/>
        <v>37838479.005551845</v>
      </c>
      <c r="H72" s="569">
        <f t="shared" si="20"/>
        <v>22086210.375266414</v>
      </c>
      <c r="I72" s="569">
        <f t="shared" si="20"/>
        <v>20922715.157780003</v>
      </c>
      <c r="J72" s="569">
        <f t="shared" si="20"/>
        <v>12878910.759170521</v>
      </c>
      <c r="K72" s="569">
        <f t="shared" si="20"/>
        <v>85359508.892391682</v>
      </c>
      <c r="L72" s="569">
        <f>SUM(C72:K72)</f>
        <v>308742558.88471687</v>
      </c>
    </row>
    <row r="73" spans="1:14" ht="15" x14ac:dyDescent="0.2">
      <c r="A73" s="100"/>
      <c r="B73" s="562" t="s">
        <v>307</v>
      </c>
      <c r="C73" s="569">
        <f t="shared" ref="C73:K73" si="21">+C67+C31+C26+C21+C16</f>
        <v>5520189.2316058073</v>
      </c>
      <c r="D73" s="569">
        <f t="shared" si="21"/>
        <v>14833982.588807758</v>
      </c>
      <c r="E73" s="569">
        <f t="shared" si="21"/>
        <v>11538336.321320713</v>
      </c>
      <c r="F73" s="569">
        <f t="shared" si="21"/>
        <v>10063009.128541969</v>
      </c>
      <c r="G73" s="569">
        <f t="shared" si="21"/>
        <v>8002310.1673185788</v>
      </c>
      <c r="H73" s="569">
        <f t="shared" si="21"/>
        <v>6749461.6489086431</v>
      </c>
      <c r="I73" s="569">
        <f t="shared" si="21"/>
        <v>6134888.3772286661</v>
      </c>
      <c r="J73" s="569">
        <f t="shared" si="21"/>
        <v>5174873.2807395905</v>
      </c>
      <c r="K73" s="569">
        <f t="shared" si="21"/>
        <v>47094668.250727385</v>
      </c>
      <c r="L73" s="569">
        <f>SUM(C73:K73)</f>
        <v>115111718.99519911</v>
      </c>
    </row>
    <row r="74" spans="1:14" ht="9.75" customHeight="1" thickBot="1" x14ac:dyDescent="0.25">
      <c r="A74" s="100"/>
      <c r="B74" s="563"/>
      <c r="C74" s="580"/>
      <c r="D74" s="580"/>
      <c r="E74" s="580"/>
      <c r="F74" s="580"/>
      <c r="G74" s="580"/>
      <c r="H74" s="580"/>
      <c r="I74" s="580"/>
      <c r="J74" s="580"/>
      <c r="K74" s="580"/>
      <c r="L74" s="580"/>
    </row>
    <row r="75" spans="1:14" ht="13.5" thickTop="1" x14ac:dyDescent="0.2">
      <c r="A75" s="100"/>
      <c r="B75" s="111"/>
      <c r="C75" s="111"/>
      <c r="D75" s="111"/>
      <c r="E75" s="111"/>
      <c r="F75" s="111"/>
      <c r="G75" s="111"/>
      <c r="H75" s="111"/>
      <c r="I75" s="111"/>
      <c r="J75" s="111"/>
      <c r="K75" s="111"/>
      <c r="L75" s="111"/>
    </row>
    <row r="76" spans="1:14" ht="15" x14ac:dyDescent="0.25">
      <c r="A76" s="100"/>
      <c r="B76" s="465" t="s">
        <v>371</v>
      </c>
      <c r="C76" s="113"/>
      <c r="D76" s="113"/>
      <c r="E76" s="113"/>
      <c r="F76" s="113"/>
      <c r="G76" s="113"/>
      <c r="H76" s="113"/>
      <c r="I76" s="113"/>
      <c r="J76" s="113"/>
      <c r="K76" s="113"/>
      <c r="L76" s="114"/>
    </row>
    <row r="77" spans="1:14" ht="15" x14ac:dyDescent="0.25">
      <c r="A77" s="100"/>
      <c r="B77" s="465" t="s">
        <v>908</v>
      </c>
      <c r="C77" s="113"/>
      <c r="D77" s="113"/>
      <c r="E77" s="113"/>
      <c r="F77" s="113"/>
      <c r="G77" s="113"/>
      <c r="H77" s="113"/>
      <c r="I77" s="113"/>
      <c r="J77" s="113"/>
      <c r="K77" s="113"/>
      <c r="L77" s="114"/>
    </row>
    <row r="78" spans="1:14" ht="15" x14ac:dyDescent="0.25">
      <c r="A78" s="100"/>
      <c r="B78" s="465" t="s">
        <v>826</v>
      </c>
      <c r="C78" s="113"/>
      <c r="D78" s="113"/>
      <c r="E78" s="113"/>
      <c r="F78" s="113"/>
      <c r="G78" s="113"/>
      <c r="H78" s="113"/>
      <c r="I78" s="113"/>
      <c r="J78" s="113"/>
      <c r="K78" s="113"/>
      <c r="L78" s="113"/>
      <c r="M78" s="113"/>
      <c r="N78" s="113"/>
    </row>
    <row r="79" spans="1:14" ht="15" x14ac:dyDescent="0.25">
      <c r="A79" s="100"/>
      <c r="B79" s="24"/>
      <c r="C79" s="113"/>
      <c r="D79" s="113"/>
      <c r="E79" s="113"/>
      <c r="F79" s="113"/>
      <c r="G79" s="113"/>
      <c r="H79" s="113"/>
      <c r="I79" s="113"/>
      <c r="J79" s="113"/>
      <c r="K79" s="113"/>
      <c r="L79" s="113"/>
      <c r="M79" s="113"/>
      <c r="N79" s="113"/>
    </row>
    <row r="80" spans="1:14" ht="15" x14ac:dyDescent="0.25">
      <c r="C80" s="100"/>
      <c r="D80" s="1003"/>
      <c r="J80" s="113"/>
      <c r="K80" s="113"/>
      <c r="L80" s="113"/>
      <c r="M80" s="113"/>
      <c r="N80" s="113"/>
    </row>
    <row r="81" spans="1:14" ht="15" x14ac:dyDescent="0.25">
      <c r="A81" s="100"/>
      <c r="C81" s="100"/>
      <c r="D81" s="115"/>
      <c r="E81" s="115"/>
      <c r="F81" s="115"/>
      <c r="G81" s="814"/>
      <c r="H81" s="814"/>
      <c r="I81" s="115"/>
      <c r="J81" s="113"/>
      <c r="K81" s="113"/>
      <c r="L81" s="113"/>
      <c r="M81" s="113"/>
      <c r="N81" s="113"/>
    </row>
    <row r="82" spans="1:14" ht="15" x14ac:dyDescent="0.25">
      <c r="C82" s="1096"/>
      <c r="D82" s="1096"/>
      <c r="E82" s="1096"/>
      <c r="F82" s="1096"/>
      <c r="G82" s="1096"/>
      <c r="H82" s="1096"/>
      <c r="I82" s="1096"/>
      <c r="J82" s="113"/>
      <c r="K82" s="113"/>
      <c r="L82" s="113"/>
      <c r="M82" s="113"/>
      <c r="N82" s="113"/>
    </row>
    <row r="83" spans="1:14" ht="15" x14ac:dyDescent="0.25">
      <c r="C83" s="1096"/>
      <c r="D83" s="1096"/>
      <c r="E83" s="1096"/>
      <c r="F83" s="1096"/>
      <c r="G83" s="1096"/>
      <c r="H83" s="1096"/>
      <c r="I83" s="1096"/>
      <c r="J83" s="113"/>
      <c r="K83" s="113"/>
      <c r="L83" s="113"/>
      <c r="M83" s="113"/>
      <c r="N83" s="113"/>
    </row>
    <row r="84" spans="1:14" ht="15" x14ac:dyDescent="0.25">
      <c r="C84" s="1003"/>
      <c r="J84" s="113"/>
      <c r="K84" s="113"/>
      <c r="L84" s="113"/>
      <c r="M84" s="113"/>
      <c r="N84" s="113"/>
    </row>
    <row r="85" spans="1:14" ht="15" x14ac:dyDescent="0.25">
      <c r="J85" s="113"/>
      <c r="K85" s="113"/>
      <c r="L85" s="113"/>
      <c r="M85" s="113"/>
      <c r="N85" s="113"/>
    </row>
    <row r="86" spans="1:14" ht="15" x14ac:dyDescent="0.25">
      <c r="J86" s="113"/>
      <c r="K86" s="113"/>
      <c r="L86" s="113"/>
      <c r="M86" s="113"/>
      <c r="N86" s="113"/>
    </row>
    <row r="87" spans="1:14" ht="15" x14ac:dyDescent="0.25">
      <c r="J87" s="113"/>
      <c r="K87" s="113"/>
      <c r="L87" s="113"/>
      <c r="M87" s="113"/>
      <c r="N87" s="113"/>
    </row>
    <row r="88" spans="1:14" ht="15" x14ac:dyDescent="0.25">
      <c r="J88" s="113"/>
      <c r="K88" s="113"/>
      <c r="L88" s="113"/>
      <c r="M88" s="113"/>
      <c r="N88" s="113"/>
    </row>
    <row r="89" spans="1:14" ht="15" x14ac:dyDescent="0.25">
      <c r="J89" s="113"/>
      <c r="K89" s="113"/>
      <c r="L89" s="113"/>
      <c r="M89" s="113"/>
      <c r="N89" s="113"/>
    </row>
    <row r="90" spans="1:14" ht="15" x14ac:dyDescent="0.25">
      <c r="J90" s="113"/>
      <c r="K90" s="113"/>
      <c r="L90" s="113"/>
      <c r="M90" s="113"/>
      <c r="N90" s="113"/>
    </row>
    <row r="91" spans="1:14" ht="15" x14ac:dyDescent="0.25">
      <c r="J91" s="113"/>
      <c r="K91" s="113"/>
      <c r="L91" s="113"/>
      <c r="M91" s="113"/>
      <c r="N91" s="113"/>
    </row>
    <row r="92" spans="1:14" ht="15" x14ac:dyDescent="0.25">
      <c r="J92" s="113"/>
      <c r="K92" s="113"/>
      <c r="L92" s="113"/>
      <c r="M92" s="113"/>
      <c r="N92" s="113"/>
    </row>
    <row r="93" spans="1:14" ht="15" x14ac:dyDescent="0.25">
      <c r="J93" s="113"/>
      <c r="K93" s="113"/>
      <c r="L93" s="113"/>
      <c r="M93" s="113"/>
      <c r="N93" s="113"/>
    </row>
    <row r="94" spans="1:14" ht="15" x14ac:dyDescent="0.25">
      <c r="J94" s="113"/>
      <c r="K94" s="113"/>
      <c r="L94" s="113"/>
      <c r="M94" s="113"/>
      <c r="N94" s="113"/>
    </row>
    <row r="95" spans="1:14" ht="15" x14ac:dyDescent="0.25">
      <c r="J95" s="113"/>
      <c r="K95" s="113"/>
      <c r="L95" s="113"/>
      <c r="M95" s="113"/>
      <c r="N95" s="113"/>
    </row>
    <row r="96" spans="1:14" ht="15" x14ac:dyDescent="0.25">
      <c r="J96" s="113"/>
      <c r="K96" s="113"/>
      <c r="L96" s="113"/>
      <c r="M96" s="113"/>
      <c r="N96" s="113"/>
    </row>
    <row r="97" spans="10:14" ht="15" x14ac:dyDescent="0.25">
      <c r="J97" s="113"/>
      <c r="K97" s="113"/>
      <c r="L97" s="113"/>
      <c r="M97" s="113"/>
      <c r="N97" s="113"/>
    </row>
    <row r="98" spans="10:14" ht="15" x14ac:dyDescent="0.25">
      <c r="J98" s="113"/>
      <c r="K98" s="113"/>
      <c r="L98" s="113"/>
      <c r="M98" s="113"/>
      <c r="N98" s="113"/>
    </row>
    <row r="99" spans="10:14" ht="15" x14ac:dyDescent="0.25">
      <c r="J99" s="113"/>
      <c r="K99" s="113"/>
      <c r="L99" s="113"/>
      <c r="M99" s="113"/>
      <c r="N99" s="113"/>
    </row>
    <row r="100" spans="10:14" ht="15" x14ac:dyDescent="0.25">
      <c r="J100" s="113"/>
      <c r="K100" s="113"/>
      <c r="L100" s="113"/>
      <c r="M100" s="113"/>
      <c r="N100" s="113"/>
    </row>
    <row r="101" spans="10:14" ht="15" x14ac:dyDescent="0.25">
      <c r="J101" s="113"/>
      <c r="K101" s="113"/>
      <c r="L101" s="113"/>
      <c r="M101" s="113"/>
      <c r="N101" s="113"/>
    </row>
    <row r="102" spans="10:14" ht="15" x14ac:dyDescent="0.25">
      <c r="J102" s="113"/>
      <c r="K102" s="113"/>
      <c r="L102" s="113"/>
      <c r="M102" s="113"/>
      <c r="N102" s="113"/>
    </row>
    <row r="103" spans="10:14" ht="15" x14ac:dyDescent="0.25">
      <c r="J103" s="113"/>
      <c r="K103" s="113"/>
      <c r="L103" s="113"/>
      <c r="M103" s="113"/>
      <c r="N103" s="113"/>
    </row>
    <row r="104" spans="10:14" ht="15" x14ac:dyDescent="0.25">
      <c r="J104" s="113"/>
      <c r="K104" s="113"/>
      <c r="L104" s="113"/>
      <c r="M104" s="113"/>
      <c r="N104" s="113"/>
    </row>
    <row r="105" spans="10:14" ht="15" x14ac:dyDescent="0.25">
      <c r="J105" s="113"/>
      <c r="K105" s="113"/>
      <c r="L105" s="113"/>
      <c r="M105" s="113"/>
      <c r="N105" s="113"/>
    </row>
    <row r="106" spans="10:14" ht="15" x14ac:dyDescent="0.25">
      <c r="J106" s="113"/>
      <c r="K106" s="113"/>
      <c r="L106" s="113"/>
      <c r="M106" s="113"/>
      <c r="N106" s="113"/>
    </row>
    <row r="107" spans="10:14" ht="15" x14ac:dyDescent="0.25">
      <c r="J107" s="113"/>
      <c r="K107" s="113"/>
      <c r="L107" s="113"/>
      <c r="M107" s="113"/>
      <c r="N107" s="113"/>
    </row>
    <row r="108" spans="10:14" ht="15" x14ac:dyDescent="0.25">
      <c r="J108" s="113"/>
      <c r="K108" s="113"/>
      <c r="L108" s="113"/>
      <c r="M108" s="113"/>
      <c r="N108" s="113"/>
    </row>
    <row r="109" spans="10:14" ht="15" x14ac:dyDescent="0.25">
      <c r="J109" s="113"/>
      <c r="K109" s="113"/>
      <c r="L109" s="113"/>
      <c r="M109" s="113"/>
      <c r="N109" s="113"/>
    </row>
    <row r="110" spans="10:14" ht="15" x14ac:dyDescent="0.25">
      <c r="J110" s="113"/>
      <c r="K110" s="113"/>
      <c r="L110" s="113"/>
      <c r="M110" s="113"/>
      <c r="N110" s="113"/>
    </row>
    <row r="111" spans="10:14" ht="15" x14ac:dyDescent="0.25">
      <c r="J111" s="113"/>
      <c r="K111" s="113"/>
      <c r="L111" s="113"/>
      <c r="M111" s="113"/>
      <c r="N111" s="113"/>
    </row>
    <row r="112" spans="10:14" ht="15" x14ac:dyDescent="0.25">
      <c r="J112" s="113"/>
      <c r="K112" s="113"/>
      <c r="L112" s="113"/>
      <c r="M112" s="113"/>
      <c r="N112" s="113"/>
    </row>
    <row r="113" spans="10:14" ht="15" x14ac:dyDescent="0.25">
      <c r="J113" s="113"/>
      <c r="K113" s="113"/>
      <c r="L113" s="113"/>
      <c r="M113" s="113"/>
      <c r="N113" s="113"/>
    </row>
    <row r="114" spans="10:14" ht="15" x14ac:dyDescent="0.25">
      <c r="J114" s="113"/>
      <c r="K114" s="113"/>
      <c r="L114" s="113"/>
      <c r="M114" s="113"/>
      <c r="N114" s="113"/>
    </row>
    <row r="115" spans="10:14" ht="15" x14ac:dyDescent="0.25">
      <c r="J115" s="113"/>
      <c r="K115" s="113"/>
      <c r="L115" s="113"/>
      <c r="M115" s="113"/>
      <c r="N115" s="113"/>
    </row>
    <row r="116" spans="10:14" ht="15" x14ac:dyDescent="0.25">
      <c r="J116" s="113"/>
      <c r="K116" s="113"/>
      <c r="L116" s="113"/>
      <c r="M116" s="113"/>
      <c r="N116" s="113"/>
    </row>
    <row r="117" spans="10:14" ht="15" x14ac:dyDescent="0.25">
      <c r="J117" s="113"/>
      <c r="K117" s="113"/>
      <c r="L117" s="113"/>
      <c r="M117" s="113"/>
      <c r="N117" s="113"/>
    </row>
    <row r="118" spans="10:14" ht="15" x14ac:dyDescent="0.25">
      <c r="J118" s="113"/>
      <c r="K118" s="113"/>
      <c r="L118" s="113"/>
      <c r="M118" s="113"/>
      <c r="N118" s="113"/>
    </row>
    <row r="119" spans="10:14" ht="15" x14ac:dyDescent="0.25">
      <c r="J119" s="113"/>
      <c r="K119" s="113"/>
      <c r="L119" s="113"/>
      <c r="M119" s="113"/>
      <c r="N119" s="113"/>
    </row>
    <row r="120" spans="10:14" ht="15" x14ac:dyDescent="0.25">
      <c r="J120" s="113"/>
      <c r="K120" s="113"/>
      <c r="L120" s="113"/>
      <c r="M120" s="113"/>
      <c r="N120" s="113"/>
    </row>
    <row r="121" spans="10:14" ht="15" x14ac:dyDescent="0.25">
      <c r="J121" s="113"/>
      <c r="K121" s="113"/>
      <c r="L121" s="113"/>
      <c r="M121" s="113"/>
      <c r="N121" s="113"/>
    </row>
    <row r="122" spans="10:14" ht="15" x14ac:dyDescent="0.25">
      <c r="J122" s="113"/>
      <c r="K122" s="113"/>
      <c r="L122" s="113"/>
      <c r="M122" s="113"/>
      <c r="N122" s="113"/>
    </row>
    <row r="123" spans="10:14" ht="15" x14ac:dyDescent="0.25">
      <c r="J123" s="113"/>
      <c r="K123" s="113"/>
      <c r="L123" s="113"/>
      <c r="M123" s="113"/>
      <c r="N123" s="113"/>
    </row>
    <row r="124" spans="10:14" ht="15" x14ac:dyDescent="0.25">
      <c r="J124" s="113"/>
      <c r="K124" s="113"/>
      <c r="L124" s="113"/>
      <c r="M124" s="113"/>
      <c r="N124" s="113"/>
    </row>
    <row r="125" spans="10:14" ht="15" x14ac:dyDescent="0.25">
      <c r="J125" s="113"/>
      <c r="K125" s="113"/>
      <c r="L125" s="113"/>
      <c r="M125" s="113"/>
      <c r="N125" s="113"/>
    </row>
    <row r="126" spans="10:14" ht="15" x14ac:dyDescent="0.25">
      <c r="J126" s="113"/>
      <c r="K126" s="113"/>
      <c r="L126" s="113"/>
      <c r="M126" s="113"/>
      <c r="N126" s="113"/>
    </row>
    <row r="127" spans="10:14" ht="15" x14ac:dyDescent="0.25">
      <c r="J127" s="113"/>
      <c r="K127" s="113"/>
      <c r="L127" s="113"/>
      <c r="M127" s="113"/>
      <c r="N127" s="113"/>
    </row>
    <row r="128" spans="10:14" ht="15" x14ac:dyDescent="0.25">
      <c r="J128" s="113"/>
      <c r="K128" s="113"/>
      <c r="L128" s="113"/>
      <c r="M128" s="113"/>
      <c r="N128" s="113"/>
    </row>
    <row r="129" spans="10:14" ht="15" x14ac:dyDescent="0.25">
      <c r="J129" s="113"/>
      <c r="K129" s="113"/>
      <c r="L129" s="113"/>
      <c r="M129" s="113"/>
      <c r="N129" s="113"/>
    </row>
    <row r="130" spans="10:14" ht="15" x14ac:dyDescent="0.25">
      <c r="J130" s="113"/>
      <c r="K130" s="113"/>
      <c r="L130" s="113"/>
      <c r="M130" s="113"/>
      <c r="N130" s="113"/>
    </row>
    <row r="131" spans="10:14" ht="15" x14ac:dyDescent="0.25">
      <c r="J131" s="113"/>
      <c r="K131" s="113"/>
      <c r="L131" s="113"/>
      <c r="M131" s="113"/>
      <c r="N131" s="113"/>
    </row>
    <row r="132" spans="10:14" ht="15" x14ac:dyDescent="0.25">
      <c r="J132" s="113"/>
      <c r="K132" s="113"/>
      <c r="L132" s="113"/>
      <c r="M132" s="113"/>
      <c r="N132" s="113"/>
    </row>
    <row r="133" spans="10:14" ht="15" x14ac:dyDescent="0.25">
      <c r="J133" s="113"/>
      <c r="K133" s="113"/>
      <c r="L133" s="113"/>
      <c r="M133" s="113"/>
      <c r="N133" s="113"/>
    </row>
    <row r="134" spans="10:14" ht="15" x14ac:dyDescent="0.25">
      <c r="J134" s="113"/>
      <c r="K134" s="113"/>
      <c r="L134" s="113"/>
      <c r="M134" s="113"/>
      <c r="N134" s="113"/>
    </row>
    <row r="135" spans="10:14" ht="15" x14ac:dyDescent="0.25">
      <c r="J135" s="113"/>
      <c r="K135" s="113"/>
      <c r="L135" s="113"/>
      <c r="M135" s="113"/>
      <c r="N135" s="113"/>
    </row>
    <row r="136" spans="10:14" ht="15" x14ac:dyDescent="0.25">
      <c r="J136" s="113"/>
      <c r="K136" s="113"/>
      <c r="L136" s="113"/>
      <c r="M136" s="113"/>
      <c r="N136" s="113"/>
    </row>
    <row r="137" spans="10:14" ht="15" x14ac:dyDescent="0.25">
      <c r="J137" s="113"/>
      <c r="K137" s="113"/>
      <c r="L137" s="113"/>
      <c r="M137" s="113"/>
      <c r="N137" s="113"/>
    </row>
    <row r="138" spans="10:14" ht="15" x14ac:dyDescent="0.25">
      <c r="J138" s="113"/>
      <c r="K138" s="113"/>
      <c r="L138" s="113"/>
      <c r="M138" s="113"/>
      <c r="N138" s="113"/>
    </row>
    <row r="139" spans="10:14" ht="15" x14ac:dyDescent="0.25">
      <c r="J139" s="113"/>
      <c r="K139" s="113"/>
      <c r="L139" s="113"/>
      <c r="M139" s="113"/>
      <c r="N139" s="113"/>
    </row>
    <row r="140" spans="10:14" ht="15" x14ac:dyDescent="0.25">
      <c r="J140" s="113"/>
      <c r="K140" s="113"/>
      <c r="L140" s="113"/>
      <c r="M140" s="113"/>
      <c r="N140" s="113"/>
    </row>
    <row r="141" spans="10:14" ht="15" x14ac:dyDescent="0.25">
      <c r="J141" s="113"/>
      <c r="K141" s="113"/>
      <c r="L141" s="113"/>
      <c r="M141" s="113"/>
      <c r="N141" s="113"/>
    </row>
    <row r="142" spans="10:14" ht="15" x14ac:dyDescent="0.25">
      <c r="J142" s="113"/>
      <c r="K142" s="113"/>
      <c r="L142" s="113"/>
      <c r="M142" s="113"/>
      <c r="N142" s="113"/>
    </row>
    <row r="143" spans="10:14" ht="15" x14ac:dyDescent="0.25">
      <c r="J143" s="113"/>
      <c r="K143" s="113"/>
      <c r="L143" s="113"/>
      <c r="M143" s="113"/>
      <c r="N143" s="113"/>
    </row>
    <row r="144" spans="10:14" ht="15" x14ac:dyDescent="0.25">
      <c r="J144" s="113"/>
      <c r="K144" s="113"/>
      <c r="L144" s="113"/>
      <c r="M144" s="113"/>
      <c r="N144" s="113"/>
    </row>
    <row r="145" spans="10:14" ht="15" x14ac:dyDescent="0.25">
      <c r="J145" s="113"/>
      <c r="K145" s="113"/>
      <c r="L145" s="113"/>
      <c r="M145" s="113"/>
      <c r="N145" s="113"/>
    </row>
    <row r="146" spans="10:14" ht="15" x14ac:dyDescent="0.25">
      <c r="J146" s="113"/>
      <c r="K146" s="113"/>
      <c r="L146" s="113"/>
      <c r="M146" s="113"/>
      <c r="N146" s="113"/>
    </row>
    <row r="147" spans="10:14" ht="15" x14ac:dyDescent="0.25">
      <c r="J147" s="113"/>
      <c r="K147" s="113"/>
      <c r="L147" s="113"/>
      <c r="M147" s="113"/>
      <c r="N147" s="113"/>
    </row>
    <row r="148" spans="10:14" ht="15" x14ac:dyDescent="0.25">
      <c r="J148" s="113"/>
      <c r="K148" s="113"/>
      <c r="L148" s="113"/>
      <c r="M148" s="113"/>
      <c r="N148" s="113"/>
    </row>
    <row r="149" spans="10:14" ht="15" x14ac:dyDescent="0.25">
      <c r="J149" s="113"/>
      <c r="K149" s="113"/>
      <c r="L149" s="113"/>
      <c r="M149" s="113"/>
      <c r="N149" s="113"/>
    </row>
    <row r="150" spans="10:14" ht="15" x14ac:dyDescent="0.25">
      <c r="J150" s="113"/>
      <c r="K150" s="113"/>
      <c r="L150" s="113"/>
      <c r="M150" s="113"/>
      <c r="N150" s="113"/>
    </row>
    <row r="151" spans="10:14" ht="15" x14ac:dyDescent="0.25">
      <c r="J151" s="113"/>
      <c r="K151" s="113"/>
      <c r="L151" s="113"/>
      <c r="M151" s="113"/>
      <c r="N151" s="113"/>
    </row>
    <row r="152" spans="10:14" ht="15" x14ac:dyDescent="0.25">
      <c r="J152" s="113"/>
      <c r="K152" s="113"/>
      <c r="L152" s="113"/>
      <c r="M152" s="113"/>
      <c r="N152" s="113"/>
    </row>
    <row r="153" spans="10:14" ht="15" x14ac:dyDescent="0.25">
      <c r="J153" s="113"/>
      <c r="K153" s="113"/>
      <c r="L153" s="113"/>
      <c r="M153" s="113"/>
      <c r="N153" s="113"/>
    </row>
    <row r="154" spans="10:14" ht="15" x14ac:dyDescent="0.25">
      <c r="J154" s="113"/>
      <c r="K154" s="113"/>
      <c r="L154" s="113"/>
      <c r="M154" s="113"/>
      <c r="N154" s="113"/>
    </row>
    <row r="155" spans="10:14" ht="15" x14ac:dyDescent="0.25">
      <c r="J155" s="113"/>
      <c r="K155" s="113"/>
      <c r="L155" s="113"/>
      <c r="M155" s="113"/>
      <c r="N155" s="113"/>
    </row>
    <row r="156" spans="10:14" ht="15" x14ac:dyDescent="0.25">
      <c r="J156" s="113"/>
      <c r="K156" s="113"/>
      <c r="L156" s="113"/>
      <c r="M156" s="113"/>
      <c r="N156" s="113"/>
    </row>
    <row r="157" spans="10:14" ht="15" x14ac:dyDescent="0.25">
      <c r="J157" s="113"/>
      <c r="K157" s="113"/>
      <c r="L157" s="113"/>
      <c r="M157" s="113"/>
      <c r="N157" s="113"/>
    </row>
    <row r="158" spans="10:14" ht="15" x14ac:dyDescent="0.25">
      <c r="J158" s="113"/>
      <c r="K158" s="113"/>
      <c r="L158" s="113"/>
      <c r="M158" s="113"/>
      <c r="N158" s="113"/>
    </row>
    <row r="159" spans="10:14" ht="15" x14ac:dyDescent="0.25">
      <c r="J159" s="113"/>
      <c r="K159" s="113"/>
      <c r="L159" s="113"/>
      <c r="M159" s="113"/>
      <c r="N159" s="113"/>
    </row>
    <row r="160" spans="10:14" ht="15" x14ac:dyDescent="0.25">
      <c r="J160" s="113"/>
      <c r="K160" s="113"/>
      <c r="L160" s="113"/>
      <c r="M160" s="113"/>
      <c r="N160" s="113"/>
    </row>
    <row r="161" spans="10:14" ht="15" x14ac:dyDescent="0.25">
      <c r="J161" s="113"/>
      <c r="K161" s="113"/>
      <c r="L161" s="113"/>
      <c r="M161" s="113"/>
      <c r="N161" s="113"/>
    </row>
    <row r="162" spans="10:14" ht="15" x14ac:dyDescent="0.25">
      <c r="J162" s="113"/>
      <c r="K162" s="113"/>
      <c r="L162" s="113"/>
      <c r="M162" s="113"/>
      <c r="N162" s="113"/>
    </row>
    <row r="163" spans="10:14" ht="15" x14ac:dyDescent="0.25">
      <c r="J163" s="113"/>
      <c r="K163" s="113"/>
      <c r="L163" s="113"/>
      <c r="M163" s="113"/>
      <c r="N163" s="113"/>
    </row>
    <row r="164" spans="10:14" ht="15" x14ac:dyDescent="0.25">
      <c r="J164" s="113"/>
      <c r="K164" s="113"/>
      <c r="L164" s="113"/>
      <c r="M164" s="113"/>
      <c r="N164" s="113"/>
    </row>
    <row r="165" spans="10:14" ht="15" x14ac:dyDescent="0.25">
      <c r="J165" s="113"/>
      <c r="K165" s="113"/>
      <c r="L165" s="113"/>
      <c r="M165" s="113"/>
      <c r="N165" s="113"/>
    </row>
    <row r="166" spans="10:14" ht="15" x14ac:dyDescent="0.25">
      <c r="J166" s="113"/>
      <c r="K166" s="113"/>
      <c r="L166" s="113"/>
      <c r="M166" s="113"/>
      <c r="N166" s="113"/>
    </row>
    <row r="167" spans="10:14" ht="15" x14ac:dyDescent="0.25">
      <c r="J167" s="113"/>
      <c r="K167" s="113"/>
      <c r="L167" s="113"/>
      <c r="M167" s="113"/>
      <c r="N167" s="113"/>
    </row>
    <row r="168" spans="10:14" ht="15" x14ac:dyDescent="0.25">
      <c r="J168" s="113"/>
      <c r="K168" s="113"/>
      <c r="L168" s="113"/>
      <c r="M168" s="113"/>
      <c r="N168" s="113"/>
    </row>
    <row r="169" spans="10:14" ht="15" x14ac:dyDescent="0.25">
      <c r="J169" s="113"/>
      <c r="K169" s="113"/>
      <c r="L169" s="113"/>
      <c r="M169" s="113"/>
      <c r="N169" s="113"/>
    </row>
    <row r="170" spans="10:14" ht="15" x14ac:dyDescent="0.25">
      <c r="J170" s="113"/>
      <c r="K170" s="113"/>
      <c r="L170" s="113"/>
      <c r="M170" s="113"/>
      <c r="N170" s="113"/>
    </row>
    <row r="171" spans="10:14" ht="15" x14ac:dyDescent="0.25">
      <c r="J171" s="113"/>
      <c r="K171" s="113"/>
      <c r="L171" s="113"/>
      <c r="M171" s="113"/>
      <c r="N171" s="113"/>
    </row>
    <row r="172" spans="10:14" ht="15" x14ac:dyDescent="0.25">
      <c r="J172" s="113"/>
      <c r="K172" s="113"/>
      <c r="L172" s="113"/>
      <c r="M172" s="113"/>
      <c r="N172" s="113"/>
    </row>
    <row r="173" spans="10:14" ht="15" x14ac:dyDescent="0.25">
      <c r="J173" s="113"/>
      <c r="K173" s="113"/>
      <c r="L173" s="113"/>
      <c r="M173" s="113"/>
      <c r="N173" s="113"/>
    </row>
    <row r="174" spans="10:14" ht="15" x14ac:dyDescent="0.25">
      <c r="J174" s="113"/>
      <c r="K174" s="113"/>
      <c r="L174" s="113"/>
      <c r="M174" s="113"/>
      <c r="N174" s="113"/>
    </row>
    <row r="175" spans="10:14" ht="15" x14ac:dyDescent="0.25">
      <c r="J175" s="113"/>
      <c r="K175" s="113"/>
      <c r="L175" s="113"/>
      <c r="M175" s="113"/>
      <c r="N175" s="113"/>
    </row>
    <row r="176" spans="10:14" ht="15" x14ac:dyDescent="0.25">
      <c r="J176" s="113"/>
      <c r="K176" s="113"/>
      <c r="L176" s="113"/>
      <c r="M176" s="113"/>
      <c r="N176" s="113"/>
    </row>
    <row r="177" spans="10:14" ht="15" x14ac:dyDescent="0.25">
      <c r="J177" s="113"/>
      <c r="K177" s="113"/>
      <c r="L177" s="113"/>
      <c r="M177" s="113"/>
      <c r="N177" s="113"/>
    </row>
    <row r="178" spans="10:14" ht="15" x14ac:dyDescent="0.25">
      <c r="J178" s="113"/>
      <c r="K178" s="113"/>
      <c r="L178" s="113"/>
      <c r="M178" s="113"/>
      <c r="N178" s="113"/>
    </row>
    <row r="179" spans="10:14" ht="15" x14ac:dyDescent="0.25">
      <c r="J179" s="113"/>
      <c r="K179" s="113"/>
      <c r="L179" s="113"/>
      <c r="M179" s="113"/>
      <c r="N179" s="113"/>
    </row>
    <row r="180" spans="10:14" ht="15" x14ac:dyDescent="0.25">
      <c r="J180" s="113"/>
      <c r="K180" s="113"/>
      <c r="L180" s="113"/>
      <c r="M180" s="113"/>
      <c r="N180" s="113"/>
    </row>
    <row r="181" spans="10:14" ht="15" x14ac:dyDescent="0.25">
      <c r="J181" s="113"/>
      <c r="K181" s="113"/>
      <c r="L181" s="113"/>
      <c r="M181" s="113"/>
      <c r="N181" s="113"/>
    </row>
    <row r="182" spans="10:14" ht="15" x14ac:dyDescent="0.25">
      <c r="J182" s="113"/>
      <c r="K182" s="113"/>
      <c r="L182" s="113"/>
      <c r="M182" s="113"/>
      <c r="N182" s="113"/>
    </row>
    <row r="183" spans="10:14" ht="15" x14ac:dyDescent="0.25">
      <c r="J183" s="113"/>
      <c r="K183" s="113"/>
      <c r="L183" s="113"/>
      <c r="M183" s="113"/>
      <c r="N183" s="113"/>
    </row>
    <row r="184" spans="10:14" ht="15" x14ac:dyDescent="0.25">
      <c r="J184" s="113"/>
      <c r="K184" s="113"/>
      <c r="L184" s="113"/>
      <c r="M184" s="113"/>
      <c r="N184" s="113"/>
    </row>
    <row r="185" spans="10:14" ht="15" x14ac:dyDescent="0.25">
      <c r="J185" s="113"/>
      <c r="K185" s="113"/>
      <c r="L185" s="113"/>
      <c r="M185" s="113"/>
      <c r="N185" s="113"/>
    </row>
    <row r="186" spans="10:14" ht="15" x14ac:dyDescent="0.25">
      <c r="J186" s="113"/>
      <c r="K186" s="113"/>
      <c r="L186" s="113"/>
      <c r="M186" s="113"/>
      <c r="N186" s="113"/>
    </row>
    <row r="187" spans="10:14" ht="15" x14ac:dyDescent="0.25">
      <c r="J187" s="113"/>
      <c r="K187" s="113"/>
      <c r="L187" s="113"/>
      <c r="M187" s="113"/>
      <c r="N187" s="113"/>
    </row>
    <row r="188" spans="10:14" ht="15" x14ac:dyDescent="0.25">
      <c r="J188" s="113"/>
      <c r="K188" s="113"/>
      <c r="L188" s="113"/>
      <c r="M188" s="113"/>
      <c r="N188" s="113"/>
    </row>
    <row r="189" spans="10:14" ht="15" x14ac:dyDescent="0.25">
      <c r="J189" s="113"/>
      <c r="K189" s="113"/>
      <c r="L189" s="113"/>
      <c r="M189" s="113"/>
      <c r="N189" s="113"/>
    </row>
    <row r="190" spans="10:14" ht="15" x14ac:dyDescent="0.25">
      <c r="J190" s="113"/>
      <c r="K190" s="113"/>
      <c r="L190" s="113"/>
      <c r="M190" s="113"/>
      <c r="N190" s="113"/>
    </row>
    <row r="191" spans="10:14" ht="15" x14ac:dyDescent="0.25">
      <c r="J191" s="113"/>
      <c r="K191" s="113"/>
      <c r="L191" s="113"/>
      <c r="M191" s="113"/>
      <c r="N191" s="113"/>
    </row>
    <row r="192" spans="10:14" ht="15" x14ac:dyDescent="0.25">
      <c r="J192" s="113"/>
      <c r="K192" s="113"/>
      <c r="L192" s="113"/>
      <c r="M192" s="113"/>
      <c r="N192" s="113"/>
    </row>
    <row r="193" spans="10:14" ht="15" x14ac:dyDescent="0.25">
      <c r="J193" s="113"/>
      <c r="K193" s="113"/>
      <c r="L193" s="113"/>
      <c r="M193" s="113"/>
      <c r="N193" s="113"/>
    </row>
    <row r="194" spans="10:14" ht="15" x14ac:dyDescent="0.25">
      <c r="J194" s="113"/>
      <c r="K194" s="113"/>
      <c r="L194" s="113"/>
      <c r="M194" s="113"/>
      <c r="N194" s="113"/>
    </row>
    <row r="195" spans="10:14" ht="15" x14ac:dyDescent="0.25">
      <c r="J195" s="113"/>
      <c r="K195" s="113"/>
      <c r="L195" s="113"/>
      <c r="M195" s="113"/>
      <c r="N195" s="113"/>
    </row>
    <row r="196" spans="10:14" ht="15" x14ac:dyDescent="0.25">
      <c r="J196" s="113"/>
      <c r="K196" s="113"/>
      <c r="L196" s="113"/>
      <c r="M196" s="113"/>
      <c r="N196" s="113"/>
    </row>
    <row r="197" spans="10:14" ht="15" x14ac:dyDescent="0.25">
      <c r="J197" s="113"/>
      <c r="K197" s="113"/>
      <c r="L197" s="113"/>
      <c r="M197" s="113"/>
      <c r="N197" s="113"/>
    </row>
    <row r="198" spans="10:14" ht="15" x14ac:dyDescent="0.25">
      <c r="J198" s="113"/>
      <c r="K198" s="113"/>
      <c r="L198" s="113"/>
      <c r="M198" s="113"/>
      <c r="N198" s="113"/>
    </row>
    <row r="199" spans="10:14" ht="15" x14ac:dyDescent="0.25">
      <c r="J199" s="113"/>
      <c r="K199" s="113"/>
      <c r="L199" s="113"/>
      <c r="M199" s="113"/>
      <c r="N199" s="113"/>
    </row>
    <row r="200" spans="10:14" ht="15" x14ac:dyDescent="0.25">
      <c r="J200" s="113"/>
      <c r="K200" s="113"/>
      <c r="L200" s="113"/>
      <c r="M200" s="113"/>
      <c r="N200" s="113"/>
    </row>
    <row r="201" spans="10:14" ht="15" x14ac:dyDescent="0.25">
      <c r="J201" s="113"/>
      <c r="K201" s="113"/>
      <c r="L201" s="113"/>
      <c r="M201" s="113"/>
      <c r="N201" s="113"/>
    </row>
    <row r="202" spans="10:14" ht="15" x14ac:dyDescent="0.25">
      <c r="J202" s="113"/>
      <c r="K202" s="113"/>
      <c r="L202" s="113"/>
      <c r="M202" s="113"/>
      <c r="N202" s="113"/>
    </row>
    <row r="203" spans="10:14" ht="15" x14ac:dyDescent="0.25">
      <c r="J203" s="113"/>
      <c r="K203" s="113"/>
      <c r="L203" s="113"/>
      <c r="M203" s="113"/>
      <c r="N203" s="113"/>
    </row>
    <row r="204" spans="10:14" ht="15" x14ac:dyDescent="0.25">
      <c r="J204" s="113"/>
      <c r="K204" s="113"/>
      <c r="L204" s="113"/>
      <c r="M204" s="113"/>
      <c r="N204" s="113"/>
    </row>
    <row r="205" spans="10:14" ht="15" x14ac:dyDescent="0.25">
      <c r="J205" s="113"/>
      <c r="K205" s="113"/>
      <c r="L205" s="113"/>
      <c r="M205" s="113"/>
      <c r="N205" s="113"/>
    </row>
    <row r="206" spans="10:14" ht="15" x14ac:dyDescent="0.25">
      <c r="J206" s="113"/>
      <c r="K206" s="113"/>
      <c r="L206" s="113"/>
      <c r="M206" s="113"/>
      <c r="N206" s="113"/>
    </row>
    <row r="207" spans="10:14" ht="15" x14ac:dyDescent="0.25">
      <c r="J207" s="113"/>
      <c r="K207" s="113"/>
      <c r="L207" s="113"/>
      <c r="M207" s="113"/>
      <c r="N207" s="113"/>
    </row>
    <row r="208" spans="10:14" ht="15" x14ac:dyDescent="0.25">
      <c r="J208" s="113"/>
      <c r="K208" s="113"/>
      <c r="L208" s="113"/>
      <c r="M208" s="113"/>
      <c r="N208" s="113"/>
    </row>
    <row r="209" spans="10:14" ht="15" x14ac:dyDescent="0.25">
      <c r="J209" s="113"/>
      <c r="K209" s="113"/>
      <c r="L209" s="113"/>
      <c r="M209" s="113"/>
      <c r="N209" s="113"/>
    </row>
    <row r="210" spans="10:14" ht="15" x14ac:dyDescent="0.25">
      <c r="J210" s="113"/>
      <c r="K210" s="113"/>
      <c r="L210" s="113"/>
      <c r="M210" s="113"/>
      <c r="N210" s="113"/>
    </row>
    <row r="211" spans="10:14" ht="15" x14ac:dyDescent="0.25">
      <c r="J211" s="113"/>
      <c r="K211" s="113"/>
      <c r="L211" s="113"/>
      <c r="M211" s="113"/>
      <c r="N211" s="113"/>
    </row>
    <row r="212" spans="10:14" ht="15" x14ac:dyDescent="0.25">
      <c r="J212" s="113"/>
      <c r="K212" s="113"/>
      <c r="L212" s="113"/>
      <c r="M212" s="113"/>
      <c r="N212" s="113"/>
    </row>
    <row r="213" spans="10:14" ht="15" x14ac:dyDescent="0.25">
      <c r="J213" s="113"/>
      <c r="K213" s="113"/>
      <c r="L213" s="113"/>
      <c r="M213" s="113"/>
      <c r="N213" s="113"/>
    </row>
    <row r="214" spans="10:14" ht="15" x14ac:dyDescent="0.25">
      <c r="J214" s="113"/>
      <c r="K214" s="113"/>
      <c r="L214" s="113"/>
      <c r="M214" s="113"/>
      <c r="N214" s="113"/>
    </row>
    <row r="215" spans="10:14" ht="15" x14ac:dyDescent="0.25">
      <c r="J215" s="113"/>
      <c r="K215" s="113"/>
      <c r="L215" s="113"/>
      <c r="M215" s="113"/>
      <c r="N215" s="113"/>
    </row>
    <row r="216" spans="10:14" ht="15" x14ac:dyDescent="0.25">
      <c r="J216" s="113"/>
      <c r="K216" s="113"/>
      <c r="L216" s="113"/>
      <c r="M216" s="113"/>
      <c r="N216" s="113"/>
    </row>
    <row r="217" spans="10:14" ht="15" x14ac:dyDescent="0.25">
      <c r="J217" s="113"/>
      <c r="K217" s="113"/>
      <c r="L217" s="113"/>
      <c r="M217" s="113"/>
      <c r="N217" s="113"/>
    </row>
    <row r="218" spans="10:14" ht="15" x14ac:dyDescent="0.25">
      <c r="J218" s="113"/>
      <c r="K218" s="113"/>
      <c r="L218" s="113"/>
      <c r="M218" s="113"/>
      <c r="N218" s="113"/>
    </row>
    <row r="219" spans="10:14" ht="15" x14ac:dyDescent="0.25">
      <c r="J219" s="113"/>
      <c r="K219" s="113"/>
      <c r="L219" s="113"/>
      <c r="M219" s="113"/>
      <c r="N219" s="113"/>
    </row>
    <row r="220" spans="10:14" ht="15" x14ac:dyDescent="0.25">
      <c r="J220" s="113"/>
      <c r="K220" s="113"/>
      <c r="L220" s="113"/>
      <c r="M220" s="113"/>
      <c r="N220" s="113"/>
    </row>
    <row r="221" spans="10:14" ht="15" x14ac:dyDescent="0.25">
      <c r="J221" s="113"/>
      <c r="K221" s="113"/>
      <c r="L221" s="113"/>
      <c r="M221" s="113"/>
      <c r="N221" s="113"/>
    </row>
    <row r="222" spans="10:14" ht="15" x14ac:dyDescent="0.25">
      <c r="J222" s="113"/>
      <c r="K222" s="113"/>
      <c r="L222" s="113"/>
      <c r="M222" s="113"/>
      <c r="N222" s="113"/>
    </row>
    <row r="223" spans="10:14" ht="15" x14ac:dyDescent="0.25">
      <c r="J223" s="113"/>
      <c r="K223" s="113"/>
      <c r="L223" s="113"/>
      <c r="M223" s="113"/>
      <c r="N223" s="113"/>
    </row>
    <row r="224" spans="10:14" ht="15" x14ac:dyDescent="0.25">
      <c r="J224" s="113"/>
      <c r="K224" s="113"/>
      <c r="L224" s="113"/>
      <c r="M224" s="113"/>
      <c r="N224" s="113"/>
    </row>
    <row r="225" spans="10:14" ht="15" x14ac:dyDescent="0.25">
      <c r="J225" s="113"/>
      <c r="K225" s="113"/>
      <c r="L225" s="113"/>
      <c r="M225" s="113"/>
      <c r="N225" s="113"/>
    </row>
    <row r="226" spans="10:14" ht="15" x14ac:dyDescent="0.25">
      <c r="J226" s="113"/>
      <c r="K226" s="113"/>
      <c r="L226" s="113"/>
      <c r="M226" s="113"/>
      <c r="N226" s="113"/>
    </row>
    <row r="227" spans="10:14" ht="15" x14ac:dyDescent="0.25">
      <c r="J227" s="113"/>
      <c r="K227" s="113"/>
      <c r="L227" s="113"/>
      <c r="M227" s="113"/>
      <c r="N227" s="113"/>
    </row>
    <row r="228" spans="10:14" ht="15" x14ac:dyDescent="0.25">
      <c r="J228" s="113"/>
      <c r="K228" s="113"/>
      <c r="L228" s="113"/>
      <c r="M228" s="113"/>
      <c r="N228" s="113"/>
    </row>
    <row r="229" spans="10:14" ht="15" x14ac:dyDescent="0.25">
      <c r="J229" s="113"/>
      <c r="K229" s="113"/>
      <c r="L229" s="113"/>
      <c r="M229" s="113"/>
      <c r="N229" s="113"/>
    </row>
    <row r="230" spans="10:14" ht="15" x14ac:dyDescent="0.25">
      <c r="J230" s="113"/>
      <c r="K230" s="113"/>
      <c r="L230" s="113"/>
      <c r="M230" s="113"/>
      <c r="N230" s="113"/>
    </row>
    <row r="231" spans="10:14" ht="15" x14ac:dyDescent="0.25">
      <c r="J231" s="113"/>
      <c r="K231" s="113"/>
      <c r="L231" s="113"/>
      <c r="M231" s="113"/>
      <c r="N231" s="113"/>
    </row>
    <row r="232" spans="10:14" ht="15" x14ac:dyDescent="0.25">
      <c r="J232" s="113"/>
      <c r="K232" s="113"/>
      <c r="L232" s="113"/>
      <c r="M232" s="113"/>
      <c r="N232" s="113"/>
    </row>
    <row r="233" spans="10:14" ht="15" x14ac:dyDescent="0.25">
      <c r="J233" s="113"/>
      <c r="K233" s="113"/>
      <c r="L233" s="113"/>
      <c r="M233" s="113"/>
      <c r="N233" s="113"/>
    </row>
    <row r="234" spans="10:14" ht="15" x14ac:dyDescent="0.25">
      <c r="J234" s="113"/>
      <c r="K234" s="113"/>
      <c r="L234" s="113"/>
      <c r="M234" s="113"/>
      <c r="N234" s="113"/>
    </row>
    <row r="235" spans="10:14" ht="15" x14ac:dyDescent="0.25">
      <c r="J235" s="113"/>
      <c r="K235" s="113"/>
      <c r="L235" s="113"/>
      <c r="M235" s="113"/>
      <c r="N235" s="113"/>
    </row>
    <row r="236" spans="10:14" ht="15" x14ac:dyDescent="0.25">
      <c r="J236" s="113"/>
      <c r="K236" s="113"/>
      <c r="L236" s="113"/>
      <c r="M236" s="113"/>
      <c r="N236" s="113"/>
    </row>
    <row r="237" spans="10:14" ht="15" x14ac:dyDescent="0.25">
      <c r="J237" s="113"/>
      <c r="K237" s="113"/>
      <c r="L237" s="113"/>
      <c r="M237" s="113"/>
      <c r="N237" s="113"/>
    </row>
    <row r="238" spans="10:14" ht="15" x14ac:dyDescent="0.25">
      <c r="J238" s="113"/>
      <c r="K238" s="113"/>
      <c r="L238" s="113"/>
      <c r="M238" s="113"/>
      <c r="N238" s="113"/>
    </row>
    <row r="239" spans="10:14" ht="15" x14ac:dyDescent="0.25">
      <c r="J239" s="113"/>
      <c r="K239" s="113"/>
      <c r="L239" s="113"/>
      <c r="M239" s="113"/>
      <c r="N239" s="113"/>
    </row>
    <row r="240" spans="10:14" ht="15" x14ac:dyDescent="0.25">
      <c r="J240" s="113"/>
      <c r="K240" s="113"/>
      <c r="L240" s="113"/>
      <c r="M240" s="113"/>
      <c r="N240" s="113"/>
    </row>
    <row r="241" spans="10:14" ht="15" x14ac:dyDescent="0.25">
      <c r="J241" s="113"/>
      <c r="K241" s="113"/>
      <c r="L241" s="113"/>
      <c r="M241" s="113"/>
      <c r="N241" s="113"/>
    </row>
    <row r="242" spans="10:14" ht="15" x14ac:dyDescent="0.25">
      <c r="J242" s="113"/>
      <c r="K242" s="113"/>
      <c r="L242" s="113"/>
      <c r="M242" s="113"/>
      <c r="N242" s="113"/>
    </row>
    <row r="243" spans="10:14" ht="15" x14ac:dyDescent="0.25">
      <c r="J243" s="113"/>
      <c r="K243" s="113"/>
      <c r="L243" s="113"/>
      <c r="M243" s="113"/>
      <c r="N243" s="113"/>
    </row>
    <row r="244" spans="10:14" ht="15" x14ac:dyDescent="0.25">
      <c r="J244" s="113"/>
      <c r="K244" s="113"/>
      <c r="L244" s="113"/>
      <c r="M244" s="113"/>
      <c r="N244" s="113"/>
    </row>
    <row r="245" spans="10:14" ht="15" x14ac:dyDescent="0.25">
      <c r="J245" s="113"/>
      <c r="K245" s="113"/>
      <c r="L245" s="113"/>
      <c r="M245" s="113"/>
      <c r="N245" s="113"/>
    </row>
    <row r="246" spans="10:14" ht="15" x14ac:dyDescent="0.25">
      <c r="J246" s="113"/>
      <c r="K246" s="113"/>
      <c r="L246" s="113"/>
      <c r="M246" s="113"/>
      <c r="N246" s="113"/>
    </row>
    <row r="247" spans="10:14" ht="15" x14ac:dyDescent="0.25">
      <c r="J247" s="113"/>
      <c r="K247" s="113"/>
      <c r="L247" s="113"/>
      <c r="M247" s="113"/>
      <c r="N247" s="113"/>
    </row>
    <row r="248" spans="10:14" ht="15" x14ac:dyDescent="0.25">
      <c r="J248" s="113"/>
      <c r="K248" s="113"/>
      <c r="L248" s="113"/>
      <c r="M248" s="113"/>
      <c r="N248" s="113"/>
    </row>
    <row r="249" spans="10:14" ht="15" x14ac:dyDescent="0.25">
      <c r="J249" s="113"/>
      <c r="K249" s="113"/>
      <c r="L249" s="113"/>
      <c r="M249" s="113"/>
      <c r="N249" s="113"/>
    </row>
    <row r="250" spans="10:14" ht="15" x14ac:dyDescent="0.25">
      <c r="J250" s="113"/>
      <c r="K250" s="113"/>
      <c r="L250" s="113"/>
      <c r="M250" s="113"/>
      <c r="N250" s="113"/>
    </row>
    <row r="251" spans="10:14" ht="15" x14ac:dyDescent="0.25">
      <c r="J251" s="113"/>
      <c r="K251" s="113"/>
      <c r="L251" s="113"/>
      <c r="M251" s="113"/>
      <c r="N251" s="113"/>
    </row>
    <row r="252" spans="10:14" ht="15" x14ac:dyDescent="0.25">
      <c r="J252" s="113"/>
      <c r="K252" s="113"/>
      <c r="L252" s="113"/>
      <c r="M252" s="113"/>
      <c r="N252" s="113"/>
    </row>
    <row r="253" spans="10:14" ht="15" x14ac:dyDescent="0.25">
      <c r="J253" s="113"/>
      <c r="K253" s="113"/>
      <c r="L253" s="113"/>
      <c r="M253" s="113"/>
      <c r="N253" s="113"/>
    </row>
    <row r="254" spans="10:14" ht="15" x14ac:dyDescent="0.25">
      <c r="J254" s="113"/>
      <c r="K254" s="113"/>
      <c r="L254" s="113"/>
      <c r="M254" s="113"/>
      <c r="N254" s="113"/>
    </row>
    <row r="255" spans="10:14" ht="15" x14ac:dyDescent="0.25">
      <c r="J255" s="113"/>
      <c r="K255" s="113"/>
      <c r="L255" s="113"/>
      <c r="M255" s="113"/>
      <c r="N255" s="113"/>
    </row>
    <row r="256" spans="10:14" ht="15" x14ac:dyDescent="0.25">
      <c r="J256" s="113"/>
      <c r="K256" s="113"/>
      <c r="L256" s="113"/>
      <c r="M256" s="113"/>
      <c r="N256" s="113"/>
    </row>
    <row r="257" spans="10:14" ht="15" x14ac:dyDescent="0.25">
      <c r="J257" s="113"/>
      <c r="K257" s="113"/>
      <c r="L257" s="113"/>
      <c r="M257" s="113"/>
      <c r="N257" s="113"/>
    </row>
    <row r="258" spans="10:14" ht="15" x14ac:dyDescent="0.25">
      <c r="J258" s="113"/>
      <c r="K258" s="113"/>
      <c r="L258" s="113"/>
      <c r="M258" s="113"/>
      <c r="N258" s="113"/>
    </row>
    <row r="259" spans="10:14" ht="15" x14ac:dyDescent="0.25">
      <c r="J259" s="113"/>
      <c r="K259" s="113"/>
      <c r="L259" s="113"/>
      <c r="M259" s="113"/>
      <c r="N259" s="113"/>
    </row>
    <row r="260" spans="10:14" ht="15" x14ac:dyDescent="0.25">
      <c r="J260" s="113"/>
      <c r="K260" s="113"/>
      <c r="L260" s="113"/>
      <c r="M260" s="113"/>
      <c r="N260" s="113"/>
    </row>
    <row r="261" spans="10:14" ht="15" x14ac:dyDescent="0.25">
      <c r="J261" s="113"/>
      <c r="K261" s="113"/>
      <c r="L261" s="113"/>
      <c r="M261" s="113"/>
      <c r="N261" s="113"/>
    </row>
    <row r="262" spans="10:14" ht="15" x14ac:dyDescent="0.25">
      <c r="J262" s="113"/>
      <c r="K262" s="113"/>
      <c r="L262" s="113"/>
      <c r="M262" s="113"/>
      <c r="N262" s="113"/>
    </row>
    <row r="263" spans="10:14" ht="15" x14ac:dyDescent="0.25">
      <c r="J263" s="113"/>
      <c r="K263" s="113"/>
      <c r="L263" s="113"/>
      <c r="M263" s="113"/>
      <c r="N263" s="113"/>
    </row>
    <row r="264" spans="10:14" ht="15" x14ac:dyDescent="0.25">
      <c r="J264" s="113"/>
      <c r="K264" s="113"/>
      <c r="L264" s="113"/>
      <c r="M264" s="113"/>
      <c r="N264" s="113"/>
    </row>
    <row r="265" spans="10:14" ht="15" x14ac:dyDescent="0.25">
      <c r="J265" s="113"/>
      <c r="K265" s="113"/>
      <c r="L265" s="113"/>
      <c r="M265" s="113"/>
      <c r="N265" s="113"/>
    </row>
    <row r="266" spans="10:14" ht="15" x14ac:dyDescent="0.25">
      <c r="J266" s="113"/>
      <c r="K266" s="113"/>
      <c r="L266" s="113"/>
      <c r="M266" s="113"/>
      <c r="N266" s="113"/>
    </row>
    <row r="267" spans="10:14" ht="15" x14ac:dyDescent="0.25">
      <c r="J267" s="113"/>
      <c r="K267" s="113"/>
      <c r="L267" s="113"/>
      <c r="M267" s="113"/>
      <c r="N267" s="113"/>
    </row>
    <row r="268" spans="10:14" ht="15" x14ac:dyDescent="0.25">
      <c r="J268" s="113"/>
      <c r="K268" s="113"/>
      <c r="L268" s="113"/>
      <c r="M268" s="113"/>
      <c r="N268" s="113"/>
    </row>
    <row r="269" spans="10:14" ht="15" x14ac:dyDescent="0.25">
      <c r="J269" s="113"/>
      <c r="K269" s="113"/>
      <c r="L269" s="113"/>
      <c r="M269" s="113"/>
      <c r="N269" s="113"/>
    </row>
    <row r="270" spans="10:14" ht="15" x14ac:dyDescent="0.25">
      <c r="J270" s="113"/>
      <c r="K270" s="113"/>
      <c r="L270" s="113"/>
      <c r="M270" s="113"/>
      <c r="N270" s="113"/>
    </row>
    <row r="271" spans="10:14" ht="15" x14ac:dyDescent="0.25">
      <c r="J271" s="113"/>
      <c r="K271" s="113"/>
      <c r="L271" s="113"/>
      <c r="M271" s="113"/>
      <c r="N271" s="113"/>
    </row>
    <row r="272" spans="10:14" ht="15" x14ac:dyDescent="0.25">
      <c r="J272" s="113"/>
      <c r="K272" s="113"/>
      <c r="L272" s="113"/>
      <c r="M272" s="113"/>
      <c r="N272" s="113"/>
    </row>
    <row r="273" spans="10:14" ht="15" x14ac:dyDescent="0.25">
      <c r="J273" s="113"/>
      <c r="K273" s="113"/>
      <c r="L273" s="113"/>
      <c r="M273" s="113"/>
      <c r="N273" s="113"/>
    </row>
    <row r="274" spans="10:14" ht="15" x14ac:dyDescent="0.25">
      <c r="J274" s="113"/>
      <c r="K274" s="113"/>
      <c r="L274" s="113"/>
      <c r="M274" s="113"/>
      <c r="N274" s="113"/>
    </row>
    <row r="275" spans="10:14" ht="15" x14ac:dyDescent="0.25">
      <c r="J275" s="113"/>
      <c r="K275" s="113"/>
      <c r="L275" s="113"/>
      <c r="M275" s="113"/>
      <c r="N275" s="113"/>
    </row>
    <row r="276" spans="10:14" ht="15" x14ac:dyDescent="0.25">
      <c r="J276" s="113"/>
      <c r="K276" s="113"/>
      <c r="L276" s="113"/>
      <c r="M276" s="113"/>
      <c r="N276" s="113"/>
    </row>
    <row r="277" spans="10:14" ht="15" x14ac:dyDescent="0.25">
      <c r="J277" s="113"/>
      <c r="K277" s="113"/>
      <c r="L277" s="113"/>
      <c r="M277" s="113"/>
      <c r="N277" s="113"/>
    </row>
    <row r="278" spans="10:14" ht="15" x14ac:dyDescent="0.25">
      <c r="J278" s="113"/>
      <c r="K278" s="113"/>
      <c r="L278" s="113"/>
      <c r="M278" s="113"/>
      <c r="N278" s="113"/>
    </row>
    <row r="279" spans="10:14" ht="15" x14ac:dyDescent="0.25">
      <c r="J279" s="113"/>
      <c r="K279" s="113"/>
      <c r="L279" s="113"/>
      <c r="M279" s="113"/>
      <c r="N279" s="113"/>
    </row>
    <row r="280" spans="10:14" ht="15" x14ac:dyDescent="0.25">
      <c r="J280" s="113"/>
      <c r="K280" s="113"/>
      <c r="L280" s="113"/>
      <c r="M280" s="113"/>
      <c r="N280" s="113"/>
    </row>
    <row r="281" spans="10:14" ht="15" x14ac:dyDescent="0.25">
      <c r="J281" s="113"/>
      <c r="K281" s="113"/>
      <c r="L281" s="113"/>
      <c r="M281" s="113"/>
      <c r="N281" s="113"/>
    </row>
    <row r="282" spans="10:14" ht="15" x14ac:dyDescent="0.25">
      <c r="J282" s="113"/>
      <c r="K282" s="113"/>
      <c r="L282" s="113"/>
      <c r="M282" s="113"/>
      <c r="N282" s="113"/>
    </row>
    <row r="283" spans="10:14" ht="15" x14ac:dyDescent="0.25">
      <c r="J283" s="113"/>
      <c r="K283" s="113"/>
      <c r="L283" s="113"/>
      <c r="M283" s="113"/>
      <c r="N283" s="113"/>
    </row>
    <row r="284" spans="10:14" ht="15" x14ac:dyDescent="0.25">
      <c r="J284" s="113"/>
      <c r="K284" s="113"/>
      <c r="L284" s="113"/>
      <c r="M284" s="113"/>
      <c r="N284" s="113"/>
    </row>
    <row r="285" spans="10:14" ht="15" x14ac:dyDescent="0.25">
      <c r="J285" s="113"/>
      <c r="K285" s="113"/>
      <c r="L285" s="113"/>
      <c r="M285" s="113"/>
      <c r="N285" s="113"/>
    </row>
    <row r="286" spans="10:14" ht="15" x14ac:dyDescent="0.25">
      <c r="J286" s="113"/>
      <c r="K286" s="113"/>
      <c r="L286" s="113"/>
      <c r="M286" s="113"/>
      <c r="N286" s="113"/>
    </row>
    <row r="287" spans="10:14" ht="15" x14ac:dyDescent="0.25">
      <c r="J287" s="113"/>
      <c r="K287" s="113"/>
      <c r="L287" s="113"/>
      <c r="M287" s="113"/>
      <c r="N287" s="113"/>
    </row>
    <row r="288" spans="10:14" ht="15" x14ac:dyDescent="0.25">
      <c r="J288" s="113"/>
      <c r="K288" s="113"/>
      <c r="L288" s="113"/>
      <c r="M288" s="113"/>
      <c r="N288" s="113"/>
    </row>
    <row r="289" spans="10:14" ht="15" x14ac:dyDescent="0.25">
      <c r="J289" s="113"/>
      <c r="K289" s="113"/>
      <c r="L289" s="113"/>
      <c r="M289" s="113"/>
      <c r="N289" s="113"/>
    </row>
    <row r="290" spans="10:14" ht="15" x14ac:dyDescent="0.25">
      <c r="J290" s="113"/>
      <c r="K290" s="113"/>
      <c r="L290" s="113"/>
      <c r="M290" s="113"/>
      <c r="N290" s="113"/>
    </row>
    <row r="291" spans="10:14" ht="15" x14ac:dyDescent="0.25">
      <c r="J291" s="113"/>
      <c r="K291" s="113"/>
      <c r="L291" s="113"/>
      <c r="M291" s="113"/>
      <c r="N291" s="113"/>
    </row>
    <row r="292" spans="10:14" ht="15" x14ac:dyDescent="0.25">
      <c r="J292" s="113"/>
      <c r="K292" s="113"/>
      <c r="L292" s="113"/>
      <c r="M292" s="113"/>
      <c r="N292" s="113"/>
    </row>
    <row r="293" spans="10:14" ht="15" x14ac:dyDescent="0.25">
      <c r="J293" s="113"/>
      <c r="K293" s="113"/>
      <c r="L293" s="113"/>
      <c r="M293" s="113"/>
      <c r="N293" s="113"/>
    </row>
    <row r="294" spans="10:14" ht="15" x14ac:dyDescent="0.25">
      <c r="J294" s="113"/>
      <c r="K294" s="113"/>
      <c r="L294" s="113"/>
      <c r="M294" s="113"/>
      <c r="N294" s="113"/>
    </row>
    <row r="295" spans="10:14" ht="15" x14ac:dyDescent="0.25">
      <c r="J295" s="113"/>
      <c r="K295" s="113"/>
      <c r="L295" s="113"/>
      <c r="M295" s="113"/>
      <c r="N295" s="113"/>
    </row>
    <row r="296" spans="10:14" ht="15" x14ac:dyDescent="0.25">
      <c r="J296" s="113"/>
      <c r="K296" s="113"/>
      <c r="L296" s="113"/>
      <c r="M296" s="113"/>
      <c r="N296" s="113"/>
    </row>
    <row r="297" spans="10:14" ht="15" x14ac:dyDescent="0.25">
      <c r="J297" s="113"/>
      <c r="K297" s="113"/>
      <c r="L297" s="113"/>
      <c r="M297" s="113"/>
      <c r="N297" s="113"/>
    </row>
    <row r="298" spans="10:14" ht="15" x14ac:dyDescent="0.25">
      <c r="J298" s="113"/>
      <c r="K298" s="113"/>
      <c r="L298" s="113"/>
      <c r="M298" s="113"/>
      <c r="N298" s="113"/>
    </row>
    <row r="299" spans="10:14" ht="15" x14ac:dyDescent="0.25">
      <c r="J299" s="113"/>
      <c r="K299" s="113"/>
      <c r="L299" s="113"/>
      <c r="M299" s="113"/>
      <c r="N299" s="113"/>
    </row>
    <row r="300" spans="10:14" ht="15" x14ac:dyDescent="0.25">
      <c r="J300" s="113"/>
      <c r="K300" s="113"/>
      <c r="L300" s="113"/>
      <c r="M300" s="113"/>
      <c r="N300" s="113"/>
    </row>
    <row r="301" spans="10:14" ht="15" x14ac:dyDescent="0.25">
      <c r="J301" s="113"/>
      <c r="K301" s="113"/>
      <c r="L301" s="113"/>
      <c r="M301" s="113"/>
      <c r="N301" s="113"/>
    </row>
    <row r="302" spans="10:14" ht="15" x14ac:dyDescent="0.25">
      <c r="J302" s="113"/>
      <c r="K302" s="113"/>
      <c r="L302" s="113"/>
      <c r="M302" s="113"/>
      <c r="N302" s="113"/>
    </row>
    <row r="303" spans="10:14" ht="15" x14ac:dyDescent="0.25">
      <c r="J303" s="113"/>
      <c r="K303" s="113"/>
      <c r="L303" s="113"/>
      <c r="M303" s="113"/>
      <c r="N303" s="113"/>
    </row>
    <row r="304" spans="10:14" ht="15" x14ac:dyDescent="0.25">
      <c r="J304" s="113"/>
      <c r="K304" s="113"/>
      <c r="L304" s="113"/>
      <c r="M304" s="113"/>
      <c r="N304" s="113"/>
    </row>
    <row r="305" spans="10:14" ht="15" x14ac:dyDescent="0.25">
      <c r="J305" s="113"/>
      <c r="K305" s="113"/>
      <c r="L305" s="113"/>
      <c r="M305" s="113"/>
      <c r="N305" s="113"/>
    </row>
    <row r="306" spans="10:14" ht="15" x14ac:dyDescent="0.25">
      <c r="J306" s="113"/>
      <c r="K306" s="113"/>
      <c r="L306" s="113"/>
      <c r="M306" s="113"/>
      <c r="N306" s="113"/>
    </row>
    <row r="307" spans="10:14" ht="15" x14ac:dyDescent="0.25">
      <c r="J307" s="113"/>
      <c r="K307" s="113"/>
      <c r="L307" s="113"/>
      <c r="M307" s="113"/>
      <c r="N307" s="113"/>
    </row>
    <row r="308" spans="10:14" ht="15" x14ac:dyDescent="0.25">
      <c r="J308" s="113"/>
      <c r="K308" s="113"/>
      <c r="L308" s="113"/>
      <c r="M308" s="113"/>
      <c r="N308" s="113"/>
    </row>
    <row r="309" spans="10:14" ht="15" x14ac:dyDescent="0.25">
      <c r="J309" s="113"/>
      <c r="K309" s="113"/>
      <c r="L309" s="113"/>
      <c r="M309" s="113"/>
      <c r="N309" s="113"/>
    </row>
    <row r="310" spans="10:14" ht="15" x14ac:dyDescent="0.25">
      <c r="J310" s="113"/>
      <c r="K310" s="113"/>
      <c r="L310" s="113"/>
      <c r="M310" s="113"/>
      <c r="N310" s="113"/>
    </row>
    <row r="311" spans="10:14" ht="15" x14ac:dyDescent="0.25">
      <c r="J311" s="113"/>
      <c r="K311" s="113"/>
      <c r="L311" s="113"/>
      <c r="M311" s="113"/>
      <c r="N311" s="113"/>
    </row>
    <row r="312" spans="10:14" ht="15" x14ac:dyDescent="0.25">
      <c r="J312" s="113"/>
      <c r="K312" s="113"/>
      <c r="L312" s="113"/>
      <c r="M312" s="113"/>
      <c r="N312" s="113"/>
    </row>
    <row r="313" spans="10:14" ht="15" x14ac:dyDescent="0.25">
      <c r="J313" s="113"/>
      <c r="K313" s="113"/>
      <c r="L313" s="113"/>
      <c r="M313" s="113"/>
      <c r="N313" s="113"/>
    </row>
    <row r="314" spans="10:14" ht="15" x14ac:dyDescent="0.25">
      <c r="J314" s="113"/>
      <c r="K314" s="113"/>
      <c r="L314" s="113"/>
      <c r="M314" s="113"/>
      <c r="N314" s="113"/>
    </row>
    <row r="315" spans="10:14" ht="15" x14ac:dyDescent="0.25">
      <c r="J315" s="113"/>
      <c r="K315" s="113"/>
      <c r="L315" s="113"/>
      <c r="M315" s="113"/>
      <c r="N315" s="113"/>
    </row>
    <row r="316" spans="10:14" ht="15" x14ac:dyDescent="0.25">
      <c r="J316" s="113"/>
      <c r="K316" s="113"/>
      <c r="L316" s="113"/>
      <c r="M316" s="113"/>
      <c r="N316" s="113"/>
    </row>
    <row r="317" spans="10:14" ht="15" x14ac:dyDescent="0.25">
      <c r="J317" s="113"/>
      <c r="K317" s="113"/>
      <c r="L317" s="113"/>
      <c r="M317" s="113"/>
      <c r="N317" s="113"/>
    </row>
    <row r="318" spans="10:14" ht="15" x14ac:dyDescent="0.25">
      <c r="J318" s="113"/>
      <c r="K318" s="113"/>
      <c r="L318" s="113"/>
      <c r="M318" s="113"/>
      <c r="N318" s="113"/>
    </row>
    <row r="319" spans="10:14" ht="15" x14ac:dyDescent="0.25">
      <c r="J319" s="113"/>
      <c r="K319" s="113"/>
      <c r="L319" s="113"/>
      <c r="M319" s="113"/>
      <c r="N319" s="113"/>
    </row>
    <row r="320" spans="10:14" ht="15" x14ac:dyDescent="0.25">
      <c r="J320" s="113"/>
      <c r="K320" s="113"/>
      <c r="L320" s="113"/>
      <c r="M320" s="113"/>
      <c r="N320" s="113"/>
    </row>
    <row r="321" spans="10:14" ht="15" x14ac:dyDescent="0.25">
      <c r="J321" s="113"/>
      <c r="K321" s="113"/>
      <c r="L321" s="113"/>
      <c r="M321" s="113"/>
      <c r="N321" s="113"/>
    </row>
    <row r="322" spans="10:14" ht="15" x14ac:dyDescent="0.25">
      <c r="J322" s="113"/>
      <c r="K322" s="113"/>
      <c r="L322" s="113"/>
      <c r="M322" s="113"/>
      <c r="N322" s="113"/>
    </row>
    <row r="323" spans="10:14" ht="15" x14ac:dyDescent="0.25">
      <c r="J323" s="113"/>
      <c r="K323" s="113"/>
      <c r="L323" s="113"/>
      <c r="M323" s="113"/>
      <c r="N323" s="113"/>
    </row>
    <row r="324" spans="10:14" ht="15" x14ac:dyDescent="0.25">
      <c r="J324" s="113"/>
      <c r="K324" s="113"/>
      <c r="L324" s="113"/>
      <c r="M324" s="113"/>
      <c r="N324" s="113"/>
    </row>
    <row r="325" spans="10:14" ht="15" x14ac:dyDescent="0.25">
      <c r="J325" s="113"/>
      <c r="K325" s="113"/>
      <c r="L325" s="113"/>
      <c r="M325" s="113"/>
      <c r="N325" s="113"/>
    </row>
    <row r="326" spans="10:14" ht="15" x14ac:dyDescent="0.25">
      <c r="J326" s="113"/>
      <c r="K326" s="113"/>
      <c r="L326" s="113"/>
      <c r="M326" s="113"/>
      <c r="N326" s="113"/>
    </row>
    <row r="327" spans="10:14" ht="15" x14ac:dyDescent="0.25">
      <c r="J327" s="113"/>
      <c r="K327" s="113"/>
      <c r="L327" s="113"/>
      <c r="M327" s="113"/>
      <c r="N327" s="113"/>
    </row>
    <row r="328" spans="10:14" ht="15" x14ac:dyDescent="0.25">
      <c r="J328" s="113"/>
      <c r="K328" s="113"/>
      <c r="L328" s="113"/>
      <c r="M328" s="113"/>
      <c r="N328" s="113"/>
    </row>
    <row r="329" spans="10:14" ht="15" x14ac:dyDescent="0.25">
      <c r="J329" s="113"/>
      <c r="K329" s="113"/>
      <c r="L329" s="113"/>
      <c r="M329" s="113"/>
      <c r="N329" s="113"/>
    </row>
    <row r="330" spans="10:14" ht="15" x14ac:dyDescent="0.25">
      <c r="J330" s="113"/>
      <c r="K330" s="113"/>
      <c r="L330" s="113"/>
      <c r="M330" s="113"/>
      <c r="N330" s="113"/>
    </row>
    <row r="331" spans="10:14" ht="15" x14ac:dyDescent="0.25">
      <c r="J331" s="113"/>
      <c r="K331" s="113"/>
      <c r="L331" s="113"/>
      <c r="M331" s="113"/>
      <c r="N331" s="113"/>
    </row>
    <row r="332" spans="10:14" ht="15" x14ac:dyDescent="0.25">
      <c r="J332" s="113"/>
      <c r="K332" s="113"/>
      <c r="L332" s="113"/>
      <c r="M332" s="113"/>
      <c r="N332" s="113"/>
    </row>
    <row r="333" spans="10:14" ht="15" x14ac:dyDescent="0.25">
      <c r="J333" s="113"/>
      <c r="K333" s="113"/>
      <c r="L333" s="113"/>
      <c r="M333" s="113"/>
      <c r="N333" s="113"/>
    </row>
    <row r="334" spans="10:14" ht="15" x14ac:dyDescent="0.25">
      <c r="J334" s="113"/>
      <c r="K334" s="113"/>
      <c r="L334" s="113"/>
      <c r="M334" s="113"/>
      <c r="N334" s="113"/>
    </row>
    <row r="335" spans="10:14" ht="15" x14ac:dyDescent="0.25">
      <c r="J335" s="113"/>
      <c r="K335" s="113"/>
      <c r="L335" s="113"/>
      <c r="M335" s="113"/>
      <c r="N335" s="113"/>
    </row>
    <row r="336" spans="10:14" ht="15" x14ac:dyDescent="0.25">
      <c r="J336" s="113"/>
      <c r="K336" s="113"/>
      <c r="L336" s="113"/>
      <c r="M336" s="113"/>
      <c r="N336" s="113"/>
    </row>
    <row r="337" spans="10:14" ht="15" x14ac:dyDescent="0.25">
      <c r="J337" s="113"/>
      <c r="K337" s="113"/>
      <c r="L337" s="113"/>
      <c r="M337" s="113"/>
      <c r="N337" s="113"/>
    </row>
    <row r="338" spans="10:14" ht="15" x14ac:dyDescent="0.25">
      <c r="J338" s="113"/>
      <c r="K338" s="113"/>
      <c r="L338" s="113"/>
      <c r="M338" s="113"/>
      <c r="N338" s="113"/>
    </row>
    <row r="339" spans="10:14" ht="15" x14ac:dyDescent="0.25">
      <c r="J339" s="113"/>
      <c r="K339" s="113"/>
      <c r="L339" s="113"/>
      <c r="M339" s="113"/>
      <c r="N339" s="113"/>
    </row>
    <row r="340" spans="10:14" ht="15" x14ac:dyDescent="0.25">
      <c r="J340" s="113"/>
      <c r="K340" s="113"/>
      <c r="L340" s="113"/>
      <c r="M340" s="113"/>
      <c r="N340" s="113"/>
    </row>
    <row r="341" spans="10:14" ht="15" x14ac:dyDescent="0.25">
      <c r="J341" s="113"/>
      <c r="K341" s="113"/>
      <c r="L341" s="113"/>
      <c r="M341" s="113"/>
      <c r="N341" s="113"/>
    </row>
    <row r="342" spans="10:14" ht="15" x14ac:dyDescent="0.25">
      <c r="J342" s="113"/>
      <c r="K342" s="113"/>
      <c r="L342" s="113"/>
      <c r="M342" s="113"/>
      <c r="N342" s="113"/>
    </row>
    <row r="343" spans="10:14" ht="15" x14ac:dyDescent="0.25">
      <c r="J343" s="113"/>
      <c r="K343" s="113"/>
      <c r="L343" s="113"/>
      <c r="M343" s="113"/>
      <c r="N343" s="113"/>
    </row>
    <row r="344" spans="10:14" ht="15" x14ac:dyDescent="0.25">
      <c r="J344" s="113"/>
      <c r="K344" s="113"/>
      <c r="L344" s="113"/>
      <c r="M344" s="113"/>
      <c r="N344" s="113"/>
    </row>
    <row r="345" spans="10:14" ht="15" x14ac:dyDescent="0.25">
      <c r="J345" s="113"/>
      <c r="K345" s="113"/>
      <c r="L345" s="113"/>
      <c r="M345" s="113"/>
      <c r="N345" s="113"/>
    </row>
    <row r="346" spans="10:14" ht="15" x14ac:dyDescent="0.25">
      <c r="J346" s="113"/>
      <c r="K346" s="113"/>
      <c r="L346" s="113"/>
      <c r="M346" s="113"/>
      <c r="N346" s="113"/>
    </row>
    <row r="347" spans="10:14" ht="15" x14ac:dyDescent="0.25">
      <c r="J347" s="113"/>
      <c r="K347" s="113"/>
      <c r="L347" s="113"/>
      <c r="M347" s="113"/>
      <c r="N347" s="113"/>
    </row>
    <row r="348" spans="10:14" ht="15" x14ac:dyDescent="0.25">
      <c r="J348" s="113"/>
      <c r="K348" s="113"/>
      <c r="L348" s="113"/>
      <c r="M348" s="113"/>
      <c r="N348" s="113"/>
    </row>
    <row r="349" spans="10:14" ht="15" x14ac:dyDescent="0.25">
      <c r="J349" s="113"/>
      <c r="K349" s="113"/>
      <c r="L349" s="113"/>
      <c r="M349" s="113"/>
      <c r="N349" s="113"/>
    </row>
    <row r="350" spans="10:14" ht="15" x14ac:dyDescent="0.25">
      <c r="J350" s="113"/>
      <c r="K350" s="113"/>
      <c r="L350" s="113"/>
      <c r="M350" s="113"/>
      <c r="N350" s="113"/>
    </row>
    <row r="351" spans="10:14" ht="15" x14ac:dyDescent="0.25">
      <c r="J351" s="113"/>
      <c r="K351" s="113"/>
      <c r="L351" s="113"/>
      <c r="M351" s="113"/>
      <c r="N351" s="113"/>
    </row>
    <row r="352" spans="10:14" ht="15" x14ac:dyDescent="0.25">
      <c r="J352" s="113"/>
      <c r="K352" s="113"/>
      <c r="L352" s="113"/>
      <c r="M352" s="113"/>
      <c r="N352" s="113"/>
    </row>
    <row r="353" spans="10:14" ht="15" x14ac:dyDescent="0.25">
      <c r="J353" s="113"/>
      <c r="K353" s="113"/>
      <c r="L353" s="113"/>
      <c r="M353" s="113"/>
      <c r="N353" s="113"/>
    </row>
    <row r="354" spans="10:14" ht="15" x14ac:dyDescent="0.25">
      <c r="J354" s="113"/>
      <c r="K354" s="113"/>
      <c r="L354" s="113"/>
      <c r="M354" s="113"/>
      <c r="N354" s="113"/>
    </row>
    <row r="355" spans="10:14" ht="15" x14ac:dyDescent="0.25">
      <c r="J355" s="113"/>
      <c r="K355" s="113"/>
      <c r="L355" s="113"/>
      <c r="M355" s="113"/>
      <c r="N355" s="113"/>
    </row>
    <row r="356" spans="10:14" ht="15" x14ac:dyDescent="0.25">
      <c r="J356" s="113"/>
      <c r="K356" s="113"/>
      <c r="L356" s="113"/>
      <c r="M356" s="113"/>
      <c r="N356" s="113"/>
    </row>
    <row r="357" spans="10:14" ht="15" x14ac:dyDescent="0.25">
      <c r="J357" s="113"/>
      <c r="K357" s="113"/>
      <c r="L357" s="113"/>
      <c r="M357" s="113"/>
      <c r="N357" s="113"/>
    </row>
    <row r="358" spans="10:14" ht="15" x14ac:dyDescent="0.25">
      <c r="J358" s="113"/>
      <c r="K358" s="113"/>
      <c r="L358" s="113"/>
      <c r="M358" s="113"/>
      <c r="N358" s="113"/>
    </row>
    <row r="359" spans="10:14" ht="15" x14ac:dyDescent="0.25">
      <c r="J359" s="113"/>
      <c r="K359" s="113"/>
      <c r="L359" s="113"/>
      <c r="M359" s="113"/>
      <c r="N359" s="113"/>
    </row>
    <row r="360" spans="10:14" ht="15" x14ac:dyDescent="0.25">
      <c r="J360" s="113"/>
      <c r="K360" s="113"/>
      <c r="L360" s="113"/>
      <c r="M360" s="113"/>
      <c r="N360" s="113"/>
    </row>
    <row r="361" spans="10:14" ht="15" x14ac:dyDescent="0.25">
      <c r="J361" s="113"/>
      <c r="K361" s="113"/>
      <c r="L361" s="113"/>
      <c r="M361" s="113"/>
      <c r="N361" s="113"/>
    </row>
    <row r="362" spans="10:14" ht="15" x14ac:dyDescent="0.25">
      <c r="J362" s="113"/>
      <c r="K362" s="113"/>
      <c r="L362" s="113"/>
      <c r="M362" s="113"/>
      <c r="N362" s="113"/>
    </row>
    <row r="363" spans="10:14" ht="15" x14ac:dyDescent="0.25">
      <c r="J363" s="113"/>
      <c r="K363" s="113"/>
      <c r="L363" s="113"/>
      <c r="M363" s="113"/>
      <c r="N363" s="113"/>
    </row>
    <row r="364" spans="10:14" ht="15" x14ac:dyDescent="0.25">
      <c r="J364" s="113"/>
      <c r="K364" s="113"/>
      <c r="L364" s="113"/>
      <c r="M364" s="113"/>
      <c r="N364" s="113"/>
    </row>
    <row r="365" spans="10:14" ht="15" x14ac:dyDescent="0.25">
      <c r="J365" s="113"/>
      <c r="K365" s="113"/>
      <c r="L365" s="113"/>
      <c r="M365" s="113"/>
      <c r="N365" s="113"/>
    </row>
    <row r="366" spans="10:14" ht="15" x14ac:dyDescent="0.25">
      <c r="J366" s="113"/>
      <c r="K366" s="113"/>
      <c r="L366" s="113"/>
      <c r="M366" s="113"/>
      <c r="N366" s="113"/>
    </row>
    <row r="367" spans="10:14" ht="15" x14ac:dyDescent="0.25">
      <c r="J367" s="113"/>
      <c r="K367" s="113"/>
      <c r="L367" s="113"/>
      <c r="M367" s="113"/>
      <c r="N367" s="113"/>
    </row>
    <row r="368" spans="10:14" ht="15" x14ac:dyDescent="0.25">
      <c r="J368" s="113"/>
      <c r="K368" s="113"/>
      <c r="L368" s="113"/>
      <c r="M368" s="113"/>
      <c r="N368" s="113"/>
    </row>
    <row r="369" spans="10:14" ht="15" x14ac:dyDescent="0.25">
      <c r="J369" s="113"/>
      <c r="K369" s="113"/>
      <c r="L369" s="113"/>
      <c r="M369" s="113"/>
      <c r="N369" s="113"/>
    </row>
    <row r="370" spans="10:14" ht="15" x14ac:dyDescent="0.25">
      <c r="J370" s="113"/>
      <c r="K370" s="113"/>
      <c r="L370" s="113"/>
      <c r="M370" s="113"/>
      <c r="N370" s="113"/>
    </row>
    <row r="371" spans="10:14" ht="15" x14ac:dyDescent="0.25">
      <c r="J371" s="113"/>
      <c r="K371" s="113"/>
      <c r="L371" s="113"/>
      <c r="M371" s="113"/>
      <c r="N371" s="113"/>
    </row>
    <row r="372" spans="10:14" ht="15" x14ac:dyDescent="0.25">
      <c r="J372" s="113"/>
      <c r="K372" s="113"/>
      <c r="L372" s="113"/>
      <c r="M372" s="113"/>
      <c r="N372" s="113"/>
    </row>
    <row r="373" spans="10:14" ht="15" x14ac:dyDescent="0.25">
      <c r="J373" s="113"/>
      <c r="K373" s="113"/>
      <c r="L373" s="113"/>
      <c r="M373" s="113"/>
      <c r="N373" s="113"/>
    </row>
    <row r="374" spans="10:14" ht="15" x14ac:dyDescent="0.25">
      <c r="J374" s="113"/>
      <c r="K374" s="113"/>
      <c r="L374" s="113"/>
      <c r="M374" s="113"/>
      <c r="N374" s="113"/>
    </row>
    <row r="375" spans="10:14" ht="15" x14ac:dyDescent="0.25">
      <c r="J375" s="113"/>
      <c r="K375" s="113"/>
      <c r="L375" s="113"/>
      <c r="M375" s="113"/>
      <c r="N375" s="113"/>
    </row>
    <row r="376" spans="10:14" ht="15" x14ac:dyDescent="0.25">
      <c r="J376" s="113"/>
      <c r="K376" s="113"/>
      <c r="L376" s="113"/>
      <c r="M376" s="113"/>
      <c r="N376" s="113"/>
    </row>
    <row r="377" spans="10:14" ht="15" x14ac:dyDescent="0.25">
      <c r="J377" s="113"/>
      <c r="K377" s="113"/>
      <c r="L377" s="113"/>
      <c r="M377" s="113"/>
      <c r="N377" s="113"/>
    </row>
    <row r="378" spans="10:14" ht="15" x14ac:dyDescent="0.25">
      <c r="J378" s="113"/>
      <c r="K378" s="113"/>
      <c r="L378" s="113"/>
      <c r="M378" s="113"/>
      <c r="N378" s="113"/>
    </row>
    <row r="379" spans="10:14" ht="15" x14ac:dyDescent="0.25">
      <c r="J379" s="113"/>
      <c r="K379" s="113"/>
      <c r="L379" s="113"/>
      <c r="M379" s="113"/>
      <c r="N379" s="113"/>
    </row>
    <row r="380" spans="10:14" ht="15" x14ac:dyDescent="0.25">
      <c r="J380" s="113"/>
      <c r="K380" s="113"/>
      <c r="L380" s="113"/>
      <c r="M380" s="113"/>
      <c r="N380" s="113"/>
    </row>
    <row r="381" spans="10:14" ht="15" x14ac:dyDescent="0.25">
      <c r="J381" s="113"/>
      <c r="K381" s="113"/>
      <c r="L381" s="113"/>
      <c r="M381" s="113"/>
      <c r="N381" s="113"/>
    </row>
    <row r="382" spans="10:14" ht="15" x14ac:dyDescent="0.25">
      <c r="J382" s="113"/>
      <c r="K382" s="113"/>
      <c r="L382" s="113"/>
      <c r="M382" s="113"/>
      <c r="N382" s="113"/>
    </row>
    <row r="383" spans="10:14" ht="15" x14ac:dyDescent="0.25">
      <c r="J383" s="113"/>
      <c r="K383" s="113"/>
      <c r="L383" s="113"/>
      <c r="M383" s="113"/>
      <c r="N383" s="113"/>
    </row>
    <row r="384" spans="10:14" ht="15" x14ac:dyDescent="0.25">
      <c r="J384" s="113"/>
      <c r="K384" s="113"/>
      <c r="L384" s="113"/>
      <c r="M384" s="113"/>
      <c r="N384" s="113"/>
    </row>
    <row r="385" spans="10:14" ht="15" x14ac:dyDescent="0.25">
      <c r="J385" s="113"/>
      <c r="K385" s="113"/>
      <c r="L385" s="113"/>
      <c r="M385" s="113"/>
      <c r="N385" s="113"/>
    </row>
    <row r="386" spans="10:14" ht="15" x14ac:dyDescent="0.25">
      <c r="J386" s="113"/>
      <c r="K386" s="113"/>
      <c r="L386" s="113"/>
      <c r="M386" s="113"/>
      <c r="N386" s="113"/>
    </row>
    <row r="387" spans="10:14" ht="15" x14ac:dyDescent="0.25">
      <c r="J387" s="113"/>
      <c r="K387" s="113"/>
      <c r="L387" s="113"/>
      <c r="M387" s="113"/>
      <c r="N387" s="113"/>
    </row>
    <row r="388" spans="10:14" ht="15" x14ac:dyDescent="0.25">
      <c r="J388" s="113"/>
      <c r="K388" s="113"/>
      <c r="L388" s="113"/>
      <c r="M388" s="113"/>
      <c r="N388" s="113"/>
    </row>
    <row r="389" spans="10:14" ht="15" x14ac:dyDescent="0.25">
      <c r="J389" s="113"/>
      <c r="K389" s="113"/>
      <c r="L389" s="113"/>
      <c r="M389" s="113"/>
      <c r="N389" s="113"/>
    </row>
    <row r="390" spans="10:14" ht="15" x14ac:dyDescent="0.25">
      <c r="J390" s="113"/>
      <c r="K390" s="113"/>
      <c r="L390" s="113"/>
      <c r="M390" s="113"/>
      <c r="N390" s="113"/>
    </row>
    <row r="391" spans="10:14" ht="15" x14ac:dyDescent="0.25">
      <c r="J391" s="113"/>
      <c r="K391" s="113"/>
      <c r="L391" s="113"/>
      <c r="M391" s="113"/>
      <c r="N391" s="113"/>
    </row>
    <row r="392" spans="10:14" ht="15" x14ac:dyDescent="0.25">
      <c r="J392" s="113"/>
      <c r="K392" s="113"/>
      <c r="L392" s="113"/>
      <c r="M392" s="113"/>
      <c r="N392" s="113"/>
    </row>
    <row r="393" spans="10:14" ht="15" x14ac:dyDescent="0.25">
      <c r="J393" s="113"/>
      <c r="K393" s="113"/>
      <c r="L393" s="113"/>
      <c r="M393" s="113"/>
      <c r="N393" s="113"/>
    </row>
    <row r="394" spans="10:14" ht="15" x14ac:dyDescent="0.25">
      <c r="J394" s="113"/>
      <c r="K394" s="113"/>
      <c r="L394" s="113"/>
      <c r="M394" s="113"/>
      <c r="N394" s="113"/>
    </row>
    <row r="395" spans="10:14" ht="15" x14ac:dyDescent="0.25">
      <c r="J395" s="113"/>
      <c r="K395" s="113"/>
      <c r="L395" s="113"/>
      <c r="M395" s="113"/>
      <c r="N395" s="113"/>
    </row>
    <row r="396" spans="10:14" ht="15" x14ac:dyDescent="0.25">
      <c r="J396" s="113"/>
      <c r="K396" s="113"/>
      <c r="L396" s="113"/>
      <c r="M396" s="113"/>
      <c r="N396" s="113"/>
    </row>
    <row r="397" spans="10:14" ht="15" x14ac:dyDescent="0.25">
      <c r="J397" s="113"/>
      <c r="K397" s="113"/>
      <c r="L397" s="113"/>
      <c r="M397" s="113"/>
      <c r="N397" s="113"/>
    </row>
    <row r="398" spans="10:14" ht="15" x14ac:dyDescent="0.25">
      <c r="J398" s="113"/>
      <c r="K398" s="113"/>
      <c r="L398" s="113"/>
      <c r="M398" s="113"/>
      <c r="N398" s="113"/>
    </row>
    <row r="399" spans="10:14" ht="15" x14ac:dyDescent="0.25">
      <c r="J399" s="113"/>
      <c r="K399" s="113"/>
      <c r="L399" s="113"/>
      <c r="M399" s="113"/>
      <c r="N399" s="113"/>
    </row>
    <row r="400" spans="10:14" ht="15" x14ac:dyDescent="0.25">
      <c r="J400" s="113"/>
      <c r="K400" s="113"/>
      <c r="L400" s="113"/>
      <c r="M400" s="113"/>
      <c r="N400" s="113"/>
    </row>
    <row r="401" spans="10:14" ht="15" x14ac:dyDescent="0.25">
      <c r="J401" s="113"/>
      <c r="K401" s="113"/>
      <c r="L401" s="113"/>
      <c r="M401" s="113"/>
      <c r="N401" s="113"/>
    </row>
    <row r="402" spans="10:14" ht="15" x14ac:dyDescent="0.25">
      <c r="J402" s="113"/>
      <c r="K402" s="113"/>
      <c r="L402" s="113"/>
      <c r="M402" s="113"/>
      <c r="N402" s="113"/>
    </row>
    <row r="403" spans="10:14" ht="15" x14ac:dyDescent="0.25">
      <c r="J403" s="113"/>
      <c r="K403" s="113"/>
      <c r="L403" s="113"/>
      <c r="M403" s="113"/>
      <c r="N403" s="113"/>
    </row>
    <row r="404" spans="10:14" ht="15" x14ac:dyDescent="0.25">
      <c r="J404" s="113"/>
      <c r="K404" s="113"/>
      <c r="L404" s="113"/>
      <c r="M404" s="113"/>
      <c r="N404" s="113"/>
    </row>
    <row r="405" spans="10:14" ht="15" x14ac:dyDescent="0.25">
      <c r="J405" s="113"/>
      <c r="K405" s="113"/>
      <c r="L405" s="113"/>
      <c r="M405" s="113"/>
      <c r="N405" s="113"/>
    </row>
    <row r="406" spans="10:14" ht="15" x14ac:dyDescent="0.25">
      <c r="J406" s="113"/>
      <c r="K406" s="113"/>
      <c r="L406" s="113"/>
      <c r="M406" s="113"/>
      <c r="N406" s="113"/>
    </row>
    <row r="407" spans="10:14" ht="15" x14ac:dyDescent="0.25">
      <c r="J407" s="113"/>
      <c r="K407" s="113"/>
      <c r="L407" s="113"/>
      <c r="M407" s="113"/>
      <c r="N407" s="113"/>
    </row>
    <row r="408" spans="10:14" ht="15" x14ac:dyDescent="0.25">
      <c r="J408" s="113"/>
      <c r="K408" s="113"/>
      <c r="L408" s="113"/>
      <c r="M408" s="113"/>
      <c r="N408" s="113"/>
    </row>
    <row r="409" spans="10:14" ht="15" x14ac:dyDescent="0.25">
      <c r="J409" s="113"/>
      <c r="K409" s="113"/>
      <c r="L409" s="113"/>
      <c r="M409" s="113"/>
      <c r="N409" s="113"/>
    </row>
    <row r="410" spans="10:14" ht="15" x14ac:dyDescent="0.25">
      <c r="J410" s="113"/>
      <c r="K410" s="113"/>
      <c r="L410" s="113"/>
      <c r="M410" s="113"/>
      <c r="N410" s="113"/>
    </row>
    <row r="411" spans="10:14" ht="15" x14ac:dyDescent="0.25">
      <c r="J411" s="113"/>
      <c r="K411" s="113"/>
      <c r="L411" s="113"/>
      <c r="M411" s="113"/>
      <c r="N411" s="113"/>
    </row>
    <row r="412" spans="10:14" ht="15" x14ac:dyDescent="0.25">
      <c r="J412" s="113"/>
      <c r="K412" s="113"/>
      <c r="L412" s="113"/>
      <c r="M412" s="113"/>
      <c r="N412" s="113"/>
    </row>
    <row r="413" spans="10:14" ht="15" x14ac:dyDescent="0.25">
      <c r="J413" s="113"/>
      <c r="K413" s="113"/>
      <c r="L413" s="113"/>
      <c r="M413" s="113"/>
      <c r="N413" s="113"/>
    </row>
    <row r="414" spans="10:14" ht="15" x14ac:dyDescent="0.25">
      <c r="J414" s="113"/>
      <c r="K414" s="113"/>
      <c r="L414" s="113"/>
      <c r="M414" s="113"/>
      <c r="N414" s="113"/>
    </row>
    <row r="415" spans="10:14" ht="15" x14ac:dyDescent="0.25">
      <c r="J415" s="113"/>
      <c r="K415" s="113"/>
      <c r="L415" s="113"/>
      <c r="M415" s="113"/>
      <c r="N415" s="113"/>
    </row>
    <row r="416" spans="10:14" ht="15" x14ac:dyDescent="0.25">
      <c r="J416" s="113"/>
      <c r="K416" s="113"/>
      <c r="L416" s="113"/>
      <c r="M416" s="113"/>
      <c r="N416" s="113"/>
    </row>
    <row r="417" spans="10:14" ht="15" x14ac:dyDescent="0.25">
      <c r="J417" s="113"/>
      <c r="K417" s="113"/>
      <c r="L417" s="113"/>
      <c r="M417" s="113"/>
      <c r="N417" s="113"/>
    </row>
    <row r="418" spans="10:14" ht="15" x14ac:dyDescent="0.25">
      <c r="J418" s="113"/>
      <c r="K418" s="113"/>
      <c r="L418" s="113"/>
      <c r="M418" s="113"/>
      <c r="N418" s="113"/>
    </row>
    <row r="419" spans="10:14" ht="15" x14ac:dyDescent="0.25">
      <c r="J419" s="113"/>
      <c r="K419" s="113"/>
      <c r="L419" s="113"/>
      <c r="M419" s="113"/>
      <c r="N419" s="113"/>
    </row>
    <row r="420" spans="10:14" ht="15" x14ac:dyDescent="0.25">
      <c r="J420" s="113"/>
      <c r="K420" s="113"/>
      <c r="L420" s="113"/>
      <c r="M420" s="113"/>
      <c r="N420" s="113"/>
    </row>
    <row r="421" spans="10:14" ht="15" x14ac:dyDescent="0.25">
      <c r="J421" s="113"/>
      <c r="K421" s="113"/>
      <c r="L421" s="113"/>
      <c r="M421" s="113"/>
      <c r="N421" s="113"/>
    </row>
    <row r="422" spans="10:14" ht="15" x14ac:dyDescent="0.25">
      <c r="J422" s="113"/>
      <c r="K422" s="113"/>
      <c r="L422" s="113"/>
      <c r="M422" s="113"/>
      <c r="N422" s="113"/>
    </row>
    <row r="423" spans="10:14" ht="15" x14ac:dyDescent="0.25">
      <c r="J423" s="113"/>
      <c r="K423" s="113"/>
      <c r="L423" s="113"/>
      <c r="M423" s="113"/>
      <c r="N423" s="113"/>
    </row>
    <row r="424" spans="10:14" ht="15" x14ac:dyDescent="0.25">
      <c r="J424" s="113"/>
      <c r="K424" s="113"/>
      <c r="L424" s="113"/>
      <c r="M424" s="113"/>
      <c r="N424" s="113"/>
    </row>
    <row r="425" spans="10:14" ht="15" x14ac:dyDescent="0.25">
      <c r="J425" s="113"/>
      <c r="K425" s="113"/>
      <c r="L425" s="113"/>
      <c r="M425" s="113"/>
      <c r="N425" s="113"/>
    </row>
    <row r="426" spans="10:14" ht="15" x14ac:dyDescent="0.25">
      <c r="J426" s="113"/>
      <c r="K426" s="113"/>
      <c r="L426" s="113"/>
      <c r="M426" s="113"/>
      <c r="N426" s="113"/>
    </row>
    <row r="427" spans="10:14" ht="15" x14ac:dyDescent="0.25">
      <c r="J427" s="113"/>
      <c r="K427" s="113"/>
      <c r="L427" s="113"/>
      <c r="M427" s="113"/>
      <c r="N427" s="113"/>
    </row>
    <row r="428" spans="10:14" ht="15" x14ac:dyDescent="0.25">
      <c r="J428" s="113"/>
      <c r="K428" s="113"/>
      <c r="L428" s="113"/>
      <c r="M428" s="113"/>
      <c r="N428" s="113"/>
    </row>
    <row r="429" spans="10:14" ht="15" x14ac:dyDescent="0.25">
      <c r="J429" s="113"/>
      <c r="K429" s="113"/>
      <c r="L429" s="113"/>
      <c r="M429" s="113"/>
      <c r="N429" s="113"/>
    </row>
    <row r="430" spans="10:14" ht="15" x14ac:dyDescent="0.25">
      <c r="J430" s="113"/>
      <c r="K430" s="113"/>
      <c r="L430" s="113"/>
      <c r="M430" s="113"/>
      <c r="N430" s="113"/>
    </row>
    <row r="431" spans="10:14" ht="15" x14ac:dyDescent="0.25">
      <c r="J431" s="113"/>
      <c r="K431" s="113"/>
      <c r="L431" s="113"/>
      <c r="M431" s="113"/>
      <c r="N431" s="113"/>
    </row>
    <row r="432" spans="10:14" ht="15" x14ac:dyDescent="0.25">
      <c r="J432" s="113"/>
      <c r="K432" s="113"/>
      <c r="L432" s="113"/>
      <c r="M432" s="113"/>
      <c r="N432" s="113"/>
    </row>
    <row r="433" spans="10:14" ht="15" x14ac:dyDescent="0.25">
      <c r="J433" s="113"/>
      <c r="K433" s="113"/>
      <c r="L433" s="113"/>
      <c r="M433" s="113"/>
      <c r="N433" s="113"/>
    </row>
    <row r="434" spans="10:14" ht="15" x14ac:dyDescent="0.25">
      <c r="J434" s="113"/>
      <c r="K434" s="113"/>
      <c r="L434" s="113"/>
      <c r="M434" s="113"/>
      <c r="N434" s="113"/>
    </row>
    <row r="435" spans="10:14" ht="15" x14ac:dyDescent="0.25">
      <c r="J435" s="113"/>
      <c r="K435" s="113"/>
      <c r="L435" s="113"/>
      <c r="M435" s="113"/>
      <c r="N435" s="113"/>
    </row>
    <row r="436" spans="10:14" ht="15" x14ac:dyDescent="0.25">
      <c r="J436" s="113"/>
      <c r="K436" s="113"/>
      <c r="L436" s="113"/>
      <c r="M436" s="113"/>
      <c r="N436" s="113"/>
    </row>
    <row r="437" spans="10:14" ht="15" x14ac:dyDescent="0.25">
      <c r="J437" s="113"/>
      <c r="K437" s="113"/>
      <c r="L437" s="113"/>
      <c r="M437" s="113"/>
      <c r="N437" s="113"/>
    </row>
    <row r="438" spans="10:14" ht="15" x14ac:dyDescent="0.25">
      <c r="J438" s="113"/>
      <c r="K438" s="113"/>
      <c r="L438" s="113"/>
      <c r="M438" s="113"/>
      <c r="N438" s="113"/>
    </row>
    <row r="439" spans="10:14" ht="15" x14ac:dyDescent="0.25">
      <c r="J439" s="113"/>
      <c r="K439" s="113"/>
      <c r="L439" s="113"/>
      <c r="M439" s="113"/>
      <c r="N439" s="113"/>
    </row>
    <row r="440" spans="10:14" ht="15" x14ac:dyDescent="0.25">
      <c r="J440" s="113"/>
      <c r="K440" s="113"/>
      <c r="L440" s="113"/>
      <c r="M440" s="113"/>
      <c r="N440" s="113"/>
    </row>
    <row r="441" spans="10:14" ht="15" x14ac:dyDescent="0.25">
      <c r="J441" s="113"/>
      <c r="K441" s="113"/>
      <c r="L441" s="113"/>
      <c r="M441" s="113"/>
      <c r="N441" s="113"/>
    </row>
    <row r="442" spans="10:14" ht="15" x14ac:dyDescent="0.25">
      <c r="J442" s="113"/>
      <c r="K442" s="113"/>
      <c r="L442" s="113"/>
      <c r="M442" s="113"/>
      <c r="N442" s="113"/>
    </row>
    <row r="443" spans="10:14" ht="15" x14ac:dyDescent="0.25">
      <c r="J443" s="113"/>
      <c r="K443" s="113"/>
      <c r="L443" s="113"/>
      <c r="M443" s="113"/>
      <c r="N443" s="113"/>
    </row>
    <row r="444" spans="10:14" ht="15" x14ac:dyDescent="0.25">
      <c r="J444" s="113"/>
      <c r="K444" s="113"/>
      <c r="L444" s="113"/>
      <c r="M444" s="113"/>
      <c r="N444" s="113"/>
    </row>
    <row r="445" spans="10:14" ht="15" x14ac:dyDescent="0.25">
      <c r="J445" s="113"/>
      <c r="K445" s="113"/>
      <c r="L445" s="113"/>
      <c r="M445" s="113"/>
      <c r="N445" s="113"/>
    </row>
    <row r="446" spans="10:14" ht="15" x14ac:dyDescent="0.25">
      <c r="J446" s="113"/>
      <c r="K446" s="113"/>
      <c r="L446" s="113"/>
      <c r="M446" s="113"/>
      <c r="N446" s="113"/>
    </row>
    <row r="447" spans="10:14" ht="15" x14ac:dyDescent="0.25">
      <c r="J447" s="113"/>
      <c r="K447" s="113"/>
      <c r="L447" s="113"/>
      <c r="M447" s="113"/>
      <c r="N447" s="113"/>
    </row>
  </sheetData>
  <mergeCells count="13">
    <mergeCell ref="B6:L6"/>
    <mergeCell ref="B7:L7"/>
    <mergeCell ref="B10:B11"/>
    <mergeCell ref="C10:C11"/>
    <mergeCell ref="D10:D11"/>
    <mergeCell ref="E10:E11"/>
    <mergeCell ref="F10:F11"/>
    <mergeCell ref="G10:G11"/>
    <mergeCell ref="H10:H11"/>
    <mergeCell ref="I10:I11"/>
    <mergeCell ref="J10:J11"/>
    <mergeCell ref="K10:K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9"/>
  <sheetViews>
    <sheetView showGridLines="0" zoomScaleNormal="100" zoomScaleSheetLayoutView="80" workbookViewId="0"/>
  </sheetViews>
  <sheetFormatPr baseColWidth="10" defaultColWidth="11.42578125" defaultRowHeight="12.75" x14ac:dyDescent="0.2"/>
  <cols>
    <col min="1" max="1" width="6.42578125" style="5" bestFit="1" customWidth="1"/>
    <col min="2" max="2" width="49" style="71" customWidth="1"/>
    <col min="3" max="3" width="9.7109375" style="71" customWidth="1"/>
    <col min="4" max="4" width="10.5703125" style="71" customWidth="1"/>
    <col min="5" max="34" width="9.7109375" style="71" customWidth="1"/>
    <col min="35" max="35" width="12.7109375" style="71" customWidth="1"/>
    <col min="36" max="36" width="15.7109375" style="71" bestFit="1" customWidth="1"/>
    <col min="37" max="37" width="17.42578125" style="89" bestFit="1" customWidth="1"/>
    <col min="38" max="38" width="13" style="89" bestFit="1" customWidth="1"/>
    <col min="39" max="40" width="13.5703125" style="89" bestFit="1" customWidth="1"/>
    <col min="41" max="16384" width="11.42578125" style="89"/>
  </cols>
  <sheetData>
    <row r="1" spans="1:36" ht="15" x14ac:dyDescent="0.25">
      <c r="A1" s="757" t="s">
        <v>220</v>
      </c>
      <c r="B1" s="760"/>
    </row>
    <row r="2" spans="1:36" ht="15" customHeight="1" x14ac:dyDescent="0.25">
      <c r="A2" s="42"/>
      <c r="B2" s="394" t="str">
        <f>+A.3.6!B2</f>
        <v>MINISTERIO DE ECONOMIA</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x14ac:dyDescent="0.25">
      <c r="A3" s="42"/>
      <c r="B3" s="710" t="s">
        <v>305</v>
      </c>
      <c r="C3" s="820"/>
      <c r="D3" s="821"/>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x14ac:dyDescent="0.2">
      <c r="A4" s="5"/>
      <c r="B4" s="71"/>
      <c r="C4" s="76"/>
      <c r="D4" s="823"/>
      <c r="E4" s="76"/>
      <c r="F4" s="76"/>
      <c r="G4" s="76"/>
      <c r="H4" s="76"/>
      <c r="I4" s="76"/>
      <c r="J4" s="76"/>
      <c r="K4" s="76"/>
      <c r="L4" s="76"/>
      <c r="M4" s="76"/>
      <c r="N4" s="76"/>
      <c r="O4" s="76"/>
      <c r="P4" s="76"/>
      <c r="Q4" s="76"/>
      <c r="R4" s="76"/>
      <c r="S4" s="76"/>
      <c r="T4" s="76"/>
      <c r="U4" s="76"/>
      <c r="V4" s="76"/>
      <c r="W4" s="76"/>
      <c r="X4" s="71"/>
      <c r="Y4" s="71"/>
      <c r="Z4" s="71"/>
      <c r="AA4" s="71"/>
      <c r="AB4" s="71"/>
      <c r="AC4" s="71"/>
      <c r="AD4" s="71"/>
      <c r="AE4" s="71"/>
      <c r="AF4" s="71"/>
      <c r="AG4" s="71"/>
      <c r="AH4" s="71"/>
      <c r="AI4" s="71"/>
      <c r="AJ4" s="71"/>
    </row>
    <row r="5" spans="1:36"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8" thickBot="1" x14ac:dyDescent="0.25">
      <c r="A6" s="5"/>
      <c r="B6" s="1376" t="s">
        <v>813</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8"/>
    </row>
    <row r="7" spans="1:36"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x14ac:dyDescent="0.25">
      <c r="A8" s="5"/>
      <c r="B8" s="275" t="s">
        <v>937</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90" customFormat="1" ht="14.25" thickTop="1" thickBot="1" x14ac:dyDescent="0.25">
      <c r="A9" s="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872</v>
      </c>
      <c r="AJ9" s="467" t="s">
        <v>293</v>
      </c>
    </row>
    <row r="10" spans="1:36" s="90" customFormat="1" ht="14.25" thickTop="1" thickBot="1" x14ac:dyDescent="0.25">
      <c r="A10" s="5"/>
      <c r="B10" s="275"/>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row>
    <row r="11" spans="1:36" s="90" customFormat="1" ht="13.5" thickBot="1" x14ac:dyDescent="0.25">
      <c r="A11" s="5"/>
      <c r="B11" s="1372" t="s">
        <v>768</v>
      </c>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4"/>
    </row>
    <row r="12" spans="1:36" ht="15" customHeight="1" thickBot="1" x14ac:dyDescent="0.2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row>
    <row r="13" spans="1:36" ht="21.75" customHeight="1" thickBot="1" x14ac:dyDescent="0.25">
      <c r="A13" s="159"/>
      <c r="B13" s="339" t="s">
        <v>61</v>
      </c>
      <c r="C13" s="340">
        <f t="shared" ref="C13:AI13" si="0">+C14+C15</f>
        <v>11792.321021125106</v>
      </c>
      <c r="D13" s="340">
        <f t="shared" si="0"/>
        <v>48967.77589840252</v>
      </c>
      <c r="E13" s="340">
        <f t="shared" si="0"/>
        <v>28918.537065294706</v>
      </c>
      <c r="F13" s="340">
        <f t="shared" si="0"/>
        <v>39978.100709734186</v>
      </c>
      <c r="G13" s="340">
        <f t="shared" si="0"/>
        <v>37838.479005551882</v>
      </c>
      <c r="H13" s="340">
        <f t="shared" si="0"/>
        <v>22086.210375266422</v>
      </c>
      <c r="I13" s="340">
        <f t="shared" si="0"/>
        <v>20922.715157780018</v>
      </c>
      <c r="J13" s="340">
        <f t="shared" si="0"/>
        <v>12878.915159170512</v>
      </c>
      <c r="K13" s="340">
        <f t="shared" si="0"/>
        <v>14159.295978229715</v>
      </c>
      <c r="L13" s="340">
        <f t="shared" si="0"/>
        <v>10525.312411508159</v>
      </c>
      <c r="M13" s="340">
        <f t="shared" si="0"/>
        <v>4767.3729472871892</v>
      </c>
      <c r="N13" s="340">
        <f t="shared" si="0"/>
        <v>5292.2863197676897</v>
      </c>
      <c r="O13" s="340">
        <f t="shared" si="0"/>
        <v>5548.4170987162533</v>
      </c>
      <c r="P13" s="340">
        <f t="shared" si="0"/>
        <v>4963.2914422031299</v>
      </c>
      <c r="Q13" s="340">
        <f t="shared" si="0"/>
        <v>4836.3639028481302</v>
      </c>
      <c r="R13" s="340">
        <f t="shared" si="0"/>
        <v>2610.5393604169321</v>
      </c>
      <c r="S13" s="340">
        <f t="shared" si="0"/>
        <v>3453.252988593058</v>
      </c>
      <c r="T13" s="340">
        <f t="shared" si="0"/>
        <v>5806.3527744570902</v>
      </c>
      <c r="U13" s="340">
        <f t="shared" si="0"/>
        <v>4003.1109401070858</v>
      </c>
      <c r="V13" s="340">
        <f t="shared" si="0"/>
        <v>3636.5432481021771</v>
      </c>
      <c r="W13" s="340">
        <f t="shared" si="0"/>
        <v>1217.95641402928</v>
      </c>
      <c r="X13" s="340">
        <f t="shared" si="0"/>
        <v>972.52543269985756</v>
      </c>
      <c r="Y13" s="340">
        <f t="shared" si="0"/>
        <v>836.78777154759155</v>
      </c>
      <c r="Z13" s="340">
        <f t="shared" si="0"/>
        <v>819.72175733923268</v>
      </c>
      <c r="AA13" s="340">
        <f t="shared" si="0"/>
        <v>799.32244143545086</v>
      </c>
      <c r="AB13" s="340">
        <f t="shared" si="0"/>
        <v>740.92468106472734</v>
      </c>
      <c r="AC13" s="340">
        <f t="shared" si="0"/>
        <v>741.10961087072735</v>
      </c>
      <c r="AD13" s="340">
        <f t="shared" si="0"/>
        <v>2846.9006196887335</v>
      </c>
      <c r="AE13" s="340">
        <f t="shared" si="0"/>
        <v>898.06231894692178</v>
      </c>
      <c r="AF13" s="340">
        <f t="shared" si="0"/>
        <v>3060.2449085087333</v>
      </c>
      <c r="AG13" s="340">
        <f t="shared" si="0"/>
        <v>34.975558558733319</v>
      </c>
      <c r="AH13" s="340">
        <f t="shared" si="0"/>
        <v>29.79814275873332</v>
      </c>
      <c r="AI13" s="340">
        <f t="shared" si="0"/>
        <v>2759.0354227663083</v>
      </c>
      <c r="AJ13" s="340">
        <f>SUM(C13:AI13)</f>
        <v>308742.55888477701</v>
      </c>
    </row>
    <row r="14" spans="1:36" x14ac:dyDescent="0.2">
      <c r="A14" s="159"/>
      <c r="B14" s="831" t="s">
        <v>62</v>
      </c>
      <c r="C14" s="92">
        <v>6035.1057131988773</v>
      </c>
      <c r="D14" s="92">
        <v>9203.6901829268663</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77">
        <f>SUM(C14:AI14)</f>
        <v>15238.795896125743</v>
      </c>
    </row>
    <row r="15" spans="1:36" x14ac:dyDescent="0.2">
      <c r="A15" s="159"/>
      <c r="B15" s="831" t="s">
        <v>63</v>
      </c>
      <c r="C15" s="92">
        <v>5757.215307926228</v>
      </c>
      <c r="D15" s="92">
        <v>39764.085715475652</v>
      </c>
      <c r="E15" s="92">
        <v>28918.537065294706</v>
      </c>
      <c r="F15" s="92">
        <v>39978.100709734186</v>
      </c>
      <c r="G15" s="92">
        <v>37838.479005551882</v>
      </c>
      <c r="H15" s="92">
        <v>22086.210375266422</v>
      </c>
      <c r="I15" s="92">
        <v>20922.715157780018</v>
      </c>
      <c r="J15" s="92">
        <v>12878.915159170512</v>
      </c>
      <c r="K15" s="92">
        <v>14159.295978229715</v>
      </c>
      <c r="L15" s="92">
        <v>10525.312411508159</v>
      </c>
      <c r="M15" s="92">
        <v>4767.3729472871892</v>
      </c>
      <c r="N15" s="92">
        <v>5292.2863197676897</v>
      </c>
      <c r="O15" s="92">
        <v>5548.4170987162533</v>
      </c>
      <c r="P15" s="92">
        <v>4963.2914422031299</v>
      </c>
      <c r="Q15" s="92">
        <v>4836.3639028481302</v>
      </c>
      <c r="R15" s="92">
        <v>2610.5393604169321</v>
      </c>
      <c r="S15" s="92">
        <v>3453.252988593058</v>
      </c>
      <c r="T15" s="92">
        <v>5806.3527744570902</v>
      </c>
      <c r="U15" s="92">
        <v>4003.1109401070858</v>
      </c>
      <c r="V15" s="92">
        <v>3636.5432481021771</v>
      </c>
      <c r="W15" s="92">
        <v>1217.95641402928</v>
      </c>
      <c r="X15" s="92">
        <v>972.52543269985756</v>
      </c>
      <c r="Y15" s="92">
        <v>836.78777154759155</v>
      </c>
      <c r="Z15" s="92">
        <v>819.72175733923268</v>
      </c>
      <c r="AA15" s="92">
        <v>799.32244143545086</v>
      </c>
      <c r="AB15" s="92">
        <v>740.92468106472734</v>
      </c>
      <c r="AC15" s="92">
        <v>741.10961087072735</v>
      </c>
      <c r="AD15" s="92">
        <v>2846.9006196887335</v>
      </c>
      <c r="AE15" s="92">
        <v>898.06231894692178</v>
      </c>
      <c r="AF15" s="92">
        <v>3060.2449085087333</v>
      </c>
      <c r="AG15" s="92">
        <v>34.975558558733319</v>
      </c>
      <c r="AH15" s="92">
        <v>29.79814275873332</v>
      </c>
      <c r="AI15" s="92">
        <v>2759.0354227663083</v>
      </c>
      <c r="AJ15" s="77">
        <f>SUM(C15:AI15)</f>
        <v>293503.76298865129</v>
      </c>
    </row>
    <row r="16" spans="1:36" ht="13.5" thickBot="1" x14ac:dyDescent="0.25">
      <c r="B16" s="275"/>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36" ht="13.5" thickBot="1" x14ac:dyDescent="0.25">
      <c r="A17" s="159"/>
      <c r="B17" s="126" t="s">
        <v>53</v>
      </c>
      <c r="C17" s="78">
        <f t="shared" ref="C17:AI17" si="1">+C18+C23+C25+C31+C32+C37</f>
        <v>1330.9940003083173</v>
      </c>
      <c r="D17" s="78">
        <f t="shared" si="1"/>
        <v>4355.5576781639738</v>
      </c>
      <c r="E17" s="78">
        <f t="shared" si="1"/>
        <v>6045.5981173789241</v>
      </c>
      <c r="F17" s="78">
        <f t="shared" si="1"/>
        <v>19287.444439338644</v>
      </c>
      <c r="G17" s="78">
        <f t="shared" si="1"/>
        <v>20076.606006137139</v>
      </c>
      <c r="H17" s="78">
        <f t="shared" si="1"/>
        <v>6617.3671632915875</v>
      </c>
      <c r="I17" s="78">
        <f t="shared" si="1"/>
        <v>1782.2140012818604</v>
      </c>
      <c r="J17" s="78">
        <f t="shared" si="1"/>
        <v>1678.9337852858143</v>
      </c>
      <c r="K17" s="78">
        <f t="shared" si="1"/>
        <v>1703.74255915084</v>
      </c>
      <c r="L17" s="78">
        <f t="shared" si="1"/>
        <v>1526.4642779646124</v>
      </c>
      <c r="M17" s="78">
        <f t="shared" si="1"/>
        <v>1489.7641557093984</v>
      </c>
      <c r="N17" s="78">
        <f t="shared" si="1"/>
        <v>1291.0701069620366</v>
      </c>
      <c r="O17" s="78">
        <f t="shared" si="1"/>
        <v>1547.2008859106006</v>
      </c>
      <c r="P17" s="78">
        <f t="shared" si="1"/>
        <v>962.07522939747764</v>
      </c>
      <c r="Q17" s="78">
        <f t="shared" si="1"/>
        <v>835.14769004247762</v>
      </c>
      <c r="R17" s="78">
        <f t="shared" si="1"/>
        <v>792.31510020247742</v>
      </c>
      <c r="S17" s="78">
        <f t="shared" si="1"/>
        <v>737.17082842860316</v>
      </c>
      <c r="T17" s="78">
        <f t="shared" si="1"/>
        <v>703.72912440463722</v>
      </c>
      <c r="U17" s="78">
        <f t="shared" si="1"/>
        <v>623.27947490463691</v>
      </c>
      <c r="V17" s="78">
        <f t="shared" si="1"/>
        <v>458.1700767718682</v>
      </c>
      <c r="W17" s="78">
        <f t="shared" si="1"/>
        <v>259.09155638255129</v>
      </c>
      <c r="X17" s="78">
        <f t="shared" si="1"/>
        <v>208.86715005313027</v>
      </c>
      <c r="Y17" s="78">
        <f t="shared" si="1"/>
        <v>188.63013890086432</v>
      </c>
      <c r="Z17" s="78">
        <f t="shared" si="1"/>
        <v>177.40212469250542</v>
      </c>
      <c r="AA17" s="78">
        <f t="shared" si="1"/>
        <v>162.62780878872366</v>
      </c>
      <c r="AB17" s="78">
        <f t="shared" si="1"/>
        <v>104.23004841800002</v>
      </c>
      <c r="AC17" s="78">
        <f t="shared" si="1"/>
        <v>104.41497822400001</v>
      </c>
      <c r="AD17" s="78">
        <f t="shared" si="1"/>
        <v>96.747476930000005</v>
      </c>
      <c r="AE17" s="78">
        <f t="shared" si="1"/>
        <v>80.559568515999985</v>
      </c>
      <c r="AF17" s="78">
        <f t="shared" si="1"/>
        <v>60.091765749999993</v>
      </c>
      <c r="AG17" s="78">
        <f t="shared" si="1"/>
        <v>34.822415800000002</v>
      </c>
      <c r="AH17" s="78">
        <f t="shared" si="1"/>
        <v>29.645</v>
      </c>
      <c r="AI17" s="78">
        <f t="shared" si="1"/>
        <v>0</v>
      </c>
      <c r="AJ17" s="127">
        <f t="shared" ref="AJ17:AJ34" si="2">SUM(C17:AI17)</f>
        <v>75351.97473349169</v>
      </c>
    </row>
    <row r="18" spans="1:36" x14ac:dyDescent="0.2">
      <c r="A18" s="89"/>
      <c r="B18" s="384" t="s">
        <v>64</v>
      </c>
      <c r="C18" s="79">
        <f t="shared" ref="C18:AI18" si="3">SUM(C19:C22)</f>
        <v>441.73817311004649</v>
      </c>
      <c r="D18" s="79">
        <f t="shared" si="3"/>
        <v>1848.5378979869442</v>
      </c>
      <c r="E18" s="79">
        <f t="shared" si="3"/>
        <v>5421.1792343355073</v>
      </c>
      <c r="F18" s="79">
        <f t="shared" si="3"/>
        <v>18737.480031560619</v>
      </c>
      <c r="G18" s="79">
        <f t="shared" si="3"/>
        <v>19683.330965167224</v>
      </c>
      <c r="H18" s="79">
        <f t="shared" si="3"/>
        <v>6275.3702150280078</v>
      </c>
      <c r="I18" s="79">
        <f t="shared" si="3"/>
        <v>1443.2950587429605</v>
      </c>
      <c r="J18" s="79">
        <f t="shared" si="3"/>
        <v>1349.2916758479605</v>
      </c>
      <c r="K18" s="79">
        <f t="shared" si="3"/>
        <v>1270.384562915182</v>
      </c>
      <c r="L18" s="79">
        <f t="shared" si="3"/>
        <v>1218.1620082474824</v>
      </c>
      <c r="M18" s="79">
        <f t="shared" si="3"/>
        <v>1167.1175846964361</v>
      </c>
      <c r="N18" s="79">
        <f t="shared" si="3"/>
        <v>1132.5043588504361</v>
      </c>
      <c r="O18" s="79">
        <f t="shared" si="3"/>
        <v>1065.5676688134361</v>
      </c>
      <c r="P18" s="79">
        <f t="shared" si="3"/>
        <v>903.75948881743602</v>
      </c>
      <c r="Q18" s="79">
        <f t="shared" si="3"/>
        <v>801.85079962243594</v>
      </c>
      <c r="R18" s="79">
        <f t="shared" si="3"/>
        <v>759.26820978243575</v>
      </c>
      <c r="S18" s="79">
        <f t="shared" si="3"/>
        <v>704.12393800311588</v>
      </c>
      <c r="T18" s="79">
        <f t="shared" si="3"/>
        <v>670.70783114200026</v>
      </c>
      <c r="U18" s="79">
        <f t="shared" si="3"/>
        <v>590.25818164199995</v>
      </c>
      <c r="V18" s="79">
        <f t="shared" si="3"/>
        <v>410.80448220199997</v>
      </c>
      <c r="W18" s="79">
        <f t="shared" si="3"/>
        <v>255.40630558000001</v>
      </c>
      <c r="X18" s="79">
        <f t="shared" si="3"/>
        <v>205.82933911900005</v>
      </c>
      <c r="Y18" s="79">
        <f t="shared" si="3"/>
        <v>185.59232815200002</v>
      </c>
      <c r="Z18" s="79">
        <f t="shared" si="3"/>
        <v>175.82862564000004</v>
      </c>
      <c r="AA18" s="79">
        <f t="shared" si="3"/>
        <v>161.97923717800003</v>
      </c>
      <c r="AB18" s="79">
        <f t="shared" si="3"/>
        <v>104.23004841800002</v>
      </c>
      <c r="AC18" s="79">
        <f t="shared" si="3"/>
        <v>104.41497822400001</v>
      </c>
      <c r="AD18" s="79">
        <f t="shared" si="3"/>
        <v>96.747476930000005</v>
      </c>
      <c r="AE18" s="79">
        <f t="shared" si="3"/>
        <v>80.559568515999985</v>
      </c>
      <c r="AF18" s="79">
        <f t="shared" si="3"/>
        <v>60.091765749999993</v>
      </c>
      <c r="AG18" s="79">
        <f t="shared" si="3"/>
        <v>34.822415800000002</v>
      </c>
      <c r="AH18" s="79">
        <f t="shared" si="3"/>
        <v>29.645</v>
      </c>
      <c r="AI18" s="79">
        <f t="shared" si="3"/>
        <v>0</v>
      </c>
      <c r="AJ18" s="79">
        <f t="shared" si="2"/>
        <v>67389.879455820643</v>
      </c>
    </row>
    <row r="19" spans="1:36" x14ac:dyDescent="0.2">
      <c r="A19" s="89"/>
      <c r="B19" s="354" t="s">
        <v>65</v>
      </c>
      <c r="C19" s="94">
        <v>114.42110208000001</v>
      </c>
      <c r="D19" s="94">
        <v>449.16688722141589</v>
      </c>
      <c r="E19" s="94">
        <v>389.52899354600004</v>
      </c>
      <c r="F19" s="94">
        <v>288.70747662499997</v>
      </c>
      <c r="G19" s="94">
        <v>261.78430877800008</v>
      </c>
      <c r="H19" s="94">
        <v>281.46593141800003</v>
      </c>
      <c r="I19" s="94">
        <v>283.76390047800004</v>
      </c>
      <c r="J19" s="94">
        <v>313.88907844800008</v>
      </c>
      <c r="K19" s="94">
        <v>313.88907844800008</v>
      </c>
      <c r="L19" s="94">
        <v>313.88907844800008</v>
      </c>
      <c r="M19" s="94">
        <v>313.88907844800008</v>
      </c>
      <c r="N19" s="94">
        <v>313.88907844800008</v>
      </c>
      <c r="O19" s="94">
        <v>313.88907844800008</v>
      </c>
      <c r="P19" s="94">
        <v>313.88907844800008</v>
      </c>
      <c r="Q19" s="94">
        <v>313.88907844800008</v>
      </c>
      <c r="R19" s="94">
        <v>313.88907844800008</v>
      </c>
      <c r="S19" s="94">
        <v>313.88907844800008</v>
      </c>
      <c r="T19" s="94">
        <v>314.04427858800011</v>
      </c>
      <c r="U19" s="94">
        <v>280.85715173800003</v>
      </c>
      <c r="V19" s="94">
        <v>197.58390381999999</v>
      </c>
      <c r="W19" s="94">
        <v>130.08532884200002</v>
      </c>
      <c r="X19" s="94">
        <v>107.17207159000002</v>
      </c>
      <c r="Y19" s="94">
        <v>104.45646808200001</v>
      </c>
      <c r="Z19" s="94">
        <v>104.23004841800002</v>
      </c>
      <c r="AA19" s="94">
        <v>104.23004841800002</v>
      </c>
      <c r="AB19" s="94">
        <v>104.23004841800002</v>
      </c>
      <c r="AC19" s="94">
        <v>104.41497822400001</v>
      </c>
      <c r="AD19" s="94">
        <v>96.747476930000005</v>
      </c>
      <c r="AE19" s="94">
        <v>80.559568515999985</v>
      </c>
      <c r="AF19" s="94">
        <v>60.091765749999993</v>
      </c>
      <c r="AG19" s="94">
        <v>34.822415800000002</v>
      </c>
      <c r="AH19" s="94">
        <v>29.645</v>
      </c>
      <c r="AI19" s="94">
        <v>0</v>
      </c>
      <c r="AJ19" s="94">
        <f t="shared" si="2"/>
        <v>7060.8999377604159</v>
      </c>
    </row>
    <row r="20" spans="1:36" x14ac:dyDescent="0.2">
      <c r="A20" s="89"/>
      <c r="B20" s="355" t="s">
        <v>66</v>
      </c>
      <c r="C20" s="351">
        <v>202.92338259000002</v>
      </c>
      <c r="D20" s="351">
        <v>853.61291099699997</v>
      </c>
      <c r="E20" s="351">
        <v>835.484263618</v>
      </c>
      <c r="F20" s="351">
        <v>770.58487249800021</v>
      </c>
      <c r="G20" s="351">
        <v>779.36795969800028</v>
      </c>
      <c r="H20" s="351">
        <v>852.60524391800027</v>
      </c>
      <c r="I20" s="351">
        <v>817.60210281800028</v>
      </c>
      <c r="J20" s="83">
        <v>792.37270458800015</v>
      </c>
      <c r="K20" s="351">
        <v>751.43502972800025</v>
      </c>
      <c r="L20" s="351">
        <v>751.43502979800019</v>
      </c>
      <c r="M20" s="351">
        <v>720.28556862800008</v>
      </c>
      <c r="N20" s="351">
        <v>720.28556862800008</v>
      </c>
      <c r="O20" s="351">
        <v>704.37383286400006</v>
      </c>
      <c r="P20" s="351">
        <v>572.96478819599997</v>
      </c>
      <c r="Q20" s="351">
        <v>486.32064938399986</v>
      </c>
      <c r="R20" s="351">
        <v>444.10004945399982</v>
      </c>
      <c r="S20" s="351">
        <v>389.08563957399991</v>
      </c>
      <c r="T20" s="351">
        <v>355.83237037400005</v>
      </c>
      <c r="U20" s="351">
        <v>308.75802368400002</v>
      </c>
      <c r="V20" s="351">
        <v>212.577572162</v>
      </c>
      <c r="W20" s="351">
        <v>124.999473618</v>
      </c>
      <c r="X20" s="351">
        <v>98.657267529000023</v>
      </c>
      <c r="Y20" s="351">
        <v>81.135860070000007</v>
      </c>
      <c r="Z20" s="351">
        <v>71.598577222000003</v>
      </c>
      <c r="AA20" s="351">
        <v>57.749188760000003</v>
      </c>
      <c r="AB20" s="351">
        <v>0</v>
      </c>
      <c r="AC20" s="351">
        <v>0</v>
      </c>
      <c r="AD20" s="351">
        <v>0</v>
      </c>
      <c r="AE20" s="351">
        <v>0</v>
      </c>
      <c r="AF20" s="351">
        <v>0</v>
      </c>
      <c r="AG20" s="351">
        <v>0</v>
      </c>
      <c r="AH20" s="351">
        <v>0</v>
      </c>
      <c r="AI20" s="351">
        <v>0</v>
      </c>
      <c r="AJ20" s="83">
        <f t="shared" si="2"/>
        <v>12756.147930398001</v>
      </c>
    </row>
    <row r="21" spans="1:36" x14ac:dyDescent="0.2">
      <c r="A21" s="89"/>
      <c r="B21" s="385" t="s">
        <v>671</v>
      </c>
      <c r="C21" s="352">
        <v>0</v>
      </c>
      <c r="D21" s="352">
        <v>0</v>
      </c>
      <c r="E21" s="352">
        <v>3617.4880708929786</v>
      </c>
      <c r="F21" s="352">
        <v>17102.051806407635</v>
      </c>
      <c r="G21" s="352">
        <v>18136.915473755969</v>
      </c>
      <c r="H21" s="352">
        <v>4652.3517382413083</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352">
        <v>0</v>
      </c>
      <c r="AI21" s="352">
        <v>0</v>
      </c>
      <c r="AJ21" s="83">
        <f t="shared" si="2"/>
        <v>43508.807089297887</v>
      </c>
    </row>
    <row r="22" spans="1:36" x14ac:dyDescent="0.2">
      <c r="A22" s="89"/>
      <c r="B22" s="385" t="s">
        <v>67</v>
      </c>
      <c r="C22" s="352">
        <v>124.39368844004643</v>
      </c>
      <c r="D22" s="352">
        <v>545.75809976852838</v>
      </c>
      <c r="E22" s="352">
        <v>578.67790627852878</v>
      </c>
      <c r="F22" s="352">
        <v>576.13587602998348</v>
      </c>
      <c r="G22" s="352">
        <v>505.26322293525249</v>
      </c>
      <c r="H22" s="352">
        <v>488.947301450699</v>
      </c>
      <c r="I22" s="352">
        <v>341.92905544696015</v>
      </c>
      <c r="J22" s="82">
        <v>243.02989281196025</v>
      </c>
      <c r="K22" s="352">
        <v>205.06045473918178</v>
      </c>
      <c r="L22" s="352">
        <v>152.83790000148213</v>
      </c>
      <c r="M22" s="352">
        <v>132.94293762043591</v>
      </c>
      <c r="N22" s="352">
        <v>98.329711774435907</v>
      </c>
      <c r="O22" s="352">
        <v>47.304757501435915</v>
      </c>
      <c r="P22" s="352">
        <v>16.905622173435923</v>
      </c>
      <c r="Q22" s="352">
        <v>1.64107179043592</v>
      </c>
      <c r="R22" s="352">
        <v>1.2790818804359199</v>
      </c>
      <c r="S22" s="352">
        <v>1.1492199811159547</v>
      </c>
      <c r="T22" s="352">
        <v>0.83118217999999999</v>
      </c>
      <c r="U22" s="352">
        <v>0.64300621999999996</v>
      </c>
      <c r="V22" s="352">
        <v>0.64300621999999996</v>
      </c>
      <c r="W22" s="352">
        <v>0.32150311999999998</v>
      </c>
      <c r="X22" s="352">
        <v>0</v>
      </c>
      <c r="Y22" s="352">
        <v>0</v>
      </c>
      <c r="Z22" s="352">
        <v>0</v>
      </c>
      <c r="AA22" s="352">
        <v>0</v>
      </c>
      <c r="AB22" s="352">
        <v>0</v>
      </c>
      <c r="AC22" s="352">
        <v>0</v>
      </c>
      <c r="AD22" s="352">
        <v>0</v>
      </c>
      <c r="AE22" s="352">
        <v>0</v>
      </c>
      <c r="AF22" s="352">
        <v>0</v>
      </c>
      <c r="AG22" s="352">
        <v>0</v>
      </c>
      <c r="AH22" s="352">
        <v>0</v>
      </c>
      <c r="AI22" s="352">
        <v>0</v>
      </c>
      <c r="AJ22" s="82">
        <f t="shared" si="2"/>
        <v>4064.0244983643543</v>
      </c>
    </row>
    <row r="23" spans="1:36" x14ac:dyDescent="0.2">
      <c r="A23" s="89"/>
      <c r="B23" s="347" t="s">
        <v>68</v>
      </c>
      <c r="C23" s="370">
        <f t="shared" ref="C23:AI23" si="4">SUM(C24:C24)</f>
        <v>0</v>
      </c>
      <c r="D23" s="370">
        <f t="shared" si="4"/>
        <v>15.344787463779845</v>
      </c>
      <c r="E23" s="370">
        <f t="shared" si="4"/>
        <v>0</v>
      </c>
      <c r="F23" s="370">
        <f t="shared" si="4"/>
        <v>0</v>
      </c>
      <c r="G23" s="370">
        <f t="shared" si="4"/>
        <v>0</v>
      </c>
      <c r="H23" s="370">
        <f t="shared" si="4"/>
        <v>0</v>
      </c>
      <c r="I23" s="370">
        <f t="shared" si="4"/>
        <v>0</v>
      </c>
      <c r="J23" s="370">
        <f t="shared" si="4"/>
        <v>0</v>
      </c>
      <c r="K23" s="370">
        <f t="shared" si="4"/>
        <v>115.25515885287837</v>
      </c>
      <c r="L23" s="370">
        <f t="shared" si="4"/>
        <v>0</v>
      </c>
      <c r="M23" s="370">
        <f t="shared" si="4"/>
        <v>0</v>
      </c>
      <c r="N23" s="370">
        <f t="shared" si="4"/>
        <v>31.259101822805647</v>
      </c>
      <c r="O23" s="370">
        <f t="shared" si="4"/>
        <v>422.57202366364442</v>
      </c>
      <c r="P23" s="370">
        <f t="shared" si="4"/>
        <v>0</v>
      </c>
      <c r="Q23" s="370">
        <f t="shared" si="4"/>
        <v>0</v>
      </c>
      <c r="R23" s="370">
        <f t="shared" si="4"/>
        <v>0</v>
      </c>
      <c r="S23" s="370">
        <f t="shared" si="4"/>
        <v>0</v>
      </c>
      <c r="T23" s="370">
        <f t="shared" si="4"/>
        <v>0</v>
      </c>
      <c r="U23" s="370">
        <f t="shared" si="4"/>
        <v>0</v>
      </c>
      <c r="V23" s="370">
        <f t="shared" si="4"/>
        <v>0</v>
      </c>
      <c r="W23" s="370">
        <f t="shared" si="4"/>
        <v>0</v>
      </c>
      <c r="X23" s="370">
        <f t="shared" si="4"/>
        <v>0</v>
      </c>
      <c r="Y23" s="370">
        <f t="shared" si="4"/>
        <v>0</v>
      </c>
      <c r="Z23" s="370">
        <f t="shared" si="4"/>
        <v>0</v>
      </c>
      <c r="AA23" s="370">
        <f t="shared" si="4"/>
        <v>0</v>
      </c>
      <c r="AB23" s="370">
        <f t="shared" si="4"/>
        <v>0</v>
      </c>
      <c r="AC23" s="370">
        <f t="shared" si="4"/>
        <v>0</v>
      </c>
      <c r="AD23" s="370">
        <f t="shared" si="4"/>
        <v>0</v>
      </c>
      <c r="AE23" s="370">
        <f t="shared" si="4"/>
        <v>0</v>
      </c>
      <c r="AF23" s="370">
        <f t="shared" si="4"/>
        <v>0</v>
      </c>
      <c r="AG23" s="370">
        <f t="shared" si="4"/>
        <v>0</v>
      </c>
      <c r="AH23" s="370">
        <f t="shared" si="4"/>
        <v>0</v>
      </c>
      <c r="AI23" s="370">
        <f t="shared" si="4"/>
        <v>0</v>
      </c>
      <c r="AJ23" s="80">
        <f t="shared" si="2"/>
        <v>584.43107180310835</v>
      </c>
    </row>
    <row r="24" spans="1:36" x14ac:dyDescent="0.2">
      <c r="A24" s="89"/>
      <c r="B24" s="354" t="s">
        <v>69</v>
      </c>
      <c r="C24" s="353">
        <v>0</v>
      </c>
      <c r="D24" s="353">
        <v>15.344787463779845</v>
      </c>
      <c r="E24" s="353">
        <v>0</v>
      </c>
      <c r="F24" s="353">
        <v>0</v>
      </c>
      <c r="G24" s="353">
        <v>0</v>
      </c>
      <c r="H24" s="353">
        <v>0</v>
      </c>
      <c r="I24" s="353">
        <v>0</v>
      </c>
      <c r="J24" s="94">
        <v>0</v>
      </c>
      <c r="K24" s="353">
        <v>115.25515885287837</v>
      </c>
      <c r="L24" s="353">
        <v>0</v>
      </c>
      <c r="M24" s="353">
        <v>0</v>
      </c>
      <c r="N24" s="353">
        <v>31.259101822805647</v>
      </c>
      <c r="O24" s="353">
        <v>422.57202366364442</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353">
        <v>0</v>
      </c>
      <c r="AI24" s="353">
        <v>0</v>
      </c>
      <c r="AJ24" s="94">
        <f t="shared" si="2"/>
        <v>584.43107180310835</v>
      </c>
    </row>
    <row r="25" spans="1:36" x14ac:dyDescent="0.2">
      <c r="A25" s="89"/>
      <c r="B25" s="347" t="s">
        <v>70</v>
      </c>
      <c r="C25" s="370">
        <f t="shared" ref="C25:AI25" si="5">+C26+C29</f>
        <v>791.91483127210643</v>
      </c>
      <c r="D25" s="370">
        <f t="shared" si="5"/>
        <v>22.675868214243483</v>
      </c>
      <c r="E25" s="370">
        <f t="shared" si="5"/>
        <v>23.704275255672083</v>
      </c>
      <c r="F25" s="370">
        <f t="shared" si="5"/>
        <v>24.298739636334197</v>
      </c>
      <c r="G25" s="370">
        <f t="shared" si="5"/>
        <v>24.200924350671784</v>
      </c>
      <c r="H25" s="370">
        <f t="shared" si="5"/>
        <v>24.16785083520255</v>
      </c>
      <c r="I25" s="370">
        <f t="shared" si="5"/>
        <v>22.291343300522993</v>
      </c>
      <c r="J25" s="370">
        <f t="shared" si="5"/>
        <v>22.259214799476897</v>
      </c>
      <c r="K25" s="370">
        <f t="shared" si="5"/>
        <v>11.291473354402791</v>
      </c>
      <c r="L25" s="370">
        <f t="shared" si="5"/>
        <v>1.4909056887532697</v>
      </c>
      <c r="M25" s="370">
        <f t="shared" si="5"/>
        <v>1.4909056887532697</v>
      </c>
      <c r="N25" s="370">
        <f t="shared" si="5"/>
        <v>1.4909056887532697</v>
      </c>
      <c r="O25" s="370">
        <f t="shared" si="5"/>
        <v>0.74545283347864</v>
      </c>
      <c r="P25" s="370">
        <f t="shared" si="5"/>
        <v>0</v>
      </c>
      <c r="Q25" s="370">
        <f t="shared" si="5"/>
        <v>0</v>
      </c>
      <c r="R25" s="370">
        <f t="shared" si="5"/>
        <v>0</v>
      </c>
      <c r="S25" s="370">
        <f t="shared" si="5"/>
        <v>0</v>
      </c>
      <c r="T25" s="370">
        <f t="shared" si="5"/>
        <v>0</v>
      </c>
      <c r="U25" s="370">
        <f t="shared" si="5"/>
        <v>0</v>
      </c>
      <c r="V25" s="370">
        <f t="shared" si="5"/>
        <v>0</v>
      </c>
      <c r="W25" s="370">
        <f t="shared" si="5"/>
        <v>0</v>
      </c>
      <c r="X25" s="370">
        <f t="shared" si="5"/>
        <v>0</v>
      </c>
      <c r="Y25" s="370">
        <f t="shared" si="5"/>
        <v>0</v>
      </c>
      <c r="Z25" s="370">
        <f t="shared" si="5"/>
        <v>0</v>
      </c>
      <c r="AA25" s="370">
        <f t="shared" si="5"/>
        <v>0</v>
      </c>
      <c r="AB25" s="370">
        <f t="shared" si="5"/>
        <v>0</v>
      </c>
      <c r="AC25" s="370">
        <f t="shared" si="5"/>
        <v>0</v>
      </c>
      <c r="AD25" s="370">
        <f t="shared" si="5"/>
        <v>0</v>
      </c>
      <c r="AE25" s="370">
        <f t="shared" si="5"/>
        <v>0</v>
      </c>
      <c r="AF25" s="370">
        <f t="shared" si="5"/>
        <v>0</v>
      </c>
      <c r="AG25" s="370">
        <f t="shared" si="5"/>
        <v>0</v>
      </c>
      <c r="AH25" s="370">
        <f t="shared" si="5"/>
        <v>0</v>
      </c>
      <c r="AI25" s="370">
        <f t="shared" si="5"/>
        <v>0</v>
      </c>
      <c r="AJ25" s="80">
        <f t="shared" si="2"/>
        <v>972.02269091837172</v>
      </c>
    </row>
    <row r="26" spans="1:36" x14ac:dyDescent="0.2">
      <c r="A26" s="89"/>
      <c r="B26" s="355" t="s">
        <v>73</v>
      </c>
      <c r="C26" s="351">
        <f t="shared" ref="C26:AI26" si="6">+C27+C28</f>
        <v>782.08008153715434</v>
      </c>
      <c r="D26" s="351">
        <f t="shared" si="6"/>
        <v>1.0563173088850781</v>
      </c>
      <c r="E26" s="351">
        <f t="shared" si="6"/>
        <v>0</v>
      </c>
      <c r="F26" s="351">
        <f t="shared" si="6"/>
        <v>0</v>
      </c>
      <c r="G26" s="351">
        <f t="shared" si="6"/>
        <v>0</v>
      </c>
      <c r="H26" s="351">
        <f t="shared" si="6"/>
        <v>0</v>
      </c>
      <c r="I26" s="351">
        <f t="shared" si="6"/>
        <v>0</v>
      </c>
      <c r="J26" s="351">
        <f t="shared" si="6"/>
        <v>0</v>
      </c>
      <c r="K26" s="351">
        <f t="shared" si="6"/>
        <v>0</v>
      </c>
      <c r="L26" s="351">
        <f t="shared" si="6"/>
        <v>0</v>
      </c>
      <c r="M26" s="351">
        <f t="shared" si="6"/>
        <v>0</v>
      </c>
      <c r="N26" s="351">
        <f t="shared" si="6"/>
        <v>0</v>
      </c>
      <c r="O26" s="351">
        <f t="shared" si="6"/>
        <v>0</v>
      </c>
      <c r="P26" s="351">
        <f t="shared" si="6"/>
        <v>0</v>
      </c>
      <c r="Q26" s="351">
        <f t="shared" si="6"/>
        <v>0</v>
      </c>
      <c r="R26" s="351">
        <f t="shared" si="6"/>
        <v>0</v>
      </c>
      <c r="S26" s="351">
        <f t="shared" si="6"/>
        <v>0</v>
      </c>
      <c r="T26" s="351">
        <f t="shared" si="6"/>
        <v>0</v>
      </c>
      <c r="U26" s="351">
        <f t="shared" si="6"/>
        <v>0</v>
      </c>
      <c r="V26" s="351">
        <f t="shared" si="6"/>
        <v>0</v>
      </c>
      <c r="W26" s="351">
        <f t="shared" si="6"/>
        <v>0</v>
      </c>
      <c r="X26" s="351">
        <f t="shared" si="6"/>
        <v>0</v>
      </c>
      <c r="Y26" s="351">
        <f t="shared" si="6"/>
        <v>0</v>
      </c>
      <c r="Z26" s="351">
        <f t="shared" si="6"/>
        <v>0</v>
      </c>
      <c r="AA26" s="351">
        <f t="shared" si="6"/>
        <v>0</v>
      </c>
      <c r="AB26" s="351">
        <f t="shared" si="6"/>
        <v>0</v>
      </c>
      <c r="AC26" s="351">
        <f t="shared" si="6"/>
        <v>0</v>
      </c>
      <c r="AD26" s="351">
        <f t="shared" si="6"/>
        <v>0</v>
      </c>
      <c r="AE26" s="351">
        <f t="shared" si="6"/>
        <v>0</v>
      </c>
      <c r="AF26" s="351">
        <f t="shared" si="6"/>
        <v>0</v>
      </c>
      <c r="AG26" s="351">
        <f t="shared" si="6"/>
        <v>0</v>
      </c>
      <c r="AH26" s="351">
        <f t="shared" si="6"/>
        <v>0</v>
      </c>
      <c r="AI26" s="351">
        <f t="shared" si="6"/>
        <v>0</v>
      </c>
      <c r="AJ26" s="83">
        <f t="shared" si="2"/>
        <v>783.13639884603947</v>
      </c>
    </row>
    <row r="27" spans="1:36" x14ac:dyDescent="0.2">
      <c r="A27" s="89"/>
      <c r="B27" s="385" t="s">
        <v>724</v>
      </c>
      <c r="C27" s="352">
        <v>781.81600220993312</v>
      </c>
      <c r="D27" s="352">
        <v>0</v>
      </c>
      <c r="E27" s="352">
        <v>0</v>
      </c>
      <c r="F27" s="352">
        <v>0</v>
      </c>
      <c r="G27" s="352">
        <v>0</v>
      </c>
      <c r="H27" s="352">
        <v>0</v>
      </c>
      <c r="I27" s="352">
        <v>0</v>
      </c>
      <c r="J27" s="82">
        <v>0</v>
      </c>
      <c r="K27" s="352">
        <v>0</v>
      </c>
      <c r="L27" s="352">
        <v>0</v>
      </c>
      <c r="M27" s="352">
        <v>0</v>
      </c>
      <c r="N27" s="352">
        <v>0</v>
      </c>
      <c r="O27" s="352">
        <v>0</v>
      </c>
      <c r="P27" s="352">
        <v>0</v>
      </c>
      <c r="Q27" s="352">
        <v>0</v>
      </c>
      <c r="R27" s="352">
        <v>0</v>
      </c>
      <c r="S27" s="352">
        <v>0</v>
      </c>
      <c r="T27" s="352">
        <v>0</v>
      </c>
      <c r="U27" s="352">
        <v>0</v>
      </c>
      <c r="V27" s="352">
        <v>0</v>
      </c>
      <c r="W27" s="352">
        <v>0</v>
      </c>
      <c r="X27" s="352">
        <v>0</v>
      </c>
      <c r="Y27" s="352">
        <v>0</v>
      </c>
      <c r="Z27" s="352">
        <v>0</v>
      </c>
      <c r="AA27" s="352">
        <v>0</v>
      </c>
      <c r="AB27" s="352">
        <v>0</v>
      </c>
      <c r="AC27" s="352">
        <v>0</v>
      </c>
      <c r="AD27" s="352">
        <v>0</v>
      </c>
      <c r="AE27" s="352">
        <v>0</v>
      </c>
      <c r="AF27" s="352">
        <v>0</v>
      </c>
      <c r="AG27" s="352">
        <v>0</v>
      </c>
      <c r="AH27" s="352">
        <v>0</v>
      </c>
      <c r="AI27" s="352">
        <v>0</v>
      </c>
      <c r="AJ27" s="82">
        <f t="shared" si="2"/>
        <v>781.81600220993312</v>
      </c>
    </row>
    <row r="28" spans="1:36" x14ac:dyDescent="0.2">
      <c r="A28" s="89"/>
      <c r="B28" s="378" t="s">
        <v>100</v>
      </c>
      <c r="C28" s="389">
        <v>0.26407932722126953</v>
      </c>
      <c r="D28" s="389">
        <v>1.0563173088850781</v>
      </c>
      <c r="E28" s="389">
        <v>0</v>
      </c>
      <c r="F28" s="389">
        <v>0</v>
      </c>
      <c r="G28" s="389">
        <v>0</v>
      </c>
      <c r="H28" s="389">
        <v>0</v>
      </c>
      <c r="I28" s="389">
        <v>0</v>
      </c>
      <c r="J28" s="128">
        <v>0</v>
      </c>
      <c r="K28" s="389">
        <v>0</v>
      </c>
      <c r="L28" s="389">
        <v>0</v>
      </c>
      <c r="M28" s="389">
        <v>0</v>
      </c>
      <c r="N28" s="389">
        <v>0</v>
      </c>
      <c r="O28" s="389">
        <v>0</v>
      </c>
      <c r="P28" s="389">
        <v>0</v>
      </c>
      <c r="Q28" s="389">
        <v>0</v>
      </c>
      <c r="R28" s="389">
        <v>0</v>
      </c>
      <c r="S28" s="389">
        <v>0</v>
      </c>
      <c r="T28" s="389">
        <v>0</v>
      </c>
      <c r="U28" s="389">
        <v>0</v>
      </c>
      <c r="V28" s="389">
        <v>0</v>
      </c>
      <c r="W28" s="389">
        <v>0</v>
      </c>
      <c r="X28" s="389">
        <v>0</v>
      </c>
      <c r="Y28" s="389">
        <v>0</v>
      </c>
      <c r="Z28" s="389">
        <v>0</v>
      </c>
      <c r="AA28" s="389">
        <v>0</v>
      </c>
      <c r="AB28" s="389">
        <v>0</v>
      </c>
      <c r="AC28" s="389">
        <v>0</v>
      </c>
      <c r="AD28" s="389">
        <v>0</v>
      </c>
      <c r="AE28" s="389">
        <v>0</v>
      </c>
      <c r="AF28" s="389">
        <v>0</v>
      </c>
      <c r="AG28" s="389">
        <v>0</v>
      </c>
      <c r="AH28" s="389">
        <v>0</v>
      </c>
      <c r="AI28" s="389">
        <v>0</v>
      </c>
      <c r="AJ28" s="128">
        <f t="shared" si="2"/>
        <v>1.3203966361063477</v>
      </c>
    </row>
    <row r="29" spans="1:36" x14ac:dyDescent="0.2">
      <c r="A29" s="89"/>
      <c r="B29" s="355" t="s">
        <v>71</v>
      </c>
      <c r="C29" s="351">
        <f t="shared" ref="C29:AI29" si="7">+C30</f>
        <v>9.8347497349521102</v>
      </c>
      <c r="D29" s="351">
        <f t="shared" si="7"/>
        <v>21.619550905358405</v>
      </c>
      <c r="E29" s="351">
        <f t="shared" si="7"/>
        <v>23.704275255672083</v>
      </c>
      <c r="F29" s="351">
        <f t="shared" si="7"/>
        <v>24.298739636334197</v>
      </c>
      <c r="G29" s="351">
        <f t="shared" si="7"/>
        <v>24.200924350671784</v>
      </c>
      <c r="H29" s="351">
        <f t="shared" si="7"/>
        <v>24.16785083520255</v>
      </c>
      <c r="I29" s="351">
        <f t="shared" si="7"/>
        <v>22.291343300522993</v>
      </c>
      <c r="J29" s="351">
        <f t="shared" si="7"/>
        <v>22.259214799476897</v>
      </c>
      <c r="K29" s="351">
        <f t="shared" si="7"/>
        <v>11.291473354402791</v>
      </c>
      <c r="L29" s="351">
        <f t="shared" si="7"/>
        <v>1.4909056887532697</v>
      </c>
      <c r="M29" s="351">
        <f t="shared" si="7"/>
        <v>1.4909056887532697</v>
      </c>
      <c r="N29" s="351">
        <f t="shared" si="7"/>
        <v>1.4909056887532697</v>
      </c>
      <c r="O29" s="351">
        <f t="shared" si="7"/>
        <v>0.74545283347864</v>
      </c>
      <c r="P29" s="351">
        <f t="shared" si="7"/>
        <v>0</v>
      </c>
      <c r="Q29" s="351">
        <f t="shared" si="7"/>
        <v>0</v>
      </c>
      <c r="R29" s="351">
        <f t="shared" si="7"/>
        <v>0</v>
      </c>
      <c r="S29" s="351">
        <f t="shared" si="7"/>
        <v>0</v>
      </c>
      <c r="T29" s="351">
        <f t="shared" si="7"/>
        <v>0</v>
      </c>
      <c r="U29" s="351">
        <f t="shared" si="7"/>
        <v>0</v>
      </c>
      <c r="V29" s="351">
        <f t="shared" si="7"/>
        <v>0</v>
      </c>
      <c r="W29" s="351">
        <f t="shared" si="7"/>
        <v>0</v>
      </c>
      <c r="X29" s="351">
        <f t="shared" si="7"/>
        <v>0</v>
      </c>
      <c r="Y29" s="351">
        <f t="shared" si="7"/>
        <v>0</v>
      </c>
      <c r="Z29" s="351">
        <f t="shared" si="7"/>
        <v>0</v>
      </c>
      <c r="AA29" s="351">
        <f t="shared" si="7"/>
        <v>0</v>
      </c>
      <c r="AB29" s="351">
        <f t="shared" si="7"/>
        <v>0</v>
      </c>
      <c r="AC29" s="351">
        <f t="shared" si="7"/>
        <v>0</v>
      </c>
      <c r="AD29" s="351">
        <f t="shared" si="7"/>
        <v>0</v>
      </c>
      <c r="AE29" s="351">
        <f t="shared" si="7"/>
        <v>0</v>
      </c>
      <c r="AF29" s="351">
        <f t="shared" si="7"/>
        <v>0</v>
      </c>
      <c r="AG29" s="351">
        <f t="shared" si="7"/>
        <v>0</v>
      </c>
      <c r="AH29" s="351">
        <f t="shared" si="7"/>
        <v>0</v>
      </c>
      <c r="AI29" s="351">
        <f t="shared" si="7"/>
        <v>0</v>
      </c>
      <c r="AJ29" s="83">
        <f t="shared" si="2"/>
        <v>188.88629207233222</v>
      </c>
    </row>
    <row r="30" spans="1:36" x14ac:dyDescent="0.2">
      <c r="A30" s="89"/>
      <c r="B30" s="386" t="s">
        <v>100</v>
      </c>
      <c r="C30" s="352">
        <v>9.8347497349521102</v>
      </c>
      <c r="D30" s="352">
        <v>21.619550905358405</v>
      </c>
      <c r="E30" s="352">
        <v>23.704275255672083</v>
      </c>
      <c r="F30" s="352">
        <v>24.298739636334197</v>
      </c>
      <c r="G30" s="352">
        <v>24.200924350671784</v>
      </c>
      <c r="H30" s="352">
        <v>24.16785083520255</v>
      </c>
      <c r="I30" s="352">
        <v>22.291343300522993</v>
      </c>
      <c r="J30" s="82">
        <v>22.259214799476897</v>
      </c>
      <c r="K30" s="352">
        <v>11.291473354402791</v>
      </c>
      <c r="L30" s="352">
        <v>1.4909056887532697</v>
      </c>
      <c r="M30" s="352">
        <v>1.4909056887532697</v>
      </c>
      <c r="N30" s="352">
        <v>1.4909056887532697</v>
      </c>
      <c r="O30" s="352">
        <v>0.74545283347864</v>
      </c>
      <c r="P30" s="352">
        <v>0</v>
      </c>
      <c r="Q30" s="352">
        <v>0</v>
      </c>
      <c r="R30" s="352">
        <v>0</v>
      </c>
      <c r="S30" s="352">
        <v>0</v>
      </c>
      <c r="T30" s="352">
        <v>0</v>
      </c>
      <c r="U30" s="352">
        <v>0</v>
      </c>
      <c r="V30" s="352">
        <v>0</v>
      </c>
      <c r="W30" s="352">
        <v>0</v>
      </c>
      <c r="X30" s="352">
        <v>0</v>
      </c>
      <c r="Y30" s="352">
        <v>0</v>
      </c>
      <c r="Z30" s="352">
        <v>0</v>
      </c>
      <c r="AA30" s="352">
        <v>0</v>
      </c>
      <c r="AB30" s="352">
        <v>0</v>
      </c>
      <c r="AC30" s="352">
        <v>0</v>
      </c>
      <c r="AD30" s="352">
        <v>0</v>
      </c>
      <c r="AE30" s="352">
        <v>0</v>
      </c>
      <c r="AF30" s="352">
        <v>0</v>
      </c>
      <c r="AG30" s="352">
        <v>0</v>
      </c>
      <c r="AH30" s="352">
        <v>0</v>
      </c>
      <c r="AI30" s="352">
        <v>0</v>
      </c>
      <c r="AJ30" s="82">
        <f t="shared" si="2"/>
        <v>188.88629207233222</v>
      </c>
    </row>
    <row r="31" spans="1:36" x14ac:dyDescent="0.2">
      <c r="A31" s="89"/>
      <c r="B31" s="347" t="s">
        <v>72</v>
      </c>
      <c r="C31" s="370">
        <v>28.151374469700492</v>
      </c>
      <c r="D31" s="370">
        <v>2232.0985517588888</v>
      </c>
      <c r="E31" s="370">
        <v>335.13380445570806</v>
      </c>
      <c r="F31" s="370">
        <v>312.52924232169761</v>
      </c>
      <c r="G31" s="370">
        <v>327.29957923448842</v>
      </c>
      <c r="H31" s="370">
        <v>316.68115186837701</v>
      </c>
      <c r="I31" s="370">
        <v>315.47965367837696</v>
      </c>
      <c r="J31" s="80">
        <v>306.90458382837699</v>
      </c>
      <c r="K31" s="370">
        <v>306.81136402837694</v>
      </c>
      <c r="L31" s="370">
        <v>306.81136402837694</v>
      </c>
      <c r="M31" s="370">
        <v>306.81136402837694</v>
      </c>
      <c r="N31" s="370">
        <v>97.12713800837696</v>
      </c>
      <c r="O31" s="370">
        <v>29.627138008376967</v>
      </c>
      <c r="P31" s="370">
        <v>29.627137988376965</v>
      </c>
      <c r="Q31" s="370">
        <v>4.608287828376965</v>
      </c>
      <c r="R31" s="370">
        <v>4.358287828376965</v>
      </c>
      <c r="S31" s="370">
        <v>4.3582878338225504</v>
      </c>
      <c r="T31" s="370">
        <v>4.3326906709723314</v>
      </c>
      <c r="U31" s="370">
        <v>4.3326906709723314</v>
      </c>
      <c r="V31" s="370">
        <v>4.3326906709723314</v>
      </c>
      <c r="W31" s="370">
        <v>3.6852508025512782</v>
      </c>
      <c r="X31" s="370">
        <v>3.0378109341302255</v>
      </c>
      <c r="Y31" s="370">
        <v>3.0378107488643145</v>
      </c>
      <c r="Z31" s="370">
        <v>1.5734990525053916</v>
      </c>
      <c r="AA31" s="370">
        <v>0.6485716107236269</v>
      </c>
      <c r="AB31" s="370">
        <v>0</v>
      </c>
      <c r="AC31" s="370">
        <v>0</v>
      </c>
      <c r="AD31" s="370">
        <v>0</v>
      </c>
      <c r="AE31" s="370">
        <v>0</v>
      </c>
      <c r="AF31" s="370">
        <v>0</v>
      </c>
      <c r="AG31" s="370">
        <v>0</v>
      </c>
      <c r="AH31" s="370">
        <v>0</v>
      </c>
      <c r="AI31" s="370">
        <v>0</v>
      </c>
      <c r="AJ31" s="80">
        <f t="shared" si="2"/>
        <v>5289.3993263581469</v>
      </c>
    </row>
    <row r="32" spans="1:36" x14ac:dyDescent="0.2">
      <c r="A32" s="89"/>
      <c r="B32" s="347" t="s">
        <v>372</v>
      </c>
      <c r="C32" s="370">
        <f>+C33+C35</f>
        <v>0</v>
      </c>
      <c r="D32" s="370">
        <f t="shared" ref="D32:AI32" si="8">+D33+D35</f>
        <v>16.68945355</v>
      </c>
      <c r="E32" s="370">
        <f t="shared" si="8"/>
        <v>1.1811965099999999</v>
      </c>
      <c r="F32" s="370">
        <f t="shared" si="8"/>
        <v>0</v>
      </c>
      <c r="G32" s="370">
        <f t="shared" si="8"/>
        <v>0</v>
      </c>
      <c r="H32" s="370">
        <f t="shared" si="8"/>
        <v>0</v>
      </c>
      <c r="I32" s="370">
        <f t="shared" si="8"/>
        <v>0</v>
      </c>
      <c r="J32" s="370">
        <f t="shared" si="8"/>
        <v>0</v>
      </c>
      <c r="K32" s="370">
        <f t="shared" si="8"/>
        <v>0</v>
      </c>
      <c r="L32" s="370">
        <f t="shared" si="8"/>
        <v>0</v>
      </c>
      <c r="M32" s="370">
        <f t="shared" si="8"/>
        <v>14.344301295832315</v>
      </c>
      <c r="N32" s="370">
        <f t="shared" si="8"/>
        <v>28.68860259166463</v>
      </c>
      <c r="O32" s="370">
        <f t="shared" si="8"/>
        <v>28.68860259166463</v>
      </c>
      <c r="P32" s="370">
        <f t="shared" si="8"/>
        <v>28.68860259166463</v>
      </c>
      <c r="Q32" s="370">
        <f t="shared" si="8"/>
        <v>28.68860259166463</v>
      </c>
      <c r="R32" s="370">
        <f t="shared" si="8"/>
        <v>28.68860259166463</v>
      </c>
      <c r="S32" s="370">
        <f t="shared" si="8"/>
        <v>28.68860259166463</v>
      </c>
      <c r="T32" s="370">
        <f t="shared" si="8"/>
        <v>28.68860259166463</v>
      </c>
      <c r="U32" s="370">
        <f t="shared" si="8"/>
        <v>28.68860259166463</v>
      </c>
      <c r="V32" s="370">
        <f t="shared" si="8"/>
        <v>43.032903898895896</v>
      </c>
      <c r="W32" s="370">
        <f t="shared" si="8"/>
        <v>0</v>
      </c>
      <c r="X32" s="370">
        <f t="shared" si="8"/>
        <v>0</v>
      </c>
      <c r="Y32" s="370">
        <f t="shared" si="8"/>
        <v>0</v>
      </c>
      <c r="Z32" s="370">
        <f t="shared" si="8"/>
        <v>0</v>
      </c>
      <c r="AA32" s="370">
        <f t="shared" si="8"/>
        <v>0</v>
      </c>
      <c r="AB32" s="370">
        <f t="shared" si="8"/>
        <v>0</v>
      </c>
      <c r="AC32" s="370">
        <f t="shared" si="8"/>
        <v>0</v>
      </c>
      <c r="AD32" s="370">
        <f t="shared" si="8"/>
        <v>0</v>
      </c>
      <c r="AE32" s="370">
        <f t="shared" si="8"/>
        <v>0</v>
      </c>
      <c r="AF32" s="370">
        <f t="shared" si="8"/>
        <v>0</v>
      </c>
      <c r="AG32" s="370">
        <f t="shared" si="8"/>
        <v>0</v>
      </c>
      <c r="AH32" s="370">
        <f t="shared" si="8"/>
        <v>0</v>
      </c>
      <c r="AI32" s="370">
        <f t="shared" si="8"/>
        <v>0</v>
      </c>
      <c r="AJ32" s="80">
        <f t="shared" si="2"/>
        <v>304.75667598804523</v>
      </c>
    </row>
    <row r="33" spans="1:70" x14ac:dyDescent="0.2">
      <c r="A33" s="89"/>
      <c r="B33" s="354" t="s">
        <v>69</v>
      </c>
      <c r="C33" s="353">
        <f t="shared" ref="C33:AI33" si="9">+C34</f>
        <v>0</v>
      </c>
      <c r="D33" s="353">
        <f t="shared" si="9"/>
        <v>0</v>
      </c>
      <c r="E33" s="353">
        <f t="shared" si="9"/>
        <v>0</v>
      </c>
      <c r="F33" s="353">
        <f t="shared" si="9"/>
        <v>0</v>
      </c>
      <c r="G33" s="353">
        <f t="shared" si="9"/>
        <v>0</v>
      </c>
      <c r="H33" s="353">
        <f t="shared" si="9"/>
        <v>0</v>
      </c>
      <c r="I33" s="353">
        <f t="shared" si="9"/>
        <v>0</v>
      </c>
      <c r="J33" s="353">
        <f t="shared" si="9"/>
        <v>0</v>
      </c>
      <c r="K33" s="353">
        <f t="shared" si="9"/>
        <v>0</v>
      </c>
      <c r="L33" s="353">
        <f t="shared" si="9"/>
        <v>0</v>
      </c>
      <c r="M33" s="353">
        <f t="shared" si="9"/>
        <v>14.344301295832315</v>
      </c>
      <c r="N33" s="353">
        <f t="shared" si="9"/>
        <v>28.68860259166463</v>
      </c>
      <c r="O33" s="353">
        <f t="shared" si="9"/>
        <v>28.68860259166463</v>
      </c>
      <c r="P33" s="353">
        <f t="shared" si="9"/>
        <v>28.68860259166463</v>
      </c>
      <c r="Q33" s="353">
        <f t="shared" si="9"/>
        <v>28.68860259166463</v>
      </c>
      <c r="R33" s="353">
        <f t="shared" si="9"/>
        <v>28.68860259166463</v>
      </c>
      <c r="S33" s="353">
        <f t="shared" si="9"/>
        <v>28.68860259166463</v>
      </c>
      <c r="T33" s="353">
        <f t="shared" si="9"/>
        <v>28.68860259166463</v>
      </c>
      <c r="U33" s="353">
        <f t="shared" si="9"/>
        <v>28.68860259166463</v>
      </c>
      <c r="V33" s="353">
        <f t="shared" si="9"/>
        <v>43.032903898895896</v>
      </c>
      <c r="W33" s="353">
        <f t="shared" si="9"/>
        <v>0</v>
      </c>
      <c r="X33" s="353">
        <f t="shared" si="9"/>
        <v>0</v>
      </c>
      <c r="Y33" s="353">
        <f t="shared" si="9"/>
        <v>0</v>
      </c>
      <c r="Z33" s="353">
        <f t="shared" si="9"/>
        <v>0</v>
      </c>
      <c r="AA33" s="353">
        <f t="shared" si="9"/>
        <v>0</v>
      </c>
      <c r="AB33" s="353">
        <f t="shared" si="9"/>
        <v>0</v>
      </c>
      <c r="AC33" s="353">
        <f t="shared" si="9"/>
        <v>0</v>
      </c>
      <c r="AD33" s="353">
        <f t="shared" si="9"/>
        <v>0</v>
      </c>
      <c r="AE33" s="353">
        <f t="shared" si="9"/>
        <v>0</v>
      </c>
      <c r="AF33" s="353">
        <f t="shared" si="9"/>
        <v>0</v>
      </c>
      <c r="AG33" s="353">
        <f t="shared" si="9"/>
        <v>0</v>
      </c>
      <c r="AH33" s="353">
        <f t="shared" si="9"/>
        <v>0</v>
      </c>
      <c r="AI33" s="353">
        <f t="shared" si="9"/>
        <v>0</v>
      </c>
      <c r="AJ33" s="94">
        <f t="shared" si="2"/>
        <v>286.88602592804523</v>
      </c>
    </row>
    <row r="34" spans="1:70" s="93" customFormat="1" x14ac:dyDescent="0.2">
      <c r="A34" s="5"/>
      <c r="B34" s="355" t="s">
        <v>378</v>
      </c>
      <c r="C34" s="351">
        <v>0</v>
      </c>
      <c r="D34" s="351">
        <v>0</v>
      </c>
      <c r="E34" s="351">
        <v>0</v>
      </c>
      <c r="F34" s="351">
        <v>0</v>
      </c>
      <c r="G34" s="351">
        <v>0</v>
      </c>
      <c r="H34" s="351">
        <v>0</v>
      </c>
      <c r="I34" s="351">
        <v>0</v>
      </c>
      <c r="J34" s="83">
        <v>0</v>
      </c>
      <c r="K34" s="351">
        <v>0</v>
      </c>
      <c r="L34" s="351">
        <v>0</v>
      </c>
      <c r="M34" s="351">
        <v>14.344301295832315</v>
      </c>
      <c r="N34" s="351">
        <v>28.68860259166463</v>
      </c>
      <c r="O34" s="351">
        <v>28.68860259166463</v>
      </c>
      <c r="P34" s="351">
        <v>28.68860259166463</v>
      </c>
      <c r="Q34" s="351">
        <v>28.68860259166463</v>
      </c>
      <c r="R34" s="351">
        <v>28.68860259166463</v>
      </c>
      <c r="S34" s="351">
        <v>28.68860259166463</v>
      </c>
      <c r="T34" s="351">
        <v>28.68860259166463</v>
      </c>
      <c r="U34" s="351">
        <v>28.68860259166463</v>
      </c>
      <c r="V34" s="351">
        <v>43.032903898895896</v>
      </c>
      <c r="W34" s="351">
        <v>0</v>
      </c>
      <c r="X34" s="351">
        <v>0</v>
      </c>
      <c r="Y34" s="351">
        <v>0</v>
      </c>
      <c r="Z34" s="351">
        <v>0</v>
      </c>
      <c r="AA34" s="351">
        <v>0</v>
      </c>
      <c r="AB34" s="351">
        <v>0</v>
      </c>
      <c r="AC34" s="351">
        <v>0</v>
      </c>
      <c r="AD34" s="351">
        <v>0</v>
      </c>
      <c r="AE34" s="351">
        <v>0</v>
      </c>
      <c r="AF34" s="351">
        <v>0</v>
      </c>
      <c r="AG34" s="351">
        <v>0</v>
      </c>
      <c r="AH34" s="351">
        <v>0</v>
      </c>
      <c r="AI34" s="351">
        <v>0</v>
      </c>
      <c r="AJ34" s="83">
        <f t="shared" si="2"/>
        <v>286.88602592804523</v>
      </c>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row>
    <row r="35" spans="1:70" s="93" customFormat="1" x14ac:dyDescent="0.2">
      <c r="A35" s="5"/>
      <c r="B35" s="355" t="s">
        <v>71</v>
      </c>
      <c r="C35" s="351">
        <f t="shared" ref="C35:AI35" si="10">+C36</f>
        <v>0</v>
      </c>
      <c r="D35" s="351">
        <f t="shared" si="10"/>
        <v>16.68945355</v>
      </c>
      <c r="E35" s="351">
        <f t="shared" si="10"/>
        <v>1.1811965099999999</v>
      </c>
      <c r="F35" s="351">
        <f t="shared" si="10"/>
        <v>0</v>
      </c>
      <c r="G35" s="351">
        <f t="shared" si="10"/>
        <v>0</v>
      </c>
      <c r="H35" s="351">
        <f t="shared" si="10"/>
        <v>0</v>
      </c>
      <c r="I35" s="351">
        <f t="shared" si="10"/>
        <v>0</v>
      </c>
      <c r="J35" s="351">
        <f t="shared" si="10"/>
        <v>0</v>
      </c>
      <c r="K35" s="351">
        <f t="shared" si="10"/>
        <v>0</v>
      </c>
      <c r="L35" s="351">
        <f t="shared" si="10"/>
        <v>0</v>
      </c>
      <c r="M35" s="351">
        <f t="shared" si="10"/>
        <v>0</v>
      </c>
      <c r="N35" s="351">
        <f t="shared" si="10"/>
        <v>0</v>
      </c>
      <c r="O35" s="351">
        <f t="shared" si="10"/>
        <v>0</v>
      </c>
      <c r="P35" s="351">
        <f t="shared" si="10"/>
        <v>0</v>
      </c>
      <c r="Q35" s="351">
        <f t="shared" si="10"/>
        <v>0</v>
      </c>
      <c r="R35" s="351">
        <f t="shared" si="10"/>
        <v>0</v>
      </c>
      <c r="S35" s="351">
        <f t="shared" si="10"/>
        <v>0</v>
      </c>
      <c r="T35" s="351">
        <f t="shared" si="10"/>
        <v>0</v>
      </c>
      <c r="U35" s="351">
        <f t="shared" si="10"/>
        <v>0</v>
      </c>
      <c r="V35" s="351">
        <f t="shared" si="10"/>
        <v>0</v>
      </c>
      <c r="W35" s="351">
        <f t="shared" si="10"/>
        <v>0</v>
      </c>
      <c r="X35" s="351">
        <f t="shared" si="10"/>
        <v>0</v>
      </c>
      <c r="Y35" s="351">
        <f t="shared" si="10"/>
        <v>0</v>
      </c>
      <c r="Z35" s="351">
        <f t="shared" si="10"/>
        <v>0</v>
      </c>
      <c r="AA35" s="351">
        <f t="shared" si="10"/>
        <v>0</v>
      </c>
      <c r="AB35" s="351">
        <f t="shared" si="10"/>
        <v>0</v>
      </c>
      <c r="AC35" s="351">
        <f t="shared" si="10"/>
        <v>0</v>
      </c>
      <c r="AD35" s="351">
        <f t="shared" si="10"/>
        <v>0</v>
      </c>
      <c r="AE35" s="351">
        <f t="shared" si="10"/>
        <v>0</v>
      </c>
      <c r="AF35" s="351">
        <f t="shared" si="10"/>
        <v>0</v>
      </c>
      <c r="AG35" s="351">
        <f t="shared" si="10"/>
        <v>0</v>
      </c>
      <c r="AH35" s="351">
        <f t="shared" si="10"/>
        <v>0</v>
      </c>
      <c r="AI35" s="351">
        <f t="shared" si="10"/>
        <v>0</v>
      </c>
      <c r="AJ35" s="83">
        <f t="shared" ref="AJ35:AJ39" si="11">SUM(C35:AI35)</f>
        <v>17.870650059999999</v>
      </c>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row>
    <row r="36" spans="1:70" s="93" customFormat="1" x14ac:dyDescent="0.2">
      <c r="A36" s="5"/>
      <c r="B36" s="356" t="s">
        <v>379</v>
      </c>
      <c r="C36" s="357">
        <v>0</v>
      </c>
      <c r="D36" s="357">
        <v>16.68945355</v>
      </c>
      <c r="E36" s="357">
        <v>1.1811965099999999</v>
      </c>
      <c r="F36" s="357">
        <v>0</v>
      </c>
      <c r="G36" s="357">
        <v>0</v>
      </c>
      <c r="H36" s="357">
        <v>0</v>
      </c>
      <c r="I36" s="357">
        <v>0</v>
      </c>
      <c r="J36" s="84">
        <v>0</v>
      </c>
      <c r="K36" s="357">
        <v>0</v>
      </c>
      <c r="L36" s="357">
        <v>0</v>
      </c>
      <c r="M36" s="357">
        <v>0</v>
      </c>
      <c r="N36" s="357">
        <v>0</v>
      </c>
      <c r="O36" s="357">
        <v>0</v>
      </c>
      <c r="P36" s="357">
        <v>0</v>
      </c>
      <c r="Q36" s="357">
        <v>0</v>
      </c>
      <c r="R36" s="357">
        <v>0</v>
      </c>
      <c r="S36" s="357">
        <v>0</v>
      </c>
      <c r="T36" s="357">
        <v>0</v>
      </c>
      <c r="U36" s="357">
        <v>0</v>
      </c>
      <c r="V36" s="357">
        <v>0</v>
      </c>
      <c r="W36" s="357">
        <v>0</v>
      </c>
      <c r="X36" s="357">
        <v>0</v>
      </c>
      <c r="Y36" s="357">
        <v>0</v>
      </c>
      <c r="Z36" s="357">
        <v>0</v>
      </c>
      <c r="AA36" s="357">
        <v>0</v>
      </c>
      <c r="AB36" s="357">
        <v>0</v>
      </c>
      <c r="AC36" s="357">
        <v>0</v>
      </c>
      <c r="AD36" s="357">
        <v>0</v>
      </c>
      <c r="AE36" s="357">
        <v>0</v>
      </c>
      <c r="AF36" s="357">
        <v>0</v>
      </c>
      <c r="AG36" s="357">
        <v>0</v>
      </c>
      <c r="AH36" s="357">
        <v>0</v>
      </c>
      <c r="AI36" s="357">
        <v>0</v>
      </c>
      <c r="AJ36" s="84">
        <f t="shared" si="11"/>
        <v>17.870650059999999</v>
      </c>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row>
    <row r="37" spans="1:70" s="93" customFormat="1" x14ac:dyDescent="0.2">
      <c r="A37" s="5"/>
      <c r="B37" s="354" t="s">
        <v>867</v>
      </c>
      <c r="C37" s="353">
        <f t="shared" ref="C37:AI37" si="12">+C38+C39</f>
        <v>69.189621456463925</v>
      </c>
      <c r="D37" s="353">
        <f t="shared" si="12"/>
        <v>220.21111919011793</v>
      </c>
      <c r="E37" s="353">
        <f t="shared" si="12"/>
        <v>264.39960682203809</v>
      </c>
      <c r="F37" s="353">
        <f t="shared" si="12"/>
        <v>213.13642581999423</v>
      </c>
      <c r="G37" s="353">
        <f t="shared" si="12"/>
        <v>41.774537384754034</v>
      </c>
      <c r="H37" s="353">
        <f t="shared" si="12"/>
        <v>1.1479455600000001</v>
      </c>
      <c r="I37" s="353">
        <f t="shared" si="12"/>
        <v>1.1479455600000001</v>
      </c>
      <c r="J37" s="353">
        <f t="shared" si="12"/>
        <v>0.47831080999999998</v>
      </c>
      <c r="K37" s="353">
        <f t="shared" si="12"/>
        <v>0</v>
      </c>
      <c r="L37" s="353">
        <f t="shared" si="12"/>
        <v>0</v>
      </c>
      <c r="M37" s="353">
        <f t="shared" si="12"/>
        <v>0</v>
      </c>
      <c r="N37" s="353">
        <f t="shared" si="12"/>
        <v>0</v>
      </c>
      <c r="O37" s="353">
        <f t="shared" si="12"/>
        <v>0</v>
      </c>
      <c r="P37" s="353">
        <f t="shared" si="12"/>
        <v>0</v>
      </c>
      <c r="Q37" s="353">
        <f t="shared" si="12"/>
        <v>0</v>
      </c>
      <c r="R37" s="353">
        <f t="shared" si="12"/>
        <v>0</v>
      </c>
      <c r="S37" s="353">
        <f t="shared" si="12"/>
        <v>0</v>
      </c>
      <c r="T37" s="353">
        <f t="shared" si="12"/>
        <v>0</v>
      </c>
      <c r="U37" s="353">
        <f t="shared" si="12"/>
        <v>0</v>
      </c>
      <c r="V37" s="353">
        <f t="shared" si="12"/>
        <v>0</v>
      </c>
      <c r="W37" s="353">
        <f t="shared" si="12"/>
        <v>0</v>
      </c>
      <c r="X37" s="353">
        <f t="shared" si="12"/>
        <v>0</v>
      </c>
      <c r="Y37" s="353">
        <f t="shared" si="12"/>
        <v>0</v>
      </c>
      <c r="Z37" s="353">
        <f t="shared" si="12"/>
        <v>0</v>
      </c>
      <c r="AA37" s="353">
        <f t="shared" si="12"/>
        <v>0</v>
      </c>
      <c r="AB37" s="353">
        <f t="shared" si="12"/>
        <v>0</v>
      </c>
      <c r="AC37" s="353">
        <f t="shared" si="12"/>
        <v>0</v>
      </c>
      <c r="AD37" s="353">
        <f t="shared" si="12"/>
        <v>0</v>
      </c>
      <c r="AE37" s="353">
        <f t="shared" si="12"/>
        <v>0</v>
      </c>
      <c r="AF37" s="353">
        <f t="shared" si="12"/>
        <v>0</v>
      </c>
      <c r="AG37" s="353">
        <f t="shared" si="12"/>
        <v>0</v>
      </c>
      <c r="AH37" s="353">
        <f t="shared" si="12"/>
        <v>0</v>
      </c>
      <c r="AI37" s="353">
        <f t="shared" si="12"/>
        <v>0</v>
      </c>
      <c r="AJ37" s="94">
        <f t="shared" si="11"/>
        <v>811.48551260336831</v>
      </c>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row>
    <row r="38" spans="1:70" s="93" customFormat="1" x14ac:dyDescent="0.2">
      <c r="A38" s="5"/>
      <c r="B38" s="354" t="s">
        <v>73</v>
      </c>
      <c r="C38" s="353">
        <v>24.587391566463914</v>
      </c>
      <c r="D38" s="353">
        <v>10.993218580117897</v>
      </c>
      <c r="E38" s="353">
        <v>13.763544302038106</v>
      </c>
      <c r="F38" s="353">
        <v>17.239204979994195</v>
      </c>
      <c r="G38" s="353">
        <v>10.054744024754031</v>
      </c>
      <c r="H38" s="353">
        <v>0</v>
      </c>
      <c r="I38" s="353">
        <v>0</v>
      </c>
      <c r="J38" s="94">
        <v>0</v>
      </c>
      <c r="K38" s="353">
        <v>0</v>
      </c>
      <c r="L38" s="353">
        <v>0</v>
      </c>
      <c r="M38" s="353">
        <v>0</v>
      </c>
      <c r="N38" s="353">
        <v>0</v>
      </c>
      <c r="O38" s="353">
        <v>0</v>
      </c>
      <c r="P38" s="353">
        <v>0</v>
      </c>
      <c r="Q38" s="353">
        <v>0</v>
      </c>
      <c r="R38" s="353">
        <v>0</v>
      </c>
      <c r="S38" s="353">
        <v>0</v>
      </c>
      <c r="T38" s="353">
        <v>0</v>
      </c>
      <c r="U38" s="353">
        <v>0</v>
      </c>
      <c r="V38" s="353">
        <v>0</v>
      </c>
      <c r="W38" s="353">
        <v>0</v>
      </c>
      <c r="X38" s="353">
        <v>0</v>
      </c>
      <c r="Y38" s="353">
        <v>0</v>
      </c>
      <c r="Z38" s="353">
        <v>0</v>
      </c>
      <c r="AA38" s="353">
        <v>0</v>
      </c>
      <c r="AB38" s="353">
        <v>0</v>
      </c>
      <c r="AC38" s="353">
        <v>0</v>
      </c>
      <c r="AD38" s="353">
        <v>0</v>
      </c>
      <c r="AE38" s="353">
        <v>0</v>
      </c>
      <c r="AF38" s="353">
        <v>0</v>
      </c>
      <c r="AG38" s="353">
        <v>0</v>
      </c>
      <c r="AH38" s="353">
        <v>0</v>
      </c>
      <c r="AI38" s="353">
        <v>0</v>
      </c>
      <c r="AJ38" s="94">
        <f t="shared" si="11"/>
        <v>76.638103453368146</v>
      </c>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row>
    <row r="39" spans="1:70" s="93" customFormat="1" x14ac:dyDescent="0.2">
      <c r="A39" s="5"/>
      <c r="B39" s="356" t="s">
        <v>71</v>
      </c>
      <c r="C39" s="357">
        <v>44.602229890000004</v>
      </c>
      <c r="D39" s="357">
        <v>209.21790061000002</v>
      </c>
      <c r="E39" s="357">
        <v>250.63606252</v>
      </c>
      <c r="F39" s="357">
        <v>195.89722084000005</v>
      </c>
      <c r="G39" s="357">
        <v>31.719793360000001</v>
      </c>
      <c r="H39" s="357">
        <v>1.1479455600000001</v>
      </c>
      <c r="I39" s="357">
        <v>1.1479455600000001</v>
      </c>
      <c r="J39" s="84">
        <v>0.47831080999999998</v>
      </c>
      <c r="K39" s="357">
        <v>0</v>
      </c>
      <c r="L39" s="357">
        <v>0</v>
      </c>
      <c r="M39" s="357">
        <v>0</v>
      </c>
      <c r="N39" s="357">
        <v>0</v>
      </c>
      <c r="O39" s="357">
        <v>0</v>
      </c>
      <c r="P39" s="357">
        <v>0</v>
      </c>
      <c r="Q39" s="357">
        <v>0</v>
      </c>
      <c r="R39" s="357">
        <v>0</v>
      </c>
      <c r="S39" s="357">
        <v>0</v>
      </c>
      <c r="T39" s="357">
        <v>0</v>
      </c>
      <c r="U39" s="357">
        <v>0</v>
      </c>
      <c r="V39" s="357">
        <v>0</v>
      </c>
      <c r="W39" s="357">
        <v>0</v>
      </c>
      <c r="X39" s="357">
        <v>0</v>
      </c>
      <c r="Y39" s="357">
        <v>0</v>
      </c>
      <c r="Z39" s="357">
        <v>0</v>
      </c>
      <c r="AA39" s="357">
        <v>0</v>
      </c>
      <c r="AB39" s="357">
        <v>0</v>
      </c>
      <c r="AC39" s="357">
        <v>0</v>
      </c>
      <c r="AD39" s="357">
        <v>0</v>
      </c>
      <c r="AE39" s="357">
        <v>0</v>
      </c>
      <c r="AF39" s="357">
        <v>0</v>
      </c>
      <c r="AG39" s="357">
        <v>0</v>
      </c>
      <c r="AH39" s="357">
        <v>0</v>
      </c>
      <c r="AI39" s="357">
        <v>0</v>
      </c>
      <c r="AJ39" s="84">
        <f t="shared" si="11"/>
        <v>734.8474091500002</v>
      </c>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row>
    <row r="40" spans="1:70" ht="13.5" thickBot="1" x14ac:dyDescent="0.25">
      <c r="B40" s="358"/>
      <c r="C40" s="359"/>
      <c r="D40" s="359"/>
      <c r="E40" s="359"/>
      <c r="F40" s="359"/>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row>
    <row r="41" spans="1:70" ht="13.5" thickBot="1" x14ac:dyDescent="0.25">
      <c r="A41" s="159"/>
      <c r="B41" s="126" t="s">
        <v>240</v>
      </c>
      <c r="C41" s="78">
        <v>4300.8566966015333</v>
      </c>
      <c r="D41" s="78">
        <v>4433.4179431984603</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127">
        <f>SUM(C41:AI41)</f>
        <v>8734.2746397999945</v>
      </c>
    </row>
    <row r="42" spans="1:70" ht="13.5" thickBot="1" x14ac:dyDescent="0.25">
      <c r="B42" s="360"/>
      <c r="C42" s="359"/>
      <c r="D42" s="359"/>
      <c r="E42" s="359"/>
      <c r="F42" s="359"/>
      <c r="G42" s="361"/>
      <c r="H42" s="361"/>
      <c r="I42" s="361"/>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row>
    <row r="43" spans="1:70" ht="13.5" thickBot="1" x14ac:dyDescent="0.25">
      <c r="A43" s="159"/>
      <c r="B43" s="126" t="s">
        <v>308</v>
      </c>
      <c r="C43" s="78">
        <f t="shared" ref="C43:AI43" si="13">+C44+C61+SUM(C78:C127)+C130</f>
        <v>6160.4703242152527</v>
      </c>
      <c r="D43" s="78">
        <f t="shared" si="13"/>
        <v>40178.800277040064</v>
      </c>
      <c r="E43" s="78">
        <f t="shared" si="13"/>
        <v>22872.938947915769</v>
      </c>
      <c r="F43" s="78">
        <f t="shared" si="13"/>
        <v>20690.656270395506</v>
      </c>
      <c r="G43" s="78">
        <f t="shared" si="13"/>
        <v>17761.872999414722</v>
      </c>
      <c r="H43" s="78">
        <f t="shared" si="13"/>
        <v>15468.843211974821</v>
      </c>
      <c r="I43" s="78">
        <f t="shared" si="13"/>
        <v>19140.50115649814</v>
      </c>
      <c r="J43" s="78">
        <f t="shared" si="13"/>
        <v>11199.981373884708</v>
      </c>
      <c r="K43" s="78">
        <f t="shared" si="13"/>
        <v>12455.553419078875</v>
      </c>
      <c r="L43" s="78">
        <f t="shared" si="13"/>
        <v>8998.8481335435499</v>
      </c>
      <c r="M43" s="78">
        <f t="shared" si="13"/>
        <v>3277.6087915777916</v>
      </c>
      <c r="N43" s="78">
        <f t="shared" si="13"/>
        <v>4001.216212805653</v>
      </c>
      <c r="O43" s="78">
        <f t="shared" si="13"/>
        <v>4001.216212805653</v>
      </c>
      <c r="P43" s="78">
        <f t="shared" si="13"/>
        <v>4001.216212805653</v>
      </c>
      <c r="Q43" s="78">
        <f t="shared" si="13"/>
        <v>4001.216212805653</v>
      </c>
      <c r="R43" s="78">
        <f t="shared" si="13"/>
        <v>1818.2242602144565</v>
      </c>
      <c r="S43" s="78">
        <f t="shared" si="13"/>
        <v>2716.0821601644566</v>
      </c>
      <c r="T43" s="78">
        <f t="shared" si="13"/>
        <v>5102.623650052451</v>
      </c>
      <c r="U43" s="78">
        <f t="shared" si="13"/>
        <v>3379.8314652024505</v>
      </c>
      <c r="V43" s="78">
        <f t="shared" si="13"/>
        <v>3178.3731713303127</v>
      </c>
      <c r="W43" s="78">
        <f t="shared" si="13"/>
        <v>958.86485764672727</v>
      </c>
      <c r="X43" s="78">
        <f t="shared" si="13"/>
        <v>763.65828264672734</v>
      </c>
      <c r="Y43" s="78">
        <f t="shared" si="13"/>
        <v>648.15763264672728</v>
      </c>
      <c r="Z43" s="78">
        <f t="shared" si="13"/>
        <v>642.31963264672731</v>
      </c>
      <c r="AA43" s="78">
        <f t="shared" si="13"/>
        <v>636.69463264672731</v>
      </c>
      <c r="AB43" s="78">
        <f t="shared" si="13"/>
        <v>636.69463264672731</v>
      </c>
      <c r="AC43" s="78">
        <f t="shared" si="13"/>
        <v>636.69463264672731</v>
      </c>
      <c r="AD43" s="78">
        <f t="shared" si="13"/>
        <v>2750.1531427587333</v>
      </c>
      <c r="AE43" s="78">
        <f t="shared" si="13"/>
        <v>817.50275043092176</v>
      </c>
      <c r="AF43" s="78">
        <f t="shared" si="13"/>
        <v>3000.1531427587333</v>
      </c>
      <c r="AG43" s="78">
        <f t="shared" si="13"/>
        <v>0.15314275873331906</v>
      </c>
      <c r="AH43" s="78">
        <f t="shared" si="13"/>
        <v>0.15314275873331906</v>
      </c>
      <c r="AI43" s="78">
        <f t="shared" si="13"/>
        <v>2759.0354227663083</v>
      </c>
      <c r="AJ43" s="127">
        <f t="shared" ref="AJ43:AJ74" si="14">SUM(C43:AI43)</f>
        <v>224656.30951148516</v>
      </c>
    </row>
    <row r="44" spans="1:70" x14ac:dyDescent="0.2">
      <c r="B44" s="363" t="s">
        <v>75</v>
      </c>
      <c r="C44" s="364">
        <f t="shared" ref="C44:AI44" si="15">+C45+C48+C55+C58</f>
        <v>0</v>
      </c>
      <c r="D44" s="364">
        <f t="shared" si="15"/>
        <v>0</v>
      </c>
      <c r="E44" s="364">
        <f t="shared" si="15"/>
        <v>0</v>
      </c>
      <c r="F44" s="364">
        <f t="shared" si="15"/>
        <v>0</v>
      </c>
      <c r="G44" s="364">
        <f t="shared" si="15"/>
        <v>0</v>
      </c>
      <c r="H44" s="364">
        <f t="shared" si="15"/>
        <v>0</v>
      </c>
      <c r="I44" s="364">
        <f t="shared" si="15"/>
        <v>0</v>
      </c>
      <c r="J44" s="364">
        <f t="shared" si="15"/>
        <v>0</v>
      </c>
      <c r="K44" s="364">
        <f t="shared" si="15"/>
        <v>0</v>
      </c>
      <c r="L44" s="364">
        <f t="shared" si="15"/>
        <v>0</v>
      </c>
      <c r="M44" s="364">
        <f t="shared" si="15"/>
        <v>723.60742122786155</v>
      </c>
      <c r="N44" s="364">
        <f t="shared" si="15"/>
        <v>1447.2148424557231</v>
      </c>
      <c r="O44" s="364">
        <f t="shared" si="15"/>
        <v>1447.2148424557231</v>
      </c>
      <c r="P44" s="364">
        <f t="shared" si="15"/>
        <v>1447.2148424557231</v>
      </c>
      <c r="Q44" s="364">
        <f t="shared" si="15"/>
        <v>1447.2148424557231</v>
      </c>
      <c r="R44" s="364">
        <f t="shared" si="15"/>
        <v>1447.2148424557231</v>
      </c>
      <c r="S44" s="364">
        <f t="shared" si="15"/>
        <v>1447.2148424557231</v>
      </c>
      <c r="T44" s="364">
        <f t="shared" si="15"/>
        <v>1447.2148424557231</v>
      </c>
      <c r="U44" s="364">
        <f t="shared" si="15"/>
        <v>1447.2148424557231</v>
      </c>
      <c r="V44" s="364">
        <f t="shared" si="15"/>
        <v>2170.8222636835853</v>
      </c>
      <c r="W44" s="364">
        <f t="shared" si="15"/>
        <v>0</v>
      </c>
      <c r="X44" s="364">
        <f t="shared" si="15"/>
        <v>0</v>
      </c>
      <c r="Y44" s="364">
        <f t="shared" si="15"/>
        <v>0</v>
      </c>
      <c r="Z44" s="364">
        <f t="shared" si="15"/>
        <v>0</v>
      </c>
      <c r="AA44" s="364">
        <f t="shared" si="15"/>
        <v>0</v>
      </c>
      <c r="AB44" s="364">
        <f t="shared" si="15"/>
        <v>0</v>
      </c>
      <c r="AC44" s="364">
        <f t="shared" si="15"/>
        <v>0</v>
      </c>
      <c r="AD44" s="364">
        <f t="shared" si="15"/>
        <v>0</v>
      </c>
      <c r="AE44" s="364">
        <f t="shared" si="15"/>
        <v>0</v>
      </c>
      <c r="AF44" s="364">
        <f t="shared" si="15"/>
        <v>0</v>
      </c>
      <c r="AG44" s="364">
        <f t="shared" si="15"/>
        <v>0</v>
      </c>
      <c r="AH44" s="364">
        <f>+AH45+AH48+AH55+AH58</f>
        <v>0</v>
      </c>
      <c r="AI44" s="364">
        <f t="shared" si="15"/>
        <v>0</v>
      </c>
      <c r="AJ44" s="85">
        <f t="shared" si="14"/>
        <v>14472.148424557234</v>
      </c>
    </row>
    <row r="45" spans="1:70" x14ac:dyDescent="0.2">
      <c r="B45" s="275" t="s">
        <v>19</v>
      </c>
      <c r="C45" s="365">
        <f t="shared" ref="C45:AI45" si="16">+C46+C47</f>
        <v>0</v>
      </c>
      <c r="D45" s="365">
        <f t="shared" si="16"/>
        <v>0</v>
      </c>
      <c r="E45" s="365">
        <f t="shared" si="16"/>
        <v>0</v>
      </c>
      <c r="F45" s="365">
        <f t="shared" si="16"/>
        <v>0</v>
      </c>
      <c r="G45" s="365">
        <f t="shared" si="16"/>
        <v>0</v>
      </c>
      <c r="H45" s="365">
        <f t="shared" si="16"/>
        <v>0</v>
      </c>
      <c r="I45" s="365">
        <f t="shared" si="16"/>
        <v>0</v>
      </c>
      <c r="J45" s="365">
        <f t="shared" si="16"/>
        <v>0</v>
      </c>
      <c r="K45" s="365">
        <f t="shared" si="16"/>
        <v>0</v>
      </c>
      <c r="L45" s="365">
        <f t="shared" si="16"/>
        <v>0</v>
      </c>
      <c r="M45" s="365">
        <f t="shared" si="16"/>
        <v>27.766569071920522</v>
      </c>
      <c r="N45" s="365">
        <f t="shared" si="16"/>
        <v>55.533138143841043</v>
      </c>
      <c r="O45" s="365">
        <f t="shared" si="16"/>
        <v>55.533138143841043</v>
      </c>
      <c r="P45" s="365">
        <f t="shared" si="16"/>
        <v>55.533138143841043</v>
      </c>
      <c r="Q45" s="365">
        <f t="shared" si="16"/>
        <v>55.533138143841043</v>
      </c>
      <c r="R45" s="365">
        <f t="shared" si="16"/>
        <v>55.533138143841043</v>
      </c>
      <c r="S45" s="365">
        <f t="shared" si="16"/>
        <v>55.533138143841043</v>
      </c>
      <c r="T45" s="365">
        <f t="shared" si="16"/>
        <v>55.533138143841043</v>
      </c>
      <c r="U45" s="365">
        <f t="shared" si="16"/>
        <v>55.533138143841043</v>
      </c>
      <c r="V45" s="365">
        <f t="shared" si="16"/>
        <v>83.299707215761558</v>
      </c>
      <c r="W45" s="365">
        <f t="shared" si="16"/>
        <v>0</v>
      </c>
      <c r="X45" s="365">
        <f t="shared" si="16"/>
        <v>0</v>
      </c>
      <c r="Y45" s="365">
        <f t="shared" si="16"/>
        <v>0</v>
      </c>
      <c r="Z45" s="365">
        <f t="shared" si="16"/>
        <v>0</v>
      </c>
      <c r="AA45" s="365">
        <f t="shared" si="16"/>
        <v>0</v>
      </c>
      <c r="AB45" s="365">
        <f t="shared" si="16"/>
        <v>0</v>
      </c>
      <c r="AC45" s="365">
        <f t="shared" si="16"/>
        <v>0</v>
      </c>
      <c r="AD45" s="365">
        <f t="shared" si="16"/>
        <v>0</v>
      </c>
      <c r="AE45" s="365">
        <f t="shared" si="16"/>
        <v>0</v>
      </c>
      <c r="AF45" s="365">
        <f t="shared" si="16"/>
        <v>0</v>
      </c>
      <c r="AG45" s="365">
        <f t="shared" si="16"/>
        <v>0</v>
      </c>
      <c r="AH45" s="365">
        <f t="shared" si="16"/>
        <v>0</v>
      </c>
      <c r="AI45" s="365">
        <f t="shared" si="16"/>
        <v>0</v>
      </c>
      <c r="AJ45" s="95">
        <f t="shared" si="14"/>
        <v>555.3313814384104</v>
      </c>
    </row>
    <row r="46" spans="1:70" x14ac:dyDescent="0.2">
      <c r="B46" s="366" t="s">
        <v>241</v>
      </c>
      <c r="C46" s="365">
        <v>0</v>
      </c>
      <c r="D46" s="365">
        <v>0</v>
      </c>
      <c r="E46" s="365">
        <v>0</v>
      </c>
      <c r="F46" s="365">
        <v>0</v>
      </c>
      <c r="G46" s="365">
        <v>0</v>
      </c>
      <c r="H46" s="365">
        <v>0</v>
      </c>
      <c r="I46" s="365">
        <v>0</v>
      </c>
      <c r="J46" s="81">
        <v>0</v>
      </c>
      <c r="K46" s="365">
        <v>0</v>
      </c>
      <c r="L46" s="365">
        <v>0</v>
      </c>
      <c r="M46" s="365">
        <v>27.656578796932319</v>
      </c>
      <c r="N46" s="365">
        <v>55.313157593864638</v>
      </c>
      <c r="O46" s="365">
        <v>55.313157593864638</v>
      </c>
      <c r="P46" s="365">
        <v>55.313157593864638</v>
      </c>
      <c r="Q46" s="365">
        <v>55.313157593864638</v>
      </c>
      <c r="R46" s="365">
        <v>55.313157593864638</v>
      </c>
      <c r="S46" s="365">
        <v>55.313157593864638</v>
      </c>
      <c r="T46" s="365">
        <v>55.313157593864638</v>
      </c>
      <c r="U46" s="365">
        <v>55.313157593864638</v>
      </c>
      <c r="V46" s="365">
        <v>82.969736390796953</v>
      </c>
      <c r="W46" s="365">
        <v>0</v>
      </c>
      <c r="X46" s="365">
        <v>0</v>
      </c>
      <c r="Y46" s="365">
        <v>0</v>
      </c>
      <c r="Z46" s="365">
        <v>0</v>
      </c>
      <c r="AA46" s="365">
        <v>0</v>
      </c>
      <c r="AB46" s="365">
        <v>0</v>
      </c>
      <c r="AC46" s="365">
        <v>0</v>
      </c>
      <c r="AD46" s="365">
        <v>0</v>
      </c>
      <c r="AE46" s="365">
        <v>0</v>
      </c>
      <c r="AF46" s="365">
        <v>0</v>
      </c>
      <c r="AG46" s="365">
        <v>0</v>
      </c>
      <c r="AH46" s="365">
        <v>0</v>
      </c>
      <c r="AI46" s="365">
        <v>0</v>
      </c>
      <c r="AJ46" s="81">
        <f t="shared" si="14"/>
        <v>553.13157593864628</v>
      </c>
    </row>
    <row r="47" spans="1:70" x14ac:dyDescent="0.2">
      <c r="A47" s="89"/>
      <c r="B47" s="366" t="s">
        <v>242</v>
      </c>
      <c r="C47" s="365">
        <v>0</v>
      </c>
      <c r="D47" s="365">
        <v>0</v>
      </c>
      <c r="E47" s="365">
        <v>0</v>
      </c>
      <c r="F47" s="365">
        <v>0</v>
      </c>
      <c r="G47" s="365">
        <v>0</v>
      </c>
      <c r="H47" s="365">
        <v>0</v>
      </c>
      <c r="I47" s="365">
        <v>0</v>
      </c>
      <c r="J47" s="81">
        <v>0</v>
      </c>
      <c r="K47" s="365">
        <v>0</v>
      </c>
      <c r="L47" s="365">
        <v>0</v>
      </c>
      <c r="M47" s="365">
        <v>0.10999027498820209</v>
      </c>
      <c r="N47" s="365">
        <v>0.21998054997640418</v>
      </c>
      <c r="O47" s="365">
        <v>0.21998054997640418</v>
      </c>
      <c r="P47" s="365">
        <v>0.21998054997640418</v>
      </c>
      <c r="Q47" s="365">
        <v>0.21998054997640418</v>
      </c>
      <c r="R47" s="365">
        <v>0.21998054997640418</v>
      </c>
      <c r="S47" s="365">
        <v>0.21998054997640418</v>
      </c>
      <c r="T47" s="365">
        <v>0.21998054997640418</v>
      </c>
      <c r="U47" s="365">
        <v>0.21998054997640418</v>
      </c>
      <c r="V47" s="365">
        <v>0.32997082496460628</v>
      </c>
      <c r="W47" s="365">
        <v>0</v>
      </c>
      <c r="X47" s="365">
        <v>0</v>
      </c>
      <c r="Y47" s="365">
        <v>0</v>
      </c>
      <c r="Z47" s="365">
        <v>0</v>
      </c>
      <c r="AA47" s="365">
        <v>0</v>
      </c>
      <c r="AB47" s="365">
        <v>0</v>
      </c>
      <c r="AC47" s="365">
        <v>0</v>
      </c>
      <c r="AD47" s="365">
        <v>0</v>
      </c>
      <c r="AE47" s="365">
        <v>0</v>
      </c>
      <c r="AF47" s="365">
        <v>0</v>
      </c>
      <c r="AG47" s="365">
        <v>0</v>
      </c>
      <c r="AH47" s="365">
        <v>0</v>
      </c>
      <c r="AI47" s="365">
        <v>0</v>
      </c>
      <c r="AJ47" s="81">
        <f t="shared" si="14"/>
        <v>2.1998054997640422</v>
      </c>
    </row>
    <row r="48" spans="1:70" x14ac:dyDescent="0.2">
      <c r="A48" s="89"/>
      <c r="B48" s="275" t="s">
        <v>20</v>
      </c>
      <c r="C48" s="365">
        <f t="shared" ref="C48:AI48" si="17">+C49+C52</f>
        <v>0</v>
      </c>
      <c r="D48" s="365">
        <f t="shared" si="17"/>
        <v>0</v>
      </c>
      <c r="E48" s="365">
        <f t="shared" si="17"/>
        <v>0</v>
      </c>
      <c r="F48" s="365">
        <f t="shared" si="17"/>
        <v>0</v>
      </c>
      <c r="G48" s="365">
        <f t="shared" si="17"/>
        <v>0</v>
      </c>
      <c r="H48" s="365">
        <f t="shared" si="17"/>
        <v>0</v>
      </c>
      <c r="I48" s="365">
        <f t="shared" si="17"/>
        <v>0</v>
      </c>
      <c r="J48" s="365">
        <f t="shared" si="17"/>
        <v>0</v>
      </c>
      <c r="K48" s="365">
        <f t="shared" si="17"/>
        <v>0</v>
      </c>
      <c r="L48" s="365">
        <f t="shared" si="17"/>
        <v>0</v>
      </c>
      <c r="M48" s="365">
        <f t="shared" si="17"/>
        <v>334.73154590000001</v>
      </c>
      <c r="N48" s="365">
        <f t="shared" si="17"/>
        <v>669.46309180000003</v>
      </c>
      <c r="O48" s="365">
        <f t="shared" si="17"/>
        <v>669.46309180000003</v>
      </c>
      <c r="P48" s="365">
        <f t="shared" si="17"/>
        <v>669.46309180000003</v>
      </c>
      <c r="Q48" s="365">
        <f t="shared" si="17"/>
        <v>669.46309180000003</v>
      </c>
      <c r="R48" s="365">
        <f t="shared" si="17"/>
        <v>669.46309180000003</v>
      </c>
      <c r="S48" s="365">
        <f t="shared" si="17"/>
        <v>669.46309180000003</v>
      </c>
      <c r="T48" s="365">
        <f t="shared" si="17"/>
        <v>669.46309180000003</v>
      </c>
      <c r="U48" s="365">
        <f t="shared" si="17"/>
        <v>669.46309180000003</v>
      </c>
      <c r="V48" s="365">
        <f t="shared" si="17"/>
        <v>1004.1946377</v>
      </c>
      <c r="W48" s="365">
        <f t="shared" si="17"/>
        <v>0</v>
      </c>
      <c r="X48" s="365">
        <f t="shared" si="17"/>
        <v>0</v>
      </c>
      <c r="Y48" s="365">
        <f t="shared" si="17"/>
        <v>0</v>
      </c>
      <c r="Z48" s="365">
        <f t="shared" si="17"/>
        <v>0</v>
      </c>
      <c r="AA48" s="365">
        <f t="shared" si="17"/>
        <v>0</v>
      </c>
      <c r="AB48" s="365">
        <f t="shared" si="17"/>
        <v>0</v>
      </c>
      <c r="AC48" s="365">
        <f t="shared" si="17"/>
        <v>0</v>
      </c>
      <c r="AD48" s="365">
        <f t="shared" si="17"/>
        <v>0</v>
      </c>
      <c r="AE48" s="365">
        <f t="shared" si="17"/>
        <v>0</v>
      </c>
      <c r="AF48" s="365">
        <f t="shared" si="17"/>
        <v>0</v>
      </c>
      <c r="AG48" s="365">
        <f t="shared" si="17"/>
        <v>0</v>
      </c>
      <c r="AH48" s="365">
        <f t="shared" si="17"/>
        <v>0</v>
      </c>
      <c r="AI48" s="365">
        <f t="shared" si="17"/>
        <v>0</v>
      </c>
      <c r="AJ48" s="81">
        <f t="shared" si="14"/>
        <v>6694.6309180000017</v>
      </c>
    </row>
    <row r="49" spans="1:36" x14ac:dyDescent="0.2">
      <c r="A49" s="89"/>
      <c r="B49" s="366" t="s">
        <v>241</v>
      </c>
      <c r="C49" s="365">
        <f t="shared" ref="C49:AI49" si="18">+C50+C51</f>
        <v>0</v>
      </c>
      <c r="D49" s="365">
        <f t="shared" si="18"/>
        <v>0</v>
      </c>
      <c r="E49" s="365">
        <f t="shared" si="18"/>
        <v>0</v>
      </c>
      <c r="F49" s="365">
        <f t="shared" si="18"/>
        <v>0</v>
      </c>
      <c r="G49" s="365">
        <f t="shared" si="18"/>
        <v>0</v>
      </c>
      <c r="H49" s="365">
        <f t="shared" si="18"/>
        <v>0</v>
      </c>
      <c r="I49" s="365">
        <f t="shared" si="18"/>
        <v>0</v>
      </c>
      <c r="J49" s="365">
        <f t="shared" si="18"/>
        <v>0</v>
      </c>
      <c r="K49" s="365">
        <f t="shared" si="18"/>
        <v>0</v>
      </c>
      <c r="L49" s="365">
        <f t="shared" si="18"/>
        <v>0</v>
      </c>
      <c r="M49" s="365">
        <f t="shared" si="18"/>
        <v>326.31260185000002</v>
      </c>
      <c r="N49" s="365">
        <f t="shared" si="18"/>
        <v>652.62520370000004</v>
      </c>
      <c r="O49" s="365">
        <f t="shared" si="18"/>
        <v>652.62520370000004</v>
      </c>
      <c r="P49" s="365">
        <f t="shared" si="18"/>
        <v>652.62520370000004</v>
      </c>
      <c r="Q49" s="365">
        <f t="shared" si="18"/>
        <v>652.62520370000004</v>
      </c>
      <c r="R49" s="365">
        <f t="shared" si="18"/>
        <v>652.62520370000004</v>
      </c>
      <c r="S49" s="365">
        <f t="shared" si="18"/>
        <v>652.62520370000004</v>
      </c>
      <c r="T49" s="365">
        <f t="shared" si="18"/>
        <v>652.62520370000004</v>
      </c>
      <c r="U49" s="365">
        <f t="shared" si="18"/>
        <v>652.62520370000004</v>
      </c>
      <c r="V49" s="365">
        <f t="shared" si="18"/>
        <v>978.93780555000001</v>
      </c>
      <c r="W49" s="365">
        <f t="shared" si="18"/>
        <v>0</v>
      </c>
      <c r="X49" s="365">
        <f t="shared" si="18"/>
        <v>0</v>
      </c>
      <c r="Y49" s="365">
        <f t="shared" si="18"/>
        <v>0</v>
      </c>
      <c r="Z49" s="365">
        <f t="shared" si="18"/>
        <v>0</v>
      </c>
      <c r="AA49" s="365">
        <f t="shared" si="18"/>
        <v>0</v>
      </c>
      <c r="AB49" s="365">
        <f t="shared" si="18"/>
        <v>0</v>
      </c>
      <c r="AC49" s="365">
        <f t="shared" si="18"/>
        <v>0</v>
      </c>
      <c r="AD49" s="365">
        <f t="shared" si="18"/>
        <v>0</v>
      </c>
      <c r="AE49" s="365">
        <f t="shared" si="18"/>
        <v>0</v>
      </c>
      <c r="AF49" s="365">
        <f t="shared" si="18"/>
        <v>0</v>
      </c>
      <c r="AG49" s="365">
        <f t="shared" si="18"/>
        <v>0</v>
      </c>
      <c r="AH49" s="365">
        <f t="shared" si="18"/>
        <v>0</v>
      </c>
      <c r="AI49" s="365">
        <f t="shared" si="18"/>
        <v>0</v>
      </c>
      <c r="AJ49" s="81">
        <f t="shared" si="14"/>
        <v>6526.2520370000011</v>
      </c>
    </row>
    <row r="50" spans="1:36" x14ac:dyDescent="0.2">
      <c r="A50" s="89"/>
      <c r="B50" s="367" t="s">
        <v>243</v>
      </c>
      <c r="C50" s="365">
        <v>0</v>
      </c>
      <c r="D50" s="365">
        <v>0</v>
      </c>
      <c r="E50" s="365">
        <v>0</v>
      </c>
      <c r="F50" s="365">
        <v>0</v>
      </c>
      <c r="G50" s="365">
        <v>0</v>
      </c>
      <c r="H50" s="365">
        <v>0</v>
      </c>
      <c r="I50" s="365">
        <v>0</v>
      </c>
      <c r="J50" s="81">
        <v>0</v>
      </c>
      <c r="K50" s="365">
        <v>0</v>
      </c>
      <c r="L50" s="365">
        <v>0</v>
      </c>
      <c r="M50" s="365">
        <v>264.83445975000001</v>
      </c>
      <c r="N50" s="365">
        <v>529.66891950000002</v>
      </c>
      <c r="O50" s="365">
        <v>529.66891950000002</v>
      </c>
      <c r="P50" s="365">
        <v>529.66891950000002</v>
      </c>
      <c r="Q50" s="365">
        <v>529.66891950000002</v>
      </c>
      <c r="R50" s="365">
        <v>529.66891950000002</v>
      </c>
      <c r="S50" s="365">
        <v>529.66891950000002</v>
      </c>
      <c r="T50" s="365">
        <v>529.66891950000002</v>
      </c>
      <c r="U50" s="365">
        <v>529.66891950000002</v>
      </c>
      <c r="V50" s="365">
        <v>794.50337924999997</v>
      </c>
      <c r="W50" s="365">
        <v>0</v>
      </c>
      <c r="X50" s="365">
        <v>0</v>
      </c>
      <c r="Y50" s="365">
        <v>0</v>
      </c>
      <c r="Z50" s="365">
        <v>0</v>
      </c>
      <c r="AA50" s="365">
        <v>0</v>
      </c>
      <c r="AB50" s="365">
        <v>0</v>
      </c>
      <c r="AC50" s="365">
        <v>0</v>
      </c>
      <c r="AD50" s="365">
        <v>0</v>
      </c>
      <c r="AE50" s="365">
        <v>0</v>
      </c>
      <c r="AF50" s="365">
        <v>0</v>
      </c>
      <c r="AG50" s="365">
        <v>0</v>
      </c>
      <c r="AH50" s="365">
        <v>0</v>
      </c>
      <c r="AI50" s="365">
        <v>0</v>
      </c>
      <c r="AJ50" s="81">
        <f t="shared" si="14"/>
        <v>5296.6891949999999</v>
      </c>
    </row>
    <row r="51" spans="1:36" x14ac:dyDescent="0.2">
      <c r="A51" s="89"/>
      <c r="B51" s="368" t="s">
        <v>244</v>
      </c>
      <c r="C51" s="365">
        <v>0</v>
      </c>
      <c r="D51" s="365">
        <v>0</v>
      </c>
      <c r="E51" s="365">
        <v>0</v>
      </c>
      <c r="F51" s="365">
        <v>0</v>
      </c>
      <c r="G51" s="365">
        <v>0</v>
      </c>
      <c r="H51" s="365">
        <v>0</v>
      </c>
      <c r="I51" s="365">
        <v>0</v>
      </c>
      <c r="J51" s="81">
        <v>0</v>
      </c>
      <c r="K51" s="365">
        <v>0</v>
      </c>
      <c r="L51" s="365">
        <v>0</v>
      </c>
      <c r="M51" s="365">
        <v>61.478142099999999</v>
      </c>
      <c r="N51" s="365">
        <v>122.9562842</v>
      </c>
      <c r="O51" s="365">
        <v>122.9562842</v>
      </c>
      <c r="P51" s="365">
        <v>122.9562842</v>
      </c>
      <c r="Q51" s="365">
        <v>122.9562842</v>
      </c>
      <c r="R51" s="365">
        <v>122.9562842</v>
      </c>
      <c r="S51" s="365">
        <v>122.9562842</v>
      </c>
      <c r="T51" s="365">
        <v>122.9562842</v>
      </c>
      <c r="U51" s="365">
        <v>122.9562842</v>
      </c>
      <c r="V51" s="365">
        <v>184.43442630000001</v>
      </c>
      <c r="W51" s="365">
        <v>0</v>
      </c>
      <c r="X51" s="365">
        <v>0</v>
      </c>
      <c r="Y51" s="365">
        <v>0</v>
      </c>
      <c r="Z51" s="365">
        <v>0</v>
      </c>
      <c r="AA51" s="365">
        <v>0</v>
      </c>
      <c r="AB51" s="365">
        <v>0</v>
      </c>
      <c r="AC51" s="365">
        <v>0</v>
      </c>
      <c r="AD51" s="365">
        <v>0</v>
      </c>
      <c r="AE51" s="365">
        <v>0</v>
      </c>
      <c r="AF51" s="365">
        <v>0</v>
      </c>
      <c r="AG51" s="365">
        <v>0</v>
      </c>
      <c r="AH51" s="365">
        <v>0</v>
      </c>
      <c r="AI51" s="365">
        <v>0</v>
      </c>
      <c r="AJ51" s="81">
        <f t="shared" si="14"/>
        <v>1229.562842</v>
      </c>
    </row>
    <row r="52" spans="1:36" x14ac:dyDescent="0.2">
      <c r="A52" s="89"/>
      <c r="B52" s="366" t="s">
        <v>242</v>
      </c>
      <c r="C52" s="365">
        <f t="shared" ref="C52:AI52" si="19">+C53+C54</f>
        <v>0</v>
      </c>
      <c r="D52" s="365">
        <f t="shared" si="19"/>
        <v>0</v>
      </c>
      <c r="E52" s="365">
        <f t="shared" si="19"/>
        <v>0</v>
      </c>
      <c r="F52" s="365">
        <f t="shared" si="19"/>
        <v>0</v>
      </c>
      <c r="G52" s="365">
        <f t="shared" si="19"/>
        <v>0</v>
      </c>
      <c r="H52" s="365">
        <f t="shared" si="19"/>
        <v>0</v>
      </c>
      <c r="I52" s="365">
        <f t="shared" si="19"/>
        <v>0</v>
      </c>
      <c r="J52" s="365">
        <f t="shared" si="19"/>
        <v>0</v>
      </c>
      <c r="K52" s="365">
        <f t="shared" si="19"/>
        <v>0</v>
      </c>
      <c r="L52" s="365">
        <f t="shared" si="19"/>
        <v>0</v>
      </c>
      <c r="M52" s="365">
        <f t="shared" si="19"/>
        <v>8.4189440500000003</v>
      </c>
      <c r="N52" s="365">
        <f t="shared" si="19"/>
        <v>16.837888100000001</v>
      </c>
      <c r="O52" s="365">
        <f t="shared" si="19"/>
        <v>16.837888100000001</v>
      </c>
      <c r="P52" s="365">
        <f t="shared" si="19"/>
        <v>16.837888100000001</v>
      </c>
      <c r="Q52" s="365">
        <f t="shared" si="19"/>
        <v>16.837888100000001</v>
      </c>
      <c r="R52" s="365">
        <f t="shared" si="19"/>
        <v>16.837888100000001</v>
      </c>
      <c r="S52" s="365">
        <f t="shared" si="19"/>
        <v>16.837888100000001</v>
      </c>
      <c r="T52" s="365">
        <f t="shared" si="19"/>
        <v>16.837888100000001</v>
      </c>
      <c r="U52" s="365">
        <f t="shared" si="19"/>
        <v>16.837888100000001</v>
      </c>
      <c r="V52" s="365">
        <f t="shared" si="19"/>
        <v>25.256832150000001</v>
      </c>
      <c r="W52" s="365">
        <f t="shared" si="19"/>
        <v>0</v>
      </c>
      <c r="X52" s="365">
        <f t="shared" si="19"/>
        <v>0</v>
      </c>
      <c r="Y52" s="365">
        <f t="shared" si="19"/>
        <v>0</v>
      </c>
      <c r="Z52" s="365">
        <f t="shared" si="19"/>
        <v>0</v>
      </c>
      <c r="AA52" s="365">
        <f t="shared" si="19"/>
        <v>0</v>
      </c>
      <c r="AB52" s="365">
        <f t="shared" si="19"/>
        <v>0</v>
      </c>
      <c r="AC52" s="365">
        <f t="shared" si="19"/>
        <v>0</v>
      </c>
      <c r="AD52" s="365">
        <f t="shared" si="19"/>
        <v>0</v>
      </c>
      <c r="AE52" s="365">
        <f t="shared" si="19"/>
        <v>0</v>
      </c>
      <c r="AF52" s="365">
        <f t="shared" si="19"/>
        <v>0</v>
      </c>
      <c r="AG52" s="365">
        <f t="shared" si="19"/>
        <v>0</v>
      </c>
      <c r="AH52" s="365">
        <f t="shared" si="19"/>
        <v>0</v>
      </c>
      <c r="AI52" s="365">
        <f t="shared" si="19"/>
        <v>0</v>
      </c>
      <c r="AJ52" s="81">
        <f t="shared" si="14"/>
        <v>168.37888100000001</v>
      </c>
    </row>
    <row r="53" spans="1:36" x14ac:dyDescent="0.2">
      <c r="A53" s="89"/>
      <c r="B53" s="367" t="s">
        <v>243</v>
      </c>
      <c r="C53" s="365">
        <v>0</v>
      </c>
      <c r="D53" s="365">
        <v>0</v>
      </c>
      <c r="E53" s="365">
        <v>0</v>
      </c>
      <c r="F53" s="365">
        <v>0</v>
      </c>
      <c r="G53" s="365">
        <v>0</v>
      </c>
      <c r="H53" s="365">
        <v>0</v>
      </c>
      <c r="I53" s="365">
        <v>0</v>
      </c>
      <c r="J53" s="81">
        <v>0</v>
      </c>
      <c r="K53" s="365">
        <v>0</v>
      </c>
      <c r="L53" s="365">
        <v>0</v>
      </c>
      <c r="M53" s="365">
        <v>4.8469589500000003</v>
      </c>
      <c r="N53" s="365">
        <v>9.6939178999999989</v>
      </c>
      <c r="O53" s="365">
        <v>9.6939178999999989</v>
      </c>
      <c r="P53" s="365">
        <v>9.6939178999999989</v>
      </c>
      <c r="Q53" s="365">
        <v>9.6939178999999989</v>
      </c>
      <c r="R53" s="365">
        <v>9.6939178999999989</v>
      </c>
      <c r="S53" s="365">
        <v>9.6939178999999989</v>
      </c>
      <c r="T53" s="365">
        <v>9.6939178999999989</v>
      </c>
      <c r="U53" s="365">
        <v>9.6939178999999989</v>
      </c>
      <c r="V53" s="365">
        <v>14.540876849999998</v>
      </c>
      <c r="W53" s="365">
        <v>0</v>
      </c>
      <c r="X53" s="365">
        <v>0</v>
      </c>
      <c r="Y53" s="365">
        <v>0</v>
      </c>
      <c r="Z53" s="365">
        <v>0</v>
      </c>
      <c r="AA53" s="365">
        <v>0</v>
      </c>
      <c r="AB53" s="365">
        <v>0</v>
      </c>
      <c r="AC53" s="365">
        <v>0</v>
      </c>
      <c r="AD53" s="365">
        <v>0</v>
      </c>
      <c r="AE53" s="365">
        <v>0</v>
      </c>
      <c r="AF53" s="365">
        <v>0</v>
      </c>
      <c r="AG53" s="365">
        <v>0</v>
      </c>
      <c r="AH53" s="365">
        <v>0</v>
      </c>
      <c r="AI53" s="365">
        <v>0</v>
      </c>
      <c r="AJ53" s="81">
        <f t="shared" si="14"/>
        <v>96.93917900000001</v>
      </c>
    </row>
    <row r="54" spans="1:36" x14ac:dyDescent="0.2">
      <c r="A54" s="89"/>
      <c r="B54" s="368" t="s">
        <v>244</v>
      </c>
      <c r="C54" s="365">
        <v>0</v>
      </c>
      <c r="D54" s="365">
        <v>0</v>
      </c>
      <c r="E54" s="365">
        <v>0</v>
      </c>
      <c r="F54" s="365">
        <v>0</v>
      </c>
      <c r="G54" s="365">
        <v>0</v>
      </c>
      <c r="H54" s="365">
        <v>0</v>
      </c>
      <c r="I54" s="365">
        <v>0</v>
      </c>
      <c r="J54" s="81">
        <v>0</v>
      </c>
      <c r="K54" s="365">
        <v>0</v>
      </c>
      <c r="L54" s="365">
        <v>0</v>
      </c>
      <c r="M54" s="365">
        <v>3.5719851</v>
      </c>
      <c r="N54" s="365">
        <v>7.1439702</v>
      </c>
      <c r="O54" s="365">
        <v>7.1439702</v>
      </c>
      <c r="P54" s="365">
        <v>7.1439702</v>
      </c>
      <c r="Q54" s="365">
        <v>7.1439702</v>
      </c>
      <c r="R54" s="365">
        <v>7.1439702</v>
      </c>
      <c r="S54" s="365">
        <v>7.1439702</v>
      </c>
      <c r="T54" s="365">
        <v>7.1439702</v>
      </c>
      <c r="U54" s="365">
        <v>7.1439702</v>
      </c>
      <c r="V54" s="365">
        <v>10.715955300000001</v>
      </c>
      <c r="W54" s="365">
        <v>0</v>
      </c>
      <c r="X54" s="365">
        <v>0</v>
      </c>
      <c r="Y54" s="365">
        <v>0</v>
      </c>
      <c r="Z54" s="365">
        <v>0</v>
      </c>
      <c r="AA54" s="365">
        <v>0</v>
      </c>
      <c r="AB54" s="365">
        <v>0</v>
      </c>
      <c r="AC54" s="365">
        <v>0</v>
      </c>
      <c r="AD54" s="365">
        <v>0</v>
      </c>
      <c r="AE54" s="365">
        <v>0</v>
      </c>
      <c r="AF54" s="365">
        <v>0</v>
      </c>
      <c r="AG54" s="365">
        <v>0</v>
      </c>
      <c r="AH54" s="365">
        <v>0</v>
      </c>
      <c r="AI54" s="365">
        <v>0</v>
      </c>
      <c r="AJ54" s="81">
        <f t="shared" si="14"/>
        <v>71.439701999999997</v>
      </c>
    </row>
    <row r="55" spans="1:36" x14ac:dyDescent="0.2">
      <c r="A55" s="89"/>
      <c r="B55" s="275" t="s">
        <v>21</v>
      </c>
      <c r="C55" s="365">
        <f t="shared" ref="C55:AI55" si="20">+C56+C57</f>
        <v>0</v>
      </c>
      <c r="D55" s="365">
        <f t="shared" si="20"/>
        <v>0</v>
      </c>
      <c r="E55" s="365">
        <f t="shared" si="20"/>
        <v>0</v>
      </c>
      <c r="F55" s="365">
        <f t="shared" si="20"/>
        <v>0</v>
      </c>
      <c r="G55" s="365">
        <f t="shared" si="20"/>
        <v>0</v>
      </c>
      <c r="H55" s="365">
        <f t="shared" si="20"/>
        <v>0</v>
      </c>
      <c r="I55" s="365">
        <f t="shared" si="20"/>
        <v>0</v>
      </c>
      <c r="J55" s="365">
        <f t="shared" si="20"/>
        <v>0</v>
      </c>
      <c r="K55" s="365">
        <f t="shared" si="20"/>
        <v>0</v>
      </c>
      <c r="L55" s="365">
        <f t="shared" si="20"/>
        <v>0</v>
      </c>
      <c r="M55" s="365">
        <f t="shared" si="20"/>
        <v>352.72575730165647</v>
      </c>
      <c r="N55" s="365">
        <f t="shared" si="20"/>
        <v>705.45151460331294</v>
      </c>
      <c r="O55" s="365">
        <f t="shared" si="20"/>
        <v>705.45151460331294</v>
      </c>
      <c r="P55" s="365">
        <f t="shared" si="20"/>
        <v>705.45151460331294</v>
      </c>
      <c r="Q55" s="365">
        <f t="shared" si="20"/>
        <v>705.45151460331294</v>
      </c>
      <c r="R55" s="365">
        <f t="shared" si="20"/>
        <v>705.45151460331294</v>
      </c>
      <c r="S55" s="365">
        <f t="shared" si="20"/>
        <v>705.45151460331294</v>
      </c>
      <c r="T55" s="365">
        <f t="shared" si="20"/>
        <v>705.45151460331294</v>
      </c>
      <c r="U55" s="365">
        <f t="shared" si="20"/>
        <v>705.45151460331294</v>
      </c>
      <c r="V55" s="365">
        <f t="shared" si="20"/>
        <v>1058.1772719049695</v>
      </c>
      <c r="W55" s="365">
        <f t="shared" si="20"/>
        <v>0</v>
      </c>
      <c r="X55" s="365">
        <f t="shared" si="20"/>
        <v>0</v>
      </c>
      <c r="Y55" s="365">
        <f t="shared" si="20"/>
        <v>0</v>
      </c>
      <c r="Z55" s="365">
        <f t="shared" si="20"/>
        <v>0</v>
      </c>
      <c r="AA55" s="365">
        <f t="shared" si="20"/>
        <v>0</v>
      </c>
      <c r="AB55" s="365">
        <f t="shared" si="20"/>
        <v>0</v>
      </c>
      <c r="AC55" s="365">
        <f t="shared" si="20"/>
        <v>0</v>
      </c>
      <c r="AD55" s="365">
        <f t="shared" si="20"/>
        <v>0</v>
      </c>
      <c r="AE55" s="365">
        <f t="shared" si="20"/>
        <v>0</v>
      </c>
      <c r="AF55" s="365">
        <f t="shared" si="20"/>
        <v>0</v>
      </c>
      <c r="AG55" s="365">
        <f t="shared" si="20"/>
        <v>0</v>
      </c>
      <c r="AH55" s="365">
        <f t="shared" si="20"/>
        <v>0</v>
      </c>
      <c r="AI55" s="365">
        <f t="shared" si="20"/>
        <v>0</v>
      </c>
      <c r="AJ55" s="81">
        <f t="shared" si="14"/>
        <v>7054.515146033129</v>
      </c>
    </row>
    <row r="56" spans="1:36" x14ac:dyDescent="0.2">
      <c r="A56" s="89"/>
      <c r="B56" s="366" t="s">
        <v>241</v>
      </c>
      <c r="C56" s="365">
        <v>0</v>
      </c>
      <c r="D56" s="365">
        <v>0</v>
      </c>
      <c r="E56" s="365">
        <v>0</v>
      </c>
      <c r="F56" s="365">
        <v>0</v>
      </c>
      <c r="G56" s="365">
        <v>0</v>
      </c>
      <c r="H56" s="365">
        <v>0</v>
      </c>
      <c r="I56" s="365">
        <v>0</v>
      </c>
      <c r="J56" s="81">
        <v>0</v>
      </c>
      <c r="K56" s="365">
        <v>0</v>
      </c>
      <c r="L56" s="365">
        <v>0</v>
      </c>
      <c r="M56" s="365">
        <v>274.35223234524847</v>
      </c>
      <c r="N56" s="365">
        <v>548.70446469049693</v>
      </c>
      <c r="O56" s="365">
        <v>548.70446469049693</v>
      </c>
      <c r="P56" s="365">
        <v>548.70446469049693</v>
      </c>
      <c r="Q56" s="365">
        <v>548.70446469049693</v>
      </c>
      <c r="R56" s="365">
        <v>548.70446469049693</v>
      </c>
      <c r="S56" s="365">
        <v>548.70446469049693</v>
      </c>
      <c r="T56" s="365">
        <v>548.70446469049693</v>
      </c>
      <c r="U56" s="365">
        <v>548.70446469049693</v>
      </c>
      <c r="V56" s="365">
        <v>823.0566970357454</v>
      </c>
      <c r="W56" s="365">
        <v>0</v>
      </c>
      <c r="X56" s="365">
        <v>0</v>
      </c>
      <c r="Y56" s="365">
        <v>0</v>
      </c>
      <c r="Z56" s="365">
        <v>0</v>
      </c>
      <c r="AA56" s="365">
        <v>0</v>
      </c>
      <c r="AB56" s="365">
        <v>0</v>
      </c>
      <c r="AC56" s="365">
        <v>0</v>
      </c>
      <c r="AD56" s="365">
        <v>0</v>
      </c>
      <c r="AE56" s="365">
        <v>0</v>
      </c>
      <c r="AF56" s="365">
        <v>0</v>
      </c>
      <c r="AG56" s="365">
        <v>0</v>
      </c>
      <c r="AH56" s="365">
        <v>0</v>
      </c>
      <c r="AI56" s="365">
        <v>0</v>
      </c>
      <c r="AJ56" s="81">
        <f t="shared" si="14"/>
        <v>5487.0446469049693</v>
      </c>
    </row>
    <row r="57" spans="1:36" x14ac:dyDescent="0.2">
      <c r="A57" s="89"/>
      <c r="B57" s="366" t="s">
        <v>242</v>
      </c>
      <c r="C57" s="365">
        <v>0</v>
      </c>
      <c r="D57" s="365">
        <v>0</v>
      </c>
      <c r="E57" s="365">
        <v>0</v>
      </c>
      <c r="F57" s="365">
        <v>0</v>
      </c>
      <c r="G57" s="365">
        <v>0</v>
      </c>
      <c r="H57" s="365">
        <v>0</v>
      </c>
      <c r="I57" s="365">
        <v>0</v>
      </c>
      <c r="J57" s="81">
        <v>0</v>
      </c>
      <c r="K57" s="365">
        <v>0</v>
      </c>
      <c r="L57" s="365">
        <v>0</v>
      </c>
      <c r="M57" s="365">
        <v>78.373524956408019</v>
      </c>
      <c r="N57" s="365">
        <v>156.74704991281607</v>
      </c>
      <c r="O57" s="365">
        <v>156.74704991281607</v>
      </c>
      <c r="P57" s="365">
        <v>156.74704991281607</v>
      </c>
      <c r="Q57" s="365">
        <v>156.74704991281607</v>
      </c>
      <c r="R57" s="365">
        <v>156.74704991281607</v>
      </c>
      <c r="S57" s="365">
        <v>156.74704991281607</v>
      </c>
      <c r="T57" s="365">
        <v>156.74704991281607</v>
      </c>
      <c r="U57" s="365">
        <v>156.74704991281607</v>
      </c>
      <c r="V57" s="365">
        <v>235.1205748692241</v>
      </c>
      <c r="W57" s="365">
        <v>0</v>
      </c>
      <c r="X57" s="365">
        <v>0</v>
      </c>
      <c r="Y57" s="365">
        <v>0</v>
      </c>
      <c r="Z57" s="365">
        <v>0</v>
      </c>
      <c r="AA57" s="365">
        <v>0</v>
      </c>
      <c r="AB57" s="365">
        <v>0</v>
      </c>
      <c r="AC57" s="365">
        <v>0</v>
      </c>
      <c r="AD57" s="365">
        <v>0</v>
      </c>
      <c r="AE57" s="365">
        <v>0</v>
      </c>
      <c r="AF57" s="365">
        <v>0</v>
      </c>
      <c r="AG57" s="365">
        <v>0</v>
      </c>
      <c r="AH57" s="365">
        <v>0</v>
      </c>
      <c r="AI57" s="365">
        <v>0</v>
      </c>
      <c r="AJ57" s="81">
        <f t="shared" si="14"/>
        <v>1567.4704991281603</v>
      </c>
    </row>
    <row r="58" spans="1:36" x14ac:dyDescent="0.2">
      <c r="A58" s="89"/>
      <c r="B58" s="275" t="s">
        <v>22</v>
      </c>
      <c r="C58" s="365">
        <f t="shared" ref="C58:AI58" si="21">+C59+C60</f>
        <v>0</v>
      </c>
      <c r="D58" s="365">
        <f t="shared" si="21"/>
        <v>0</v>
      </c>
      <c r="E58" s="365">
        <f t="shared" si="21"/>
        <v>0</v>
      </c>
      <c r="F58" s="365">
        <f t="shared" si="21"/>
        <v>0</v>
      </c>
      <c r="G58" s="365">
        <f t="shared" si="21"/>
        <v>0</v>
      </c>
      <c r="H58" s="365">
        <f t="shared" si="21"/>
        <v>0</v>
      </c>
      <c r="I58" s="365">
        <f t="shared" si="21"/>
        <v>0</v>
      </c>
      <c r="J58" s="365">
        <f t="shared" si="21"/>
        <v>0</v>
      </c>
      <c r="K58" s="365">
        <f t="shared" si="21"/>
        <v>0</v>
      </c>
      <c r="L58" s="365">
        <f t="shared" si="21"/>
        <v>0</v>
      </c>
      <c r="M58" s="365">
        <f t="shared" si="21"/>
        <v>8.3835489542846577</v>
      </c>
      <c r="N58" s="365">
        <f t="shared" si="21"/>
        <v>16.767097908569315</v>
      </c>
      <c r="O58" s="365">
        <f t="shared" si="21"/>
        <v>16.767097908569315</v>
      </c>
      <c r="P58" s="365">
        <f t="shared" si="21"/>
        <v>16.767097908569315</v>
      </c>
      <c r="Q58" s="365">
        <f t="shared" si="21"/>
        <v>16.767097908569315</v>
      </c>
      <c r="R58" s="365">
        <f t="shared" si="21"/>
        <v>16.767097908569315</v>
      </c>
      <c r="S58" s="365">
        <f t="shared" si="21"/>
        <v>16.767097908569315</v>
      </c>
      <c r="T58" s="365">
        <f t="shared" si="21"/>
        <v>16.767097908569315</v>
      </c>
      <c r="U58" s="365">
        <f t="shared" si="21"/>
        <v>16.767097908569315</v>
      </c>
      <c r="V58" s="365">
        <f t="shared" si="21"/>
        <v>25.150646862853971</v>
      </c>
      <c r="W58" s="365">
        <f t="shared" si="21"/>
        <v>0</v>
      </c>
      <c r="X58" s="365">
        <f t="shared" si="21"/>
        <v>0</v>
      </c>
      <c r="Y58" s="365">
        <f t="shared" si="21"/>
        <v>0</v>
      </c>
      <c r="Z58" s="365">
        <f t="shared" si="21"/>
        <v>0</v>
      </c>
      <c r="AA58" s="365">
        <f t="shared" si="21"/>
        <v>0</v>
      </c>
      <c r="AB58" s="365">
        <f t="shared" si="21"/>
        <v>0</v>
      </c>
      <c r="AC58" s="365">
        <f t="shared" si="21"/>
        <v>0</v>
      </c>
      <c r="AD58" s="365">
        <f t="shared" si="21"/>
        <v>0</v>
      </c>
      <c r="AE58" s="365">
        <f t="shared" si="21"/>
        <v>0</v>
      </c>
      <c r="AF58" s="365">
        <f t="shared" si="21"/>
        <v>0</v>
      </c>
      <c r="AG58" s="365">
        <f t="shared" si="21"/>
        <v>0</v>
      </c>
      <c r="AH58" s="365">
        <f t="shared" si="21"/>
        <v>0</v>
      </c>
      <c r="AI58" s="365">
        <f t="shared" si="21"/>
        <v>0</v>
      </c>
      <c r="AJ58" s="81">
        <f t="shared" si="14"/>
        <v>167.67097908569312</v>
      </c>
    </row>
    <row r="59" spans="1:36" x14ac:dyDescent="0.2">
      <c r="A59" s="89"/>
      <c r="B59" s="366" t="s">
        <v>241</v>
      </c>
      <c r="C59" s="365">
        <v>0</v>
      </c>
      <c r="D59" s="365">
        <v>0</v>
      </c>
      <c r="E59" s="365">
        <v>0</v>
      </c>
      <c r="F59" s="365">
        <v>0</v>
      </c>
      <c r="G59" s="365">
        <v>0</v>
      </c>
      <c r="H59" s="365">
        <v>0</v>
      </c>
      <c r="I59" s="365">
        <v>0</v>
      </c>
      <c r="J59" s="81">
        <v>0</v>
      </c>
      <c r="K59" s="365">
        <v>0</v>
      </c>
      <c r="L59" s="365">
        <v>0</v>
      </c>
      <c r="M59" s="365">
        <v>7.9884522487506944</v>
      </c>
      <c r="N59" s="365">
        <v>15.976904497501389</v>
      </c>
      <c r="O59" s="365">
        <v>15.976904497501389</v>
      </c>
      <c r="P59" s="365">
        <v>15.976904497501389</v>
      </c>
      <c r="Q59" s="365">
        <v>15.976904497501389</v>
      </c>
      <c r="R59" s="365">
        <v>15.976904497501389</v>
      </c>
      <c r="S59" s="365">
        <v>15.976904497501389</v>
      </c>
      <c r="T59" s="365">
        <v>15.976904497501389</v>
      </c>
      <c r="U59" s="365">
        <v>15.976904497501389</v>
      </c>
      <c r="V59" s="365">
        <v>23.965356746252084</v>
      </c>
      <c r="W59" s="365">
        <v>0</v>
      </c>
      <c r="X59" s="365">
        <v>0</v>
      </c>
      <c r="Y59" s="365">
        <v>0</v>
      </c>
      <c r="Z59" s="365">
        <v>0</v>
      </c>
      <c r="AA59" s="365">
        <v>0</v>
      </c>
      <c r="AB59" s="365">
        <v>0</v>
      </c>
      <c r="AC59" s="365">
        <v>0</v>
      </c>
      <c r="AD59" s="365">
        <v>0</v>
      </c>
      <c r="AE59" s="365">
        <v>0</v>
      </c>
      <c r="AF59" s="365">
        <v>0</v>
      </c>
      <c r="AG59" s="365">
        <v>0</v>
      </c>
      <c r="AH59" s="365">
        <v>0</v>
      </c>
      <c r="AI59" s="365">
        <v>0</v>
      </c>
      <c r="AJ59" s="81">
        <f t="shared" si="14"/>
        <v>159.76904497501391</v>
      </c>
    </row>
    <row r="60" spans="1:36" x14ac:dyDescent="0.2">
      <c r="A60" s="89"/>
      <c r="B60" s="366" t="s">
        <v>242</v>
      </c>
      <c r="C60" s="365">
        <v>0</v>
      </c>
      <c r="D60" s="365">
        <v>0</v>
      </c>
      <c r="E60" s="365">
        <v>0</v>
      </c>
      <c r="F60" s="365">
        <v>0</v>
      </c>
      <c r="G60" s="365">
        <v>0</v>
      </c>
      <c r="H60" s="365">
        <v>0</v>
      </c>
      <c r="I60" s="365">
        <v>0</v>
      </c>
      <c r="J60" s="85">
        <v>0</v>
      </c>
      <c r="K60" s="365">
        <v>0</v>
      </c>
      <c r="L60" s="365">
        <v>0</v>
      </c>
      <c r="M60" s="365">
        <v>0.39509670553396264</v>
      </c>
      <c r="N60" s="365">
        <v>0.79019341106792518</v>
      </c>
      <c r="O60" s="365">
        <v>0.79019341106792518</v>
      </c>
      <c r="P60" s="365">
        <v>0.79019341106792518</v>
      </c>
      <c r="Q60" s="365">
        <v>0.79019341106792518</v>
      </c>
      <c r="R60" s="365">
        <v>0.79019341106792518</v>
      </c>
      <c r="S60" s="365">
        <v>0.79019341106792518</v>
      </c>
      <c r="T60" s="365">
        <v>0.79019341106792518</v>
      </c>
      <c r="U60" s="365">
        <v>0.79019341106792518</v>
      </c>
      <c r="V60" s="365">
        <v>1.1852901166018877</v>
      </c>
      <c r="W60" s="365">
        <v>0</v>
      </c>
      <c r="X60" s="365">
        <v>0</v>
      </c>
      <c r="Y60" s="365">
        <v>0</v>
      </c>
      <c r="Z60" s="365">
        <v>0</v>
      </c>
      <c r="AA60" s="365">
        <v>0</v>
      </c>
      <c r="AB60" s="365">
        <v>0</v>
      </c>
      <c r="AC60" s="365">
        <v>0</v>
      </c>
      <c r="AD60" s="365">
        <v>0</v>
      </c>
      <c r="AE60" s="365">
        <v>0</v>
      </c>
      <c r="AF60" s="365">
        <v>0</v>
      </c>
      <c r="AG60" s="365">
        <v>0</v>
      </c>
      <c r="AH60" s="365">
        <v>0</v>
      </c>
      <c r="AI60" s="365">
        <v>0</v>
      </c>
      <c r="AJ60" s="85">
        <f t="shared" si="14"/>
        <v>7.9019341106792504</v>
      </c>
    </row>
    <row r="61" spans="1:36" x14ac:dyDescent="0.2">
      <c r="A61" s="89"/>
      <c r="B61" s="369" t="s">
        <v>76</v>
      </c>
      <c r="C61" s="370">
        <f t="shared" ref="C61:AI61" si="22">+C62+C65+C72+C75</f>
        <v>0</v>
      </c>
      <c r="D61" s="370">
        <f t="shared" si="22"/>
        <v>0</v>
      </c>
      <c r="E61" s="370">
        <f t="shared" si="22"/>
        <v>0</v>
      </c>
      <c r="F61" s="370">
        <f t="shared" si="22"/>
        <v>0</v>
      </c>
      <c r="G61" s="370">
        <f t="shared" si="22"/>
        <v>0</v>
      </c>
      <c r="H61" s="370">
        <f t="shared" si="22"/>
        <v>2182.9919525911964</v>
      </c>
      <c r="I61" s="370">
        <f t="shared" si="22"/>
        <v>2182.9919525911964</v>
      </c>
      <c r="J61" s="370">
        <f t="shared" si="22"/>
        <v>2182.9919525911964</v>
      </c>
      <c r="K61" s="370">
        <f t="shared" si="22"/>
        <v>2182.9919525911964</v>
      </c>
      <c r="L61" s="370">
        <f t="shared" si="22"/>
        <v>2182.9919525911964</v>
      </c>
      <c r="M61" s="370">
        <f t="shared" si="22"/>
        <v>2182.9919525911964</v>
      </c>
      <c r="N61" s="370">
        <f t="shared" si="22"/>
        <v>2182.9919525911964</v>
      </c>
      <c r="O61" s="370">
        <f t="shared" si="22"/>
        <v>2182.9919525911964</v>
      </c>
      <c r="P61" s="370">
        <f t="shared" si="22"/>
        <v>2182.9919525911964</v>
      </c>
      <c r="Q61" s="370">
        <f t="shared" si="22"/>
        <v>2182.9919525911964</v>
      </c>
      <c r="R61" s="370">
        <f t="shared" si="22"/>
        <v>0</v>
      </c>
      <c r="S61" s="370">
        <f t="shared" si="22"/>
        <v>0</v>
      </c>
      <c r="T61" s="370">
        <f t="shared" si="22"/>
        <v>0</v>
      </c>
      <c r="U61" s="370">
        <f t="shared" si="22"/>
        <v>0</v>
      </c>
      <c r="V61" s="370">
        <f t="shared" si="22"/>
        <v>0</v>
      </c>
      <c r="W61" s="370">
        <f t="shared" si="22"/>
        <v>0</v>
      </c>
      <c r="X61" s="370">
        <f t="shared" si="22"/>
        <v>0</v>
      </c>
      <c r="Y61" s="370">
        <f t="shared" si="22"/>
        <v>0</v>
      </c>
      <c r="Z61" s="370">
        <f t="shared" si="22"/>
        <v>0</v>
      </c>
      <c r="AA61" s="370">
        <f t="shared" si="22"/>
        <v>0</v>
      </c>
      <c r="AB61" s="370">
        <f t="shared" si="22"/>
        <v>0</v>
      </c>
      <c r="AC61" s="370">
        <f t="shared" si="22"/>
        <v>0</v>
      </c>
      <c r="AD61" s="370">
        <f t="shared" si="22"/>
        <v>0</v>
      </c>
      <c r="AE61" s="370">
        <f t="shared" si="22"/>
        <v>0</v>
      </c>
      <c r="AF61" s="370">
        <f t="shared" si="22"/>
        <v>0</v>
      </c>
      <c r="AG61" s="370">
        <f t="shared" si="22"/>
        <v>0</v>
      </c>
      <c r="AH61" s="370">
        <f>+AH62+AH65+AH72+AH75</f>
        <v>0</v>
      </c>
      <c r="AI61" s="370">
        <f t="shared" si="22"/>
        <v>0</v>
      </c>
      <c r="AJ61" s="80">
        <f t="shared" si="14"/>
        <v>21829.91952591197</v>
      </c>
    </row>
    <row r="62" spans="1:36" x14ac:dyDescent="0.2">
      <c r="A62" s="89"/>
      <c r="B62" s="275" t="s">
        <v>23</v>
      </c>
      <c r="C62" s="365">
        <f t="shared" ref="C62:AI62" si="23">+C63+C64</f>
        <v>0</v>
      </c>
      <c r="D62" s="365">
        <f t="shared" si="23"/>
        <v>0</v>
      </c>
      <c r="E62" s="365">
        <f t="shared" si="23"/>
        <v>0</v>
      </c>
      <c r="F62" s="365">
        <f t="shared" si="23"/>
        <v>0</v>
      </c>
      <c r="G62" s="365">
        <f t="shared" si="23"/>
        <v>0</v>
      </c>
      <c r="H62" s="365">
        <f t="shared" si="23"/>
        <v>262.49729694485421</v>
      </c>
      <c r="I62" s="365">
        <f t="shared" si="23"/>
        <v>262.49729694485421</v>
      </c>
      <c r="J62" s="365">
        <f t="shared" si="23"/>
        <v>262.49729694485421</v>
      </c>
      <c r="K62" s="365">
        <f t="shared" si="23"/>
        <v>262.49729694485421</v>
      </c>
      <c r="L62" s="365">
        <f t="shared" si="23"/>
        <v>262.49729694485421</v>
      </c>
      <c r="M62" s="365">
        <f t="shared" si="23"/>
        <v>262.49729694485421</v>
      </c>
      <c r="N62" s="365">
        <f t="shared" si="23"/>
        <v>262.49729694485421</v>
      </c>
      <c r="O62" s="365">
        <f t="shared" si="23"/>
        <v>262.49729694485421</v>
      </c>
      <c r="P62" s="365">
        <f t="shared" si="23"/>
        <v>262.49729694485421</v>
      </c>
      <c r="Q62" s="365">
        <f t="shared" si="23"/>
        <v>262.49729694485421</v>
      </c>
      <c r="R62" s="365">
        <f t="shared" si="23"/>
        <v>0</v>
      </c>
      <c r="S62" s="365">
        <f t="shared" si="23"/>
        <v>0</v>
      </c>
      <c r="T62" s="365">
        <f t="shared" si="23"/>
        <v>0</v>
      </c>
      <c r="U62" s="365">
        <f t="shared" si="23"/>
        <v>0</v>
      </c>
      <c r="V62" s="365">
        <f t="shared" si="23"/>
        <v>0</v>
      </c>
      <c r="W62" s="365">
        <f t="shared" si="23"/>
        <v>0</v>
      </c>
      <c r="X62" s="365">
        <f t="shared" si="23"/>
        <v>0</v>
      </c>
      <c r="Y62" s="365">
        <f t="shared" si="23"/>
        <v>0</v>
      </c>
      <c r="Z62" s="365">
        <f t="shared" si="23"/>
        <v>0</v>
      </c>
      <c r="AA62" s="365">
        <f t="shared" si="23"/>
        <v>0</v>
      </c>
      <c r="AB62" s="365">
        <f t="shared" si="23"/>
        <v>0</v>
      </c>
      <c r="AC62" s="365">
        <f t="shared" si="23"/>
        <v>0</v>
      </c>
      <c r="AD62" s="365">
        <f t="shared" si="23"/>
        <v>0</v>
      </c>
      <c r="AE62" s="365">
        <f t="shared" si="23"/>
        <v>0</v>
      </c>
      <c r="AF62" s="365">
        <f t="shared" si="23"/>
        <v>0</v>
      </c>
      <c r="AG62" s="365">
        <f t="shared" si="23"/>
        <v>0</v>
      </c>
      <c r="AH62" s="365">
        <f>+AH63+AH64</f>
        <v>0</v>
      </c>
      <c r="AI62" s="365">
        <f t="shared" si="23"/>
        <v>0</v>
      </c>
      <c r="AJ62" s="95">
        <f t="shared" si="14"/>
        <v>2624.9729694485418</v>
      </c>
    </row>
    <row r="63" spans="1:36" x14ac:dyDescent="0.2">
      <c r="A63" s="89"/>
      <c r="B63" s="366" t="s">
        <v>241</v>
      </c>
      <c r="C63" s="365">
        <v>0</v>
      </c>
      <c r="D63" s="365">
        <v>0</v>
      </c>
      <c r="E63" s="365">
        <v>0</v>
      </c>
      <c r="F63" s="365">
        <v>0</v>
      </c>
      <c r="G63" s="365">
        <v>0</v>
      </c>
      <c r="H63" s="365">
        <v>259.37936483356401</v>
      </c>
      <c r="I63" s="365">
        <v>259.37936483356401</v>
      </c>
      <c r="J63" s="81">
        <v>259.37936483356401</v>
      </c>
      <c r="K63" s="365">
        <v>259.37936483356401</v>
      </c>
      <c r="L63" s="365">
        <v>259.37936483356401</v>
      </c>
      <c r="M63" s="365">
        <v>259.37936483356401</v>
      </c>
      <c r="N63" s="365">
        <v>259.37936483356401</v>
      </c>
      <c r="O63" s="365">
        <v>259.37936483356401</v>
      </c>
      <c r="P63" s="365">
        <v>259.37936483356401</v>
      </c>
      <c r="Q63" s="365">
        <v>259.37936483356401</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365">
        <v>0</v>
      </c>
      <c r="AI63" s="365">
        <v>0</v>
      </c>
      <c r="AJ63" s="81">
        <f t="shared" si="14"/>
        <v>2593.7936483356402</v>
      </c>
    </row>
    <row r="64" spans="1:36" x14ac:dyDescent="0.2">
      <c r="A64" s="89"/>
      <c r="B64" s="366" t="s">
        <v>242</v>
      </c>
      <c r="C64" s="365">
        <v>0</v>
      </c>
      <c r="D64" s="365">
        <v>0</v>
      </c>
      <c r="E64" s="365">
        <v>0</v>
      </c>
      <c r="F64" s="365">
        <v>0</v>
      </c>
      <c r="G64" s="365">
        <v>0</v>
      </c>
      <c r="H64" s="365">
        <v>3.1179321112902012</v>
      </c>
      <c r="I64" s="365">
        <v>3.1179321112902012</v>
      </c>
      <c r="J64" s="81">
        <v>3.1179321112902012</v>
      </c>
      <c r="K64" s="365">
        <v>3.1179321112902012</v>
      </c>
      <c r="L64" s="365">
        <v>3.1179321112902012</v>
      </c>
      <c r="M64" s="365">
        <v>3.1179321112902012</v>
      </c>
      <c r="N64" s="365">
        <v>3.1179321112902012</v>
      </c>
      <c r="O64" s="365">
        <v>3.1179321112902012</v>
      </c>
      <c r="P64" s="365">
        <v>3.1179321112902012</v>
      </c>
      <c r="Q64" s="365">
        <v>3.1179321112902012</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365">
        <v>0</v>
      </c>
      <c r="AI64" s="365">
        <v>0</v>
      </c>
      <c r="AJ64" s="81">
        <f t="shared" si="14"/>
        <v>31.179321112902013</v>
      </c>
    </row>
    <row r="65" spans="1:36" x14ac:dyDescent="0.2">
      <c r="A65" s="89"/>
      <c r="B65" s="275" t="s">
        <v>24</v>
      </c>
      <c r="C65" s="365">
        <f t="shared" ref="C65:AI65" si="24">+C66+C69</f>
        <v>0</v>
      </c>
      <c r="D65" s="365">
        <f t="shared" si="24"/>
        <v>0</v>
      </c>
      <c r="E65" s="365">
        <f t="shared" si="24"/>
        <v>0</v>
      </c>
      <c r="F65" s="365">
        <f t="shared" si="24"/>
        <v>0</v>
      </c>
      <c r="G65" s="365">
        <f t="shared" si="24"/>
        <v>0</v>
      </c>
      <c r="H65" s="365">
        <f t="shared" si="24"/>
        <v>1281.9036951399999</v>
      </c>
      <c r="I65" s="365">
        <f t="shared" si="24"/>
        <v>1281.9036951399999</v>
      </c>
      <c r="J65" s="365">
        <f t="shared" si="24"/>
        <v>1281.9036951399999</v>
      </c>
      <c r="K65" s="365">
        <f t="shared" si="24"/>
        <v>1281.9036951399999</v>
      </c>
      <c r="L65" s="365">
        <f t="shared" si="24"/>
        <v>1281.9036951399999</v>
      </c>
      <c r="M65" s="365">
        <f t="shared" si="24"/>
        <v>1281.9036951399999</v>
      </c>
      <c r="N65" s="365">
        <f t="shared" si="24"/>
        <v>1281.9036951399999</v>
      </c>
      <c r="O65" s="365">
        <f t="shared" si="24"/>
        <v>1281.9036951399999</v>
      </c>
      <c r="P65" s="365">
        <f t="shared" si="24"/>
        <v>1281.9036951399999</v>
      </c>
      <c r="Q65" s="365">
        <f t="shared" si="24"/>
        <v>1281.9036951399999</v>
      </c>
      <c r="R65" s="365">
        <f t="shared" si="24"/>
        <v>0</v>
      </c>
      <c r="S65" s="365">
        <f t="shared" si="24"/>
        <v>0</v>
      </c>
      <c r="T65" s="365">
        <f t="shared" si="24"/>
        <v>0</v>
      </c>
      <c r="U65" s="365">
        <f t="shared" si="24"/>
        <v>0</v>
      </c>
      <c r="V65" s="365">
        <f t="shared" si="24"/>
        <v>0</v>
      </c>
      <c r="W65" s="365">
        <f t="shared" si="24"/>
        <v>0</v>
      </c>
      <c r="X65" s="365">
        <f t="shared" si="24"/>
        <v>0</v>
      </c>
      <c r="Y65" s="365">
        <f t="shared" si="24"/>
        <v>0</v>
      </c>
      <c r="Z65" s="365">
        <f t="shared" si="24"/>
        <v>0</v>
      </c>
      <c r="AA65" s="365">
        <f t="shared" si="24"/>
        <v>0</v>
      </c>
      <c r="AB65" s="365">
        <f t="shared" si="24"/>
        <v>0</v>
      </c>
      <c r="AC65" s="365">
        <f t="shared" si="24"/>
        <v>0</v>
      </c>
      <c r="AD65" s="365">
        <f t="shared" si="24"/>
        <v>0</v>
      </c>
      <c r="AE65" s="365">
        <f t="shared" si="24"/>
        <v>0</v>
      </c>
      <c r="AF65" s="365">
        <f t="shared" si="24"/>
        <v>0</v>
      </c>
      <c r="AG65" s="365">
        <f t="shared" si="24"/>
        <v>0</v>
      </c>
      <c r="AH65" s="365">
        <f>+AH66+AH69</f>
        <v>0</v>
      </c>
      <c r="AI65" s="365">
        <f t="shared" si="24"/>
        <v>0</v>
      </c>
      <c r="AJ65" s="81">
        <f t="shared" si="14"/>
        <v>12819.036951399996</v>
      </c>
    </row>
    <row r="66" spans="1:36" x14ac:dyDescent="0.2">
      <c r="A66" s="89"/>
      <c r="B66" s="366" t="s">
        <v>241</v>
      </c>
      <c r="C66" s="365">
        <f t="shared" ref="C66:AI66" si="25">+C67+C68</f>
        <v>0</v>
      </c>
      <c r="D66" s="365">
        <f t="shared" si="25"/>
        <v>0</v>
      </c>
      <c r="E66" s="365">
        <f t="shared" si="25"/>
        <v>0</v>
      </c>
      <c r="F66" s="365">
        <f t="shared" si="25"/>
        <v>0</v>
      </c>
      <c r="G66" s="365">
        <f t="shared" si="25"/>
        <v>0</v>
      </c>
      <c r="H66" s="365">
        <f t="shared" si="25"/>
        <v>1133.0953413</v>
      </c>
      <c r="I66" s="365">
        <f t="shared" si="25"/>
        <v>1133.0953413</v>
      </c>
      <c r="J66" s="365">
        <f t="shared" si="25"/>
        <v>1133.0953413</v>
      </c>
      <c r="K66" s="365">
        <f t="shared" si="25"/>
        <v>1133.0953413</v>
      </c>
      <c r="L66" s="365">
        <f t="shared" si="25"/>
        <v>1133.0953413</v>
      </c>
      <c r="M66" s="365">
        <f t="shared" si="25"/>
        <v>1133.0953413</v>
      </c>
      <c r="N66" s="365">
        <f t="shared" si="25"/>
        <v>1133.0953413</v>
      </c>
      <c r="O66" s="365">
        <f t="shared" si="25"/>
        <v>1133.0953413</v>
      </c>
      <c r="P66" s="365">
        <f t="shared" si="25"/>
        <v>1133.0953413</v>
      </c>
      <c r="Q66" s="365">
        <f t="shared" si="25"/>
        <v>1133.0953413</v>
      </c>
      <c r="R66" s="365">
        <f t="shared" si="25"/>
        <v>0</v>
      </c>
      <c r="S66" s="365">
        <f t="shared" si="25"/>
        <v>0</v>
      </c>
      <c r="T66" s="365">
        <f t="shared" si="25"/>
        <v>0</v>
      </c>
      <c r="U66" s="365">
        <f t="shared" si="25"/>
        <v>0</v>
      </c>
      <c r="V66" s="365">
        <f t="shared" si="25"/>
        <v>0</v>
      </c>
      <c r="W66" s="365">
        <f t="shared" si="25"/>
        <v>0</v>
      </c>
      <c r="X66" s="365">
        <f t="shared" si="25"/>
        <v>0</v>
      </c>
      <c r="Y66" s="365">
        <f t="shared" si="25"/>
        <v>0</v>
      </c>
      <c r="Z66" s="365">
        <f t="shared" si="25"/>
        <v>0</v>
      </c>
      <c r="AA66" s="365">
        <f t="shared" si="25"/>
        <v>0</v>
      </c>
      <c r="AB66" s="365">
        <f t="shared" si="25"/>
        <v>0</v>
      </c>
      <c r="AC66" s="365">
        <f t="shared" si="25"/>
        <v>0</v>
      </c>
      <c r="AD66" s="365">
        <f t="shared" si="25"/>
        <v>0</v>
      </c>
      <c r="AE66" s="365">
        <f t="shared" si="25"/>
        <v>0</v>
      </c>
      <c r="AF66" s="365">
        <f t="shared" si="25"/>
        <v>0</v>
      </c>
      <c r="AG66" s="365">
        <f t="shared" si="25"/>
        <v>0</v>
      </c>
      <c r="AH66" s="365">
        <f>+AH67+AH68</f>
        <v>0</v>
      </c>
      <c r="AI66" s="365">
        <f t="shared" si="25"/>
        <v>0</v>
      </c>
      <c r="AJ66" s="81">
        <f t="shared" si="14"/>
        <v>11330.953413000001</v>
      </c>
    </row>
    <row r="67" spans="1:36" x14ac:dyDescent="0.2">
      <c r="A67" s="89"/>
      <c r="B67" s="367" t="s">
        <v>243</v>
      </c>
      <c r="C67" s="365">
        <v>0</v>
      </c>
      <c r="D67" s="365">
        <v>0</v>
      </c>
      <c r="E67" s="365">
        <v>0</v>
      </c>
      <c r="F67" s="365">
        <v>0</v>
      </c>
      <c r="G67" s="365">
        <v>0</v>
      </c>
      <c r="H67" s="365">
        <v>426.1542364</v>
      </c>
      <c r="I67" s="365">
        <v>426.1542364</v>
      </c>
      <c r="J67" s="81">
        <v>426.1542364</v>
      </c>
      <c r="K67" s="365">
        <v>426.1542364</v>
      </c>
      <c r="L67" s="365">
        <v>426.1542364</v>
      </c>
      <c r="M67" s="365">
        <v>426.1542364</v>
      </c>
      <c r="N67" s="365">
        <v>426.1542364</v>
      </c>
      <c r="O67" s="365">
        <v>426.1542364</v>
      </c>
      <c r="P67" s="365">
        <v>426.1542364</v>
      </c>
      <c r="Q67" s="365">
        <v>426.1542364</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365">
        <v>0</v>
      </c>
      <c r="AI67" s="365">
        <v>0</v>
      </c>
      <c r="AJ67" s="81">
        <f t="shared" si="14"/>
        <v>4261.5423640000008</v>
      </c>
    </row>
    <row r="68" spans="1:36" x14ac:dyDescent="0.2">
      <c r="A68" s="89"/>
      <c r="B68" s="368" t="s">
        <v>244</v>
      </c>
      <c r="C68" s="365">
        <v>0</v>
      </c>
      <c r="D68" s="365">
        <v>0</v>
      </c>
      <c r="E68" s="365">
        <v>0</v>
      </c>
      <c r="F68" s="365">
        <v>0</v>
      </c>
      <c r="G68" s="365">
        <v>0</v>
      </c>
      <c r="H68" s="365">
        <v>706.94110490000003</v>
      </c>
      <c r="I68" s="365">
        <v>706.94110490000003</v>
      </c>
      <c r="J68" s="81">
        <v>706.94110490000003</v>
      </c>
      <c r="K68" s="365">
        <v>706.94110490000003</v>
      </c>
      <c r="L68" s="365">
        <v>706.94110490000003</v>
      </c>
      <c r="M68" s="365">
        <v>706.94110490000003</v>
      </c>
      <c r="N68" s="365">
        <v>706.94110490000003</v>
      </c>
      <c r="O68" s="365">
        <v>706.94110490000003</v>
      </c>
      <c r="P68" s="365">
        <v>706.94110490000003</v>
      </c>
      <c r="Q68" s="365">
        <v>706.94110490000003</v>
      </c>
      <c r="R68" s="365">
        <v>0</v>
      </c>
      <c r="S68" s="365">
        <v>0</v>
      </c>
      <c r="T68" s="365">
        <v>0</v>
      </c>
      <c r="U68" s="365">
        <v>0</v>
      </c>
      <c r="V68" s="365">
        <v>0</v>
      </c>
      <c r="W68" s="365">
        <v>0</v>
      </c>
      <c r="X68" s="365">
        <v>0</v>
      </c>
      <c r="Y68" s="365">
        <v>0</v>
      </c>
      <c r="Z68" s="365">
        <v>0</v>
      </c>
      <c r="AA68" s="365">
        <v>0</v>
      </c>
      <c r="AB68" s="365">
        <v>0</v>
      </c>
      <c r="AC68" s="365">
        <v>0</v>
      </c>
      <c r="AD68" s="365">
        <v>0</v>
      </c>
      <c r="AE68" s="365">
        <v>0</v>
      </c>
      <c r="AF68" s="365">
        <v>0</v>
      </c>
      <c r="AG68" s="365">
        <v>0</v>
      </c>
      <c r="AH68" s="365">
        <v>0</v>
      </c>
      <c r="AI68" s="365">
        <v>0</v>
      </c>
      <c r="AJ68" s="81">
        <f t="shared" si="14"/>
        <v>7069.4110490000003</v>
      </c>
    </row>
    <row r="69" spans="1:36" x14ac:dyDescent="0.2">
      <c r="A69" s="89"/>
      <c r="B69" s="366" t="s">
        <v>242</v>
      </c>
      <c r="C69" s="365">
        <f t="shared" ref="C69:AI69" si="26">+C70+C71</f>
        <v>0</v>
      </c>
      <c r="D69" s="365">
        <f t="shared" si="26"/>
        <v>0</v>
      </c>
      <c r="E69" s="365">
        <f t="shared" si="26"/>
        <v>0</v>
      </c>
      <c r="F69" s="365">
        <f t="shared" si="26"/>
        <v>0</v>
      </c>
      <c r="G69" s="365">
        <f t="shared" si="26"/>
        <v>0</v>
      </c>
      <c r="H69" s="365">
        <f t="shared" si="26"/>
        <v>148.80835384</v>
      </c>
      <c r="I69" s="365">
        <f t="shared" si="26"/>
        <v>148.80835384</v>
      </c>
      <c r="J69" s="365">
        <f t="shared" si="26"/>
        <v>148.80835384</v>
      </c>
      <c r="K69" s="365">
        <f t="shared" si="26"/>
        <v>148.80835384</v>
      </c>
      <c r="L69" s="365">
        <f t="shared" si="26"/>
        <v>148.80835384</v>
      </c>
      <c r="M69" s="365">
        <f t="shared" si="26"/>
        <v>148.80835384</v>
      </c>
      <c r="N69" s="365">
        <f t="shared" si="26"/>
        <v>148.80835384</v>
      </c>
      <c r="O69" s="365">
        <f t="shared" si="26"/>
        <v>148.80835384</v>
      </c>
      <c r="P69" s="365">
        <f t="shared" si="26"/>
        <v>148.80835384</v>
      </c>
      <c r="Q69" s="365">
        <f t="shared" si="26"/>
        <v>148.80835384</v>
      </c>
      <c r="R69" s="365">
        <f t="shared" si="26"/>
        <v>0</v>
      </c>
      <c r="S69" s="365">
        <f t="shared" si="26"/>
        <v>0</v>
      </c>
      <c r="T69" s="365">
        <f t="shared" si="26"/>
        <v>0</v>
      </c>
      <c r="U69" s="365">
        <f t="shared" si="26"/>
        <v>0</v>
      </c>
      <c r="V69" s="365">
        <f t="shared" si="26"/>
        <v>0</v>
      </c>
      <c r="W69" s="365">
        <f t="shared" si="26"/>
        <v>0</v>
      </c>
      <c r="X69" s="365">
        <f t="shared" si="26"/>
        <v>0</v>
      </c>
      <c r="Y69" s="365">
        <f t="shared" si="26"/>
        <v>0</v>
      </c>
      <c r="Z69" s="365">
        <f t="shared" si="26"/>
        <v>0</v>
      </c>
      <c r="AA69" s="365">
        <f t="shared" si="26"/>
        <v>0</v>
      </c>
      <c r="AB69" s="365">
        <f t="shared" si="26"/>
        <v>0</v>
      </c>
      <c r="AC69" s="365">
        <f t="shared" si="26"/>
        <v>0</v>
      </c>
      <c r="AD69" s="365">
        <f t="shared" si="26"/>
        <v>0</v>
      </c>
      <c r="AE69" s="365">
        <f t="shared" si="26"/>
        <v>0</v>
      </c>
      <c r="AF69" s="365">
        <f t="shared" si="26"/>
        <v>0</v>
      </c>
      <c r="AG69" s="365">
        <f t="shared" si="26"/>
        <v>0</v>
      </c>
      <c r="AH69" s="365">
        <f t="shared" si="26"/>
        <v>0</v>
      </c>
      <c r="AI69" s="365">
        <f t="shared" si="26"/>
        <v>0</v>
      </c>
      <c r="AJ69" s="81">
        <f t="shared" si="14"/>
        <v>1488.0835384000002</v>
      </c>
    </row>
    <row r="70" spans="1:36" x14ac:dyDescent="0.2">
      <c r="A70" s="89"/>
      <c r="B70" s="367" t="s">
        <v>243</v>
      </c>
      <c r="C70" s="365">
        <v>0</v>
      </c>
      <c r="D70" s="365">
        <v>0</v>
      </c>
      <c r="E70" s="365">
        <v>0</v>
      </c>
      <c r="F70" s="365">
        <v>0</v>
      </c>
      <c r="G70" s="365">
        <v>0</v>
      </c>
      <c r="H70" s="365">
        <v>130.37493726</v>
      </c>
      <c r="I70" s="365">
        <v>130.37493726</v>
      </c>
      <c r="J70" s="81">
        <v>130.37493726</v>
      </c>
      <c r="K70" s="365">
        <v>130.37493726</v>
      </c>
      <c r="L70" s="365">
        <v>130.37493726</v>
      </c>
      <c r="M70" s="365">
        <v>130.37493726</v>
      </c>
      <c r="N70" s="365">
        <v>130.37493726</v>
      </c>
      <c r="O70" s="365">
        <v>130.37493726</v>
      </c>
      <c r="P70" s="365">
        <v>130.37493726</v>
      </c>
      <c r="Q70" s="365">
        <v>130.37493726</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365">
        <v>0</v>
      </c>
      <c r="AI70" s="365">
        <v>0</v>
      </c>
      <c r="AJ70" s="81">
        <f t="shared" si="14"/>
        <v>1303.7493726</v>
      </c>
    </row>
    <row r="71" spans="1:36" x14ac:dyDescent="0.2">
      <c r="A71" s="89"/>
      <c r="B71" s="368" t="s">
        <v>244</v>
      </c>
      <c r="C71" s="365">
        <v>0</v>
      </c>
      <c r="D71" s="365">
        <v>0</v>
      </c>
      <c r="E71" s="365">
        <v>0</v>
      </c>
      <c r="F71" s="365">
        <v>0</v>
      </c>
      <c r="G71" s="365">
        <v>0</v>
      </c>
      <c r="H71" s="365">
        <v>18.433416579999999</v>
      </c>
      <c r="I71" s="365">
        <v>18.433416579999999</v>
      </c>
      <c r="J71" s="81">
        <v>18.433416579999999</v>
      </c>
      <c r="K71" s="365">
        <v>18.433416579999999</v>
      </c>
      <c r="L71" s="365">
        <v>18.433416579999999</v>
      </c>
      <c r="M71" s="365">
        <v>18.433416579999999</v>
      </c>
      <c r="N71" s="365">
        <v>18.433416579999999</v>
      </c>
      <c r="O71" s="365">
        <v>18.433416579999999</v>
      </c>
      <c r="P71" s="365">
        <v>18.433416579999999</v>
      </c>
      <c r="Q71" s="365">
        <v>18.433416579999999</v>
      </c>
      <c r="R71" s="365">
        <v>0</v>
      </c>
      <c r="S71" s="365">
        <v>0</v>
      </c>
      <c r="T71" s="365">
        <v>0</v>
      </c>
      <c r="U71" s="365">
        <v>0</v>
      </c>
      <c r="V71" s="365">
        <v>0</v>
      </c>
      <c r="W71" s="365">
        <v>0</v>
      </c>
      <c r="X71" s="365">
        <v>0</v>
      </c>
      <c r="Y71" s="365">
        <v>0</v>
      </c>
      <c r="Z71" s="365">
        <v>0</v>
      </c>
      <c r="AA71" s="365">
        <v>0</v>
      </c>
      <c r="AB71" s="365">
        <v>0</v>
      </c>
      <c r="AC71" s="365">
        <v>0</v>
      </c>
      <c r="AD71" s="365">
        <v>0</v>
      </c>
      <c r="AE71" s="365">
        <v>0</v>
      </c>
      <c r="AF71" s="365">
        <v>0</v>
      </c>
      <c r="AG71" s="365">
        <v>0</v>
      </c>
      <c r="AH71" s="365">
        <v>0</v>
      </c>
      <c r="AI71" s="365">
        <v>0</v>
      </c>
      <c r="AJ71" s="81">
        <f t="shared" si="14"/>
        <v>184.33416579999999</v>
      </c>
    </row>
    <row r="72" spans="1:36" x14ac:dyDescent="0.2">
      <c r="A72" s="89"/>
      <c r="B72" s="275" t="s">
        <v>25</v>
      </c>
      <c r="C72" s="365">
        <f t="shared" ref="C72:AI72" si="27">+C73+C74</f>
        <v>0</v>
      </c>
      <c r="D72" s="365">
        <f t="shared" si="27"/>
        <v>0</v>
      </c>
      <c r="E72" s="365">
        <f t="shared" si="27"/>
        <v>0</v>
      </c>
      <c r="F72" s="365">
        <f t="shared" si="27"/>
        <v>0</v>
      </c>
      <c r="G72" s="365">
        <f t="shared" si="27"/>
        <v>0</v>
      </c>
      <c r="H72" s="365">
        <f t="shared" si="27"/>
        <v>629.49913018744542</v>
      </c>
      <c r="I72" s="365">
        <f t="shared" si="27"/>
        <v>629.49913018744542</v>
      </c>
      <c r="J72" s="365">
        <f t="shared" si="27"/>
        <v>629.49913018744542</v>
      </c>
      <c r="K72" s="365">
        <f t="shared" si="27"/>
        <v>629.49913018744542</v>
      </c>
      <c r="L72" s="365">
        <f t="shared" si="27"/>
        <v>629.49913018744542</v>
      </c>
      <c r="M72" s="365">
        <f t="shared" si="27"/>
        <v>629.49913018744542</v>
      </c>
      <c r="N72" s="365">
        <f t="shared" si="27"/>
        <v>629.49913018744542</v>
      </c>
      <c r="O72" s="365">
        <f t="shared" si="27"/>
        <v>629.49913018744542</v>
      </c>
      <c r="P72" s="365">
        <f t="shared" si="27"/>
        <v>629.49913018744542</v>
      </c>
      <c r="Q72" s="365">
        <f t="shared" si="27"/>
        <v>629.49913018744542</v>
      </c>
      <c r="R72" s="365">
        <f t="shared" si="27"/>
        <v>0</v>
      </c>
      <c r="S72" s="365">
        <f t="shared" si="27"/>
        <v>0</v>
      </c>
      <c r="T72" s="365">
        <f t="shared" si="27"/>
        <v>0</v>
      </c>
      <c r="U72" s="365">
        <f t="shared" si="27"/>
        <v>0</v>
      </c>
      <c r="V72" s="365">
        <f t="shared" si="27"/>
        <v>0</v>
      </c>
      <c r="W72" s="365">
        <f t="shared" si="27"/>
        <v>0</v>
      </c>
      <c r="X72" s="365">
        <f t="shared" si="27"/>
        <v>0</v>
      </c>
      <c r="Y72" s="365">
        <f t="shared" si="27"/>
        <v>0</v>
      </c>
      <c r="Z72" s="365">
        <f t="shared" si="27"/>
        <v>0</v>
      </c>
      <c r="AA72" s="365">
        <f t="shared" si="27"/>
        <v>0</v>
      </c>
      <c r="AB72" s="365">
        <f t="shared" si="27"/>
        <v>0</v>
      </c>
      <c r="AC72" s="365">
        <f t="shared" si="27"/>
        <v>0</v>
      </c>
      <c r="AD72" s="365">
        <f t="shared" si="27"/>
        <v>0</v>
      </c>
      <c r="AE72" s="365">
        <f t="shared" si="27"/>
        <v>0</v>
      </c>
      <c r="AF72" s="365">
        <f t="shared" si="27"/>
        <v>0</v>
      </c>
      <c r="AG72" s="365">
        <f t="shared" si="27"/>
        <v>0</v>
      </c>
      <c r="AH72" s="365">
        <f t="shared" si="27"/>
        <v>0</v>
      </c>
      <c r="AI72" s="365">
        <f t="shared" si="27"/>
        <v>0</v>
      </c>
      <c r="AJ72" s="81">
        <f t="shared" si="14"/>
        <v>6294.9913018744528</v>
      </c>
    </row>
    <row r="73" spans="1:36" x14ac:dyDescent="0.2">
      <c r="A73" s="89"/>
      <c r="B73" s="366" t="s">
        <v>241</v>
      </c>
      <c r="C73" s="365">
        <v>0</v>
      </c>
      <c r="D73" s="365">
        <v>0</v>
      </c>
      <c r="E73" s="365">
        <v>0</v>
      </c>
      <c r="F73" s="365">
        <v>0</v>
      </c>
      <c r="G73" s="365">
        <v>0</v>
      </c>
      <c r="H73" s="365">
        <v>339.45200313862244</v>
      </c>
      <c r="I73" s="365">
        <v>339.45200313862244</v>
      </c>
      <c r="J73" s="81">
        <v>339.45200313862244</v>
      </c>
      <c r="K73" s="365">
        <v>339.45200313862244</v>
      </c>
      <c r="L73" s="365">
        <v>339.45200313862244</v>
      </c>
      <c r="M73" s="365">
        <v>339.45200313862244</v>
      </c>
      <c r="N73" s="365">
        <v>339.45200313862244</v>
      </c>
      <c r="O73" s="365">
        <v>339.45200313862244</v>
      </c>
      <c r="P73" s="365">
        <v>339.45200313862244</v>
      </c>
      <c r="Q73" s="365">
        <v>339.45200313862244</v>
      </c>
      <c r="R73" s="365">
        <v>0</v>
      </c>
      <c r="S73" s="365">
        <v>0</v>
      </c>
      <c r="T73" s="365">
        <v>0</v>
      </c>
      <c r="U73" s="365">
        <v>0</v>
      </c>
      <c r="V73" s="365">
        <v>0</v>
      </c>
      <c r="W73" s="365">
        <v>0</v>
      </c>
      <c r="X73" s="365">
        <v>0</v>
      </c>
      <c r="Y73" s="365">
        <v>0</v>
      </c>
      <c r="Z73" s="365">
        <v>0</v>
      </c>
      <c r="AA73" s="365">
        <v>0</v>
      </c>
      <c r="AB73" s="365">
        <v>0</v>
      </c>
      <c r="AC73" s="365">
        <v>0</v>
      </c>
      <c r="AD73" s="365">
        <v>0</v>
      </c>
      <c r="AE73" s="365">
        <v>0</v>
      </c>
      <c r="AF73" s="365">
        <v>0</v>
      </c>
      <c r="AG73" s="365">
        <v>0</v>
      </c>
      <c r="AH73" s="365">
        <v>0</v>
      </c>
      <c r="AI73" s="365">
        <v>0</v>
      </c>
      <c r="AJ73" s="81">
        <f t="shared" si="14"/>
        <v>3394.5200313862238</v>
      </c>
    </row>
    <row r="74" spans="1:36" x14ac:dyDescent="0.2">
      <c r="A74" s="89"/>
      <c r="B74" s="371" t="s">
        <v>242</v>
      </c>
      <c r="C74" s="365">
        <v>0</v>
      </c>
      <c r="D74" s="365">
        <v>0</v>
      </c>
      <c r="E74" s="365">
        <v>0</v>
      </c>
      <c r="F74" s="365">
        <v>0</v>
      </c>
      <c r="G74" s="365">
        <v>0</v>
      </c>
      <c r="H74" s="365">
        <v>290.04712704882297</v>
      </c>
      <c r="I74" s="365">
        <v>290.04712704882297</v>
      </c>
      <c r="J74" s="81">
        <v>290.04712704882297</v>
      </c>
      <c r="K74" s="365">
        <v>290.04712704882297</v>
      </c>
      <c r="L74" s="365">
        <v>290.04712704882297</v>
      </c>
      <c r="M74" s="365">
        <v>290.04712704882297</v>
      </c>
      <c r="N74" s="365">
        <v>290.04712704882297</v>
      </c>
      <c r="O74" s="365">
        <v>290.04712704882297</v>
      </c>
      <c r="P74" s="365">
        <v>290.04712704882297</v>
      </c>
      <c r="Q74" s="365">
        <v>290.04712704882297</v>
      </c>
      <c r="R74" s="365">
        <v>0</v>
      </c>
      <c r="S74" s="365">
        <v>0</v>
      </c>
      <c r="T74" s="365">
        <v>0</v>
      </c>
      <c r="U74" s="365">
        <v>0</v>
      </c>
      <c r="V74" s="365">
        <v>0</v>
      </c>
      <c r="W74" s="365">
        <v>0</v>
      </c>
      <c r="X74" s="365">
        <v>0</v>
      </c>
      <c r="Y74" s="365">
        <v>0</v>
      </c>
      <c r="Z74" s="365">
        <v>0</v>
      </c>
      <c r="AA74" s="365">
        <v>0</v>
      </c>
      <c r="AB74" s="365">
        <v>0</v>
      </c>
      <c r="AC74" s="365">
        <v>0</v>
      </c>
      <c r="AD74" s="365">
        <v>0</v>
      </c>
      <c r="AE74" s="365">
        <v>0</v>
      </c>
      <c r="AF74" s="365">
        <v>0</v>
      </c>
      <c r="AG74" s="365">
        <v>0</v>
      </c>
      <c r="AH74" s="365">
        <v>0</v>
      </c>
      <c r="AI74" s="365">
        <v>0</v>
      </c>
      <c r="AJ74" s="81">
        <f t="shared" si="14"/>
        <v>2900.471270488229</v>
      </c>
    </row>
    <row r="75" spans="1:36" x14ac:dyDescent="0.2">
      <c r="A75" s="89"/>
      <c r="B75" s="465" t="s">
        <v>26</v>
      </c>
      <c r="C75" s="365">
        <f t="shared" ref="C75:AI75" si="28">+C76+C77</f>
        <v>0</v>
      </c>
      <c r="D75" s="365">
        <f t="shared" si="28"/>
        <v>0</v>
      </c>
      <c r="E75" s="365">
        <f t="shared" si="28"/>
        <v>0</v>
      </c>
      <c r="F75" s="365">
        <f t="shared" si="28"/>
        <v>0</v>
      </c>
      <c r="G75" s="365">
        <f t="shared" si="28"/>
        <v>0</v>
      </c>
      <c r="H75" s="365">
        <f t="shared" si="28"/>
        <v>9.0918303188969087</v>
      </c>
      <c r="I75" s="365">
        <f t="shared" si="28"/>
        <v>9.0918303188969087</v>
      </c>
      <c r="J75" s="365">
        <f t="shared" si="28"/>
        <v>9.0918303188969087</v>
      </c>
      <c r="K75" s="365">
        <f t="shared" si="28"/>
        <v>9.0918303188969087</v>
      </c>
      <c r="L75" s="365">
        <f t="shared" si="28"/>
        <v>9.0918303188969087</v>
      </c>
      <c r="M75" s="365">
        <f t="shared" si="28"/>
        <v>9.0918303188969087</v>
      </c>
      <c r="N75" s="365">
        <f t="shared" si="28"/>
        <v>9.0918303188969087</v>
      </c>
      <c r="O75" s="365">
        <f t="shared" si="28"/>
        <v>9.0918303188969087</v>
      </c>
      <c r="P75" s="365">
        <f t="shared" si="28"/>
        <v>9.0918303188969087</v>
      </c>
      <c r="Q75" s="365">
        <f t="shared" si="28"/>
        <v>9.0918303188969087</v>
      </c>
      <c r="R75" s="365">
        <f t="shared" si="28"/>
        <v>0</v>
      </c>
      <c r="S75" s="365">
        <f t="shared" si="28"/>
        <v>0</v>
      </c>
      <c r="T75" s="365">
        <f t="shared" si="28"/>
        <v>0</v>
      </c>
      <c r="U75" s="365">
        <f t="shared" si="28"/>
        <v>0</v>
      </c>
      <c r="V75" s="365">
        <f t="shared" si="28"/>
        <v>0</v>
      </c>
      <c r="W75" s="365">
        <f t="shared" si="28"/>
        <v>0</v>
      </c>
      <c r="X75" s="365">
        <f t="shared" si="28"/>
        <v>0</v>
      </c>
      <c r="Y75" s="365">
        <f t="shared" si="28"/>
        <v>0</v>
      </c>
      <c r="Z75" s="365">
        <f t="shared" si="28"/>
        <v>0</v>
      </c>
      <c r="AA75" s="365">
        <f t="shared" si="28"/>
        <v>0</v>
      </c>
      <c r="AB75" s="365">
        <f t="shared" si="28"/>
        <v>0</v>
      </c>
      <c r="AC75" s="365">
        <f t="shared" si="28"/>
        <v>0</v>
      </c>
      <c r="AD75" s="365">
        <f t="shared" si="28"/>
        <v>0</v>
      </c>
      <c r="AE75" s="365">
        <f t="shared" si="28"/>
        <v>0</v>
      </c>
      <c r="AF75" s="365">
        <f t="shared" si="28"/>
        <v>0</v>
      </c>
      <c r="AG75" s="365">
        <f t="shared" si="28"/>
        <v>0</v>
      </c>
      <c r="AH75" s="365">
        <f t="shared" si="28"/>
        <v>0</v>
      </c>
      <c r="AI75" s="365">
        <f t="shared" si="28"/>
        <v>0</v>
      </c>
      <c r="AJ75" s="81">
        <f t="shared" ref="AJ75:AJ101" si="29">SUM(C75:AI75)</f>
        <v>90.918303188969091</v>
      </c>
    </row>
    <row r="76" spans="1:36" x14ac:dyDescent="0.2">
      <c r="A76" s="89"/>
      <c r="B76" s="371" t="s">
        <v>241</v>
      </c>
      <c r="C76" s="365">
        <v>0</v>
      </c>
      <c r="D76" s="365">
        <v>0</v>
      </c>
      <c r="E76" s="365">
        <v>0</v>
      </c>
      <c r="F76" s="365">
        <v>0</v>
      </c>
      <c r="G76" s="365">
        <v>0</v>
      </c>
      <c r="H76" s="365">
        <v>6.2730534910235054</v>
      </c>
      <c r="I76" s="365">
        <v>6.2730534910235054</v>
      </c>
      <c r="J76" s="81">
        <v>6.2730534910235054</v>
      </c>
      <c r="K76" s="365">
        <v>6.2730534910235054</v>
      </c>
      <c r="L76" s="365">
        <v>6.2730534910235054</v>
      </c>
      <c r="M76" s="365">
        <v>6.2730534910235054</v>
      </c>
      <c r="N76" s="365">
        <v>6.2730534910235054</v>
      </c>
      <c r="O76" s="365">
        <v>6.2730534910235054</v>
      </c>
      <c r="P76" s="365">
        <v>6.2730534910235054</v>
      </c>
      <c r="Q76" s="365">
        <v>6.2730534910235054</v>
      </c>
      <c r="R76" s="365">
        <v>0</v>
      </c>
      <c r="S76" s="365">
        <v>0</v>
      </c>
      <c r="T76" s="365">
        <v>0</v>
      </c>
      <c r="U76" s="365">
        <v>0</v>
      </c>
      <c r="V76" s="365">
        <v>0</v>
      </c>
      <c r="W76" s="365">
        <v>0</v>
      </c>
      <c r="X76" s="365">
        <v>0</v>
      </c>
      <c r="Y76" s="365">
        <v>0</v>
      </c>
      <c r="Z76" s="365">
        <v>0</v>
      </c>
      <c r="AA76" s="365">
        <v>0</v>
      </c>
      <c r="AB76" s="365">
        <v>0</v>
      </c>
      <c r="AC76" s="365">
        <v>0</v>
      </c>
      <c r="AD76" s="365">
        <v>0</v>
      </c>
      <c r="AE76" s="365">
        <v>0</v>
      </c>
      <c r="AF76" s="365">
        <v>0</v>
      </c>
      <c r="AG76" s="365">
        <v>0</v>
      </c>
      <c r="AH76" s="365">
        <v>0</v>
      </c>
      <c r="AI76" s="365">
        <v>0</v>
      </c>
      <c r="AJ76" s="81">
        <f t="shared" si="29"/>
        <v>62.730534910235043</v>
      </c>
    </row>
    <row r="77" spans="1:36" x14ac:dyDescent="0.2">
      <c r="A77" s="89"/>
      <c r="B77" s="371" t="s">
        <v>242</v>
      </c>
      <c r="C77" s="365">
        <v>0</v>
      </c>
      <c r="D77" s="365">
        <v>0</v>
      </c>
      <c r="E77" s="365">
        <v>0</v>
      </c>
      <c r="F77" s="365">
        <v>0</v>
      </c>
      <c r="G77" s="365">
        <v>0</v>
      </c>
      <c r="H77" s="365">
        <v>2.8187768278734033</v>
      </c>
      <c r="I77" s="365">
        <v>2.8187768278734033</v>
      </c>
      <c r="J77" s="85">
        <v>2.8187768278734033</v>
      </c>
      <c r="K77" s="365">
        <v>2.8187768278734033</v>
      </c>
      <c r="L77" s="365">
        <v>2.8187768278734033</v>
      </c>
      <c r="M77" s="365">
        <v>2.8187768278734033</v>
      </c>
      <c r="N77" s="365">
        <v>2.8187768278734033</v>
      </c>
      <c r="O77" s="365">
        <v>2.8187768278734033</v>
      </c>
      <c r="P77" s="365">
        <v>2.8187768278734033</v>
      </c>
      <c r="Q77" s="365">
        <v>2.8187768278734033</v>
      </c>
      <c r="R77" s="365">
        <v>0</v>
      </c>
      <c r="S77" s="365">
        <v>0</v>
      </c>
      <c r="T77" s="365">
        <v>0</v>
      </c>
      <c r="U77" s="365">
        <v>0</v>
      </c>
      <c r="V77" s="365">
        <v>0</v>
      </c>
      <c r="W77" s="365">
        <v>0</v>
      </c>
      <c r="X77" s="365">
        <v>0</v>
      </c>
      <c r="Y77" s="365">
        <v>0</v>
      </c>
      <c r="Z77" s="365">
        <v>0</v>
      </c>
      <c r="AA77" s="365">
        <v>0</v>
      </c>
      <c r="AB77" s="365">
        <v>0</v>
      </c>
      <c r="AC77" s="365">
        <v>0</v>
      </c>
      <c r="AD77" s="365">
        <v>0</v>
      </c>
      <c r="AE77" s="365">
        <v>0</v>
      </c>
      <c r="AF77" s="365">
        <v>0</v>
      </c>
      <c r="AG77" s="365">
        <v>0</v>
      </c>
      <c r="AH77" s="365">
        <v>0</v>
      </c>
      <c r="AI77" s="365">
        <v>0</v>
      </c>
      <c r="AJ77" s="85">
        <f t="shared" si="29"/>
        <v>28.187768278734033</v>
      </c>
    </row>
    <row r="78" spans="1:36" x14ac:dyDescent="0.2">
      <c r="A78" s="89"/>
      <c r="B78" s="372" t="s">
        <v>27</v>
      </c>
      <c r="C78" s="348">
        <v>0</v>
      </c>
      <c r="D78" s="348">
        <v>0</v>
      </c>
      <c r="E78" s="348">
        <v>0</v>
      </c>
      <c r="F78" s="348">
        <v>0</v>
      </c>
      <c r="G78" s="348">
        <v>0</v>
      </c>
      <c r="H78" s="348">
        <v>0</v>
      </c>
      <c r="I78" s="348">
        <v>0</v>
      </c>
      <c r="J78" s="80">
        <v>0</v>
      </c>
      <c r="K78" s="348">
        <v>0</v>
      </c>
      <c r="L78" s="348">
        <v>0</v>
      </c>
      <c r="M78" s="348">
        <v>0</v>
      </c>
      <c r="N78" s="348">
        <v>0</v>
      </c>
      <c r="O78" s="348">
        <v>0</v>
      </c>
      <c r="P78" s="348">
        <v>0</v>
      </c>
      <c r="Q78" s="348">
        <v>0</v>
      </c>
      <c r="R78" s="348">
        <v>0</v>
      </c>
      <c r="S78" s="348">
        <v>0</v>
      </c>
      <c r="T78" s="348">
        <v>636.54148988799398</v>
      </c>
      <c r="U78" s="348">
        <v>636.54148988799398</v>
      </c>
      <c r="V78" s="348">
        <v>636.54148988799398</v>
      </c>
      <c r="W78" s="348">
        <v>636.54148988799398</v>
      </c>
      <c r="X78" s="348">
        <v>636.54148988799398</v>
      </c>
      <c r="Y78" s="348">
        <v>636.54148988799398</v>
      </c>
      <c r="Z78" s="348">
        <v>636.54148988799398</v>
      </c>
      <c r="AA78" s="348">
        <v>636.54148988799398</v>
      </c>
      <c r="AB78" s="348">
        <v>636.54148988799398</v>
      </c>
      <c r="AC78" s="348">
        <v>636.54148988799398</v>
      </c>
      <c r="AD78" s="348">
        <v>0</v>
      </c>
      <c r="AE78" s="348">
        <v>0</v>
      </c>
      <c r="AF78" s="348">
        <v>0</v>
      </c>
      <c r="AG78" s="348">
        <v>0</v>
      </c>
      <c r="AH78" s="348">
        <v>0</v>
      </c>
      <c r="AI78" s="348">
        <v>0</v>
      </c>
      <c r="AJ78" s="80">
        <f t="shared" si="29"/>
        <v>6365.4148988799388</v>
      </c>
    </row>
    <row r="79" spans="1:36" x14ac:dyDescent="0.2">
      <c r="A79" s="89"/>
      <c r="B79" s="372" t="s">
        <v>625</v>
      </c>
      <c r="C79" s="348">
        <v>0</v>
      </c>
      <c r="D79" s="348">
        <v>0</v>
      </c>
      <c r="E79" s="348">
        <v>0</v>
      </c>
      <c r="F79" s="348">
        <v>0</v>
      </c>
      <c r="G79" s="348">
        <v>1750</v>
      </c>
      <c r="H79" s="348">
        <v>0</v>
      </c>
      <c r="I79" s="348">
        <v>0</v>
      </c>
      <c r="J79" s="80">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c r="AE79" s="348">
        <v>0</v>
      </c>
      <c r="AF79" s="348">
        <v>0</v>
      </c>
      <c r="AG79" s="348">
        <v>0</v>
      </c>
      <c r="AH79" s="348">
        <v>0</v>
      </c>
      <c r="AI79" s="348">
        <v>0</v>
      </c>
      <c r="AJ79" s="80">
        <f t="shared" si="29"/>
        <v>1750</v>
      </c>
    </row>
    <row r="80" spans="1:36" x14ac:dyDescent="0.2">
      <c r="A80" s="89"/>
      <c r="B80" s="347" t="s">
        <v>518</v>
      </c>
      <c r="C80" s="373">
        <v>0</v>
      </c>
      <c r="D80" s="373">
        <v>0</v>
      </c>
      <c r="E80" s="373">
        <v>0</v>
      </c>
      <c r="F80" s="373">
        <v>3250</v>
      </c>
      <c r="G80" s="373">
        <v>0</v>
      </c>
      <c r="H80" s="373">
        <v>0</v>
      </c>
      <c r="I80" s="373">
        <v>0</v>
      </c>
      <c r="J80" s="80">
        <v>0</v>
      </c>
      <c r="K80" s="373">
        <v>0</v>
      </c>
      <c r="L80" s="373">
        <v>0</v>
      </c>
      <c r="M80" s="373">
        <v>0</v>
      </c>
      <c r="N80" s="373">
        <v>0</v>
      </c>
      <c r="O80" s="373">
        <v>0</v>
      </c>
      <c r="P80" s="373">
        <v>0</v>
      </c>
      <c r="Q80" s="373">
        <v>0</v>
      </c>
      <c r="R80" s="373">
        <v>0</v>
      </c>
      <c r="S80" s="373">
        <v>0</v>
      </c>
      <c r="T80" s="373">
        <v>0</v>
      </c>
      <c r="U80" s="373">
        <v>0</v>
      </c>
      <c r="V80" s="373">
        <v>0</v>
      </c>
      <c r="W80" s="373">
        <v>0</v>
      </c>
      <c r="X80" s="373">
        <v>0</v>
      </c>
      <c r="Y80" s="373">
        <v>0</v>
      </c>
      <c r="Z80" s="373">
        <v>0</v>
      </c>
      <c r="AA80" s="373">
        <v>0</v>
      </c>
      <c r="AB80" s="373">
        <v>0</v>
      </c>
      <c r="AC80" s="373">
        <v>0</v>
      </c>
      <c r="AD80" s="373">
        <v>0</v>
      </c>
      <c r="AE80" s="373">
        <v>0</v>
      </c>
      <c r="AF80" s="373">
        <v>0</v>
      </c>
      <c r="AG80" s="373">
        <v>0</v>
      </c>
      <c r="AH80" s="373">
        <v>0</v>
      </c>
      <c r="AI80" s="373">
        <v>0</v>
      </c>
      <c r="AJ80" s="80">
        <f t="shared" si="29"/>
        <v>3250</v>
      </c>
    </row>
    <row r="81" spans="1:36" x14ac:dyDescent="0.2">
      <c r="A81" s="89"/>
      <c r="B81" s="347" t="s">
        <v>626</v>
      </c>
      <c r="C81" s="373">
        <v>0</v>
      </c>
      <c r="D81" s="373">
        <v>0</v>
      </c>
      <c r="E81" s="373">
        <v>0</v>
      </c>
      <c r="F81" s="373">
        <v>0</v>
      </c>
      <c r="G81" s="373">
        <v>0</v>
      </c>
      <c r="H81" s="373">
        <v>0</v>
      </c>
      <c r="I81" s="373">
        <v>0</v>
      </c>
      <c r="J81" s="80">
        <v>0</v>
      </c>
      <c r="K81" s="373">
        <v>0</v>
      </c>
      <c r="L81" s="373">
        <v>4250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29"/>
        <v>4250</v>
      </c>
    </row>
    <row r="82" spans="1:36" x14ac:dyDescent="0.2">
      <c r="A82" s="89"/>
      <c r="B82" s="347" t="s">
        <v>942</v>
      </c>
      <c r="C82" s="373">
        <v>0</v>
      </c>
      <c r="D82" s="373">
        <v>0</v>
      </c>
      <c r="E82" s="373">
        <v>0</v>
      </c>
      <c r="F82" s="373">
        <v>0</v>
      </c>
      <c r="G82" s="373">
        <v>0</v>
      </c>
      <c r="H82" s="373">
        <v>0</v>
      </c>
      <c r="I82" s="373">
        <v>0</v>
      </c>
      <c r="J82" s="80">
        <v>0</v>
      </c>
      <c r="K82" s="373">
        <v>0</v>
      </c>
      <c r="L82" s="373">
        <v>0</v>
      </c>
      <c r="M82" s="373">
        <v>0</v>
      </c>
      <c r="N82" s="373">
        <v>0</v>
      </c>
      <c r="O82" s="373">
        <v>0</v>
      </c>
      <c r="P82" s="373">
        <v>0</v>
      </c>
      <c r="Q82" s="373">
        <v>0</v>
      </c>
      <c r="R82" s="373">
        <v>0</v>
      </c>
      <c r="S82" s="373">
        <v>0</v>
      </c>
      <c r="T82" s="373">
        <v>0</v>
      </c>
      <c r="U82" s="373">
        <v>0</v>
      </c>
      <c r="V82" s="373">
        <v>0</v>
      </c>
      <c r="W82" s="373">
        <v>0</v>
      </c>
      <c r="X82" s="373">
        <v>0</v>
      </c>
      <c r="Y82" s="373">
        <v>0</v>
      </c>
      <c r="Z82" s="373">
        <v>0</v>
      </c>
      <c r="AA82" s="373">
        <v>0</v>
      </c>
      <c r="AB82" s="373">
        <v>0</v>
      </c>
      <c r="AC82" s="373">
        <v>0</v>
      </c>
      <c r="AD82" s="373">
        <v>0</v>
      </c>
      <c r="AE82" s="373">
        <v>0</v>
      </c>
      <c r="AF82" s="373">
        <v>0</v>
      </c>
      <c r="AG82" s="373">
        <v>0</v>
      </c>
      <c r="AH82" s="373">
        <v>0</v>
      </c>
      <c r="AI82" s="373">
        <v>0</v>
      </c>
      <c r="AJ82" s="80">
        <f t="shared" si="29"/>
        <v>0</v>
      </c>
    </row>
    <row r="83" spans="1:36" x14ac:dyDescent="0.2">
      <c r="A83" s="89"/>
      <c r="B83" s="347" t="s">
        <v>427</v>
      </c>
      <c r="C83" s="373">
        <v>0</v>
      </c>
      <c r="D83" s="373">
        <v>0</v>
      </c>
      <c r="E83" s="373">
        <v>0</v>
      </c>
      <c r="F83" s="373">
        <v>0</v>
      </c>
      <c r="G83" s="373">
        <v>0</v>
      </c>
      <c r="H83" s="373">
        <v>0</v>
      </c>
      <c r="I83" s="373">
        <v>0</v>
      </c>
      <c r="J83" s="80">
        <v>0</v>
      </c>
      <c r="K83" s="373">
        <v>0</v>
      </c>
      <c r="L83" s="373">
        <v>1000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29"/>
        <v>1000</v>
      </c>
    </row>
    <row r="84" spans="1:36" x14ac:dyDescent="0.2">
      <c r="A84" s="89"/>
      <c r="B84" s="347" t="s">
        <v>627</v>
      </c>
      <c r="C84" s="373">
        <v>0</v>
      </c>
      <c r="D84" s="373">
        <v>0</v>
      </c>
      <c r="E84" s="373">
        <v>0</v>
      </c>
      <c r="F84" s="373">
        <v>0</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3000</v>
      </c>
      <c r="AG84" s="373">
        <v>0</v>
      </c>
      <c r="AH84" s="373">
        <v>0</v>
      </c>
      <c r="AI84" s="373">
        <v>0</v>
      </c>
      <c r="AJ84" s="80">
        <f t="shared" si="29"/>
        <v>3000</v>
      </c>
    </row>
    <row r="85" spans="1:36" x14ac:dyDescent="0.2">
      <c r="A85" s="89"/>
      <c r="B85" s="347" t="s">
        <v>420</v>
      </c>
      <c r="C85" s="373">
        <v>0</v>
      </c>
      <c r="D85" s="373">
        <v>0</v>
      </c>
      <c r="E85" s="373">
        <v>4500</v>
      </c>
      <c r="F85" s="373">
        <v>0</v>
      </c>
      <c r="G85" s="373">
        <v>0</v>
      </c>
      <c r="H85" s="373">
        <v>0</v>
      </c>
      <c r="I85" s="373">
        <v>0</v>
      </c>
      <c r="J85" s="80">
        <v>0</v>
      </c>
      <c r="K85" s="373">
        <v>0</v>
      </c>
      <c r="L85" s="373">
        <v>0</v>
      </c>
      <c r="M85" s="373">
        <v>0</v>
      </c>
      <c r="N85" s="373">
        <v>0</v>
      </c>
      <c r="O85" s="373">
        <v>0</v>
      </c>
      <c r="P85" s="373">
        <v>0</v>
      </c>
      <c r="Q85" s="373">
        <v>0</v>
      </c>
      <c r="R85" s="373">
        <v>0</v>
      </c>
      <c r="S85" s="373">
        <v>0</v>
      </c>
      <c r="T85" s="373">
        <v>0</v>
      </c>
      <c r="U85" s="373">
        <v>0</v>
      </c>
      <c r="V85" s="373">
        <v>0</v>
      </c>
      <c r="W85" s="373">
        <v>0</v>
      </c>
      <c r="X85" s="373">
        <v>0</v>
      </c>
      <c r="Y85" s="373">
        <v>0</v>
      </c>
      <c r="Z85" s="373">
        <v>0</v>
      </c>
      <c r="AA85" s="373">
        <v>0</v>
      </c>
      <c r="AB85" s="373">
        <v>0</v>
      </c>
      <c r="AC85" s="373">
        <v>0</v>
      </c>
      <c r="AD85" s="373">
        <v>0</v>
      </c>
      <c r="AE85" s="373">
        <v>0</v>
      </c>
      <c r="AF85" s="373">
        <v>0</v>
      </c>
      <c r="AG85" s="373">
        <v>0</v>
      </c>
      <c r="AH85" s="373">
        <v>0</v>
      </c>
      <c r="AI85" s="373">
        <v>0</v>
      </c>
      <c r="AJ85" s="80">
        <f t="shared" si="29"/>
        <v>4500</v>
      </c>
    </row>
    <row r="86" spans="1:36" x14ac:dyDescent="0.2">
      <c r="A86" s="89"/>
      <c r="B86" s="372" t="s">
        <v>519</v>
      </c>
      <c r="C86" s="373">
        <v>0</v>
      </c>
      <c r="D86" s="373">
        <v>0</v>
      </c>
      <c r="E86" s="373">
        <v>0</v>
      </c>
      <c r="F86" s="373">
        <v>0</v>
      </c>
      <c r="G86" s="373">
        <v>0</v>
      </c>
      <c r="H86" s="373">
        <v>0</v>
      </c>
      <c r="I86" s="373">
        <v>0</v>
      </c>
      <c r="J86" s="80">
        <v>0</v>
      </c>
      <c r="K86" s="373">
        <v>3750</v>
      </c>
      <c r="L86" s="373">
        <v>0</v>
      </c>
      <c r="M86" s="373">
        <v>0</v>
      </c>
      <c r="N86" s="373">
        <v>0</v>
      </c>
      <c r="O86" s="373">
        <v>0</v>
      </c>
      <c r="P86" s="373">
        <v>0</v>
      </c>
      <c r="Q86" s="373">
        <v>0</v>
      </c>
      <c r="R86" s="373">
        <v>0</v>
      </c>
      <c r="S86" s="373">
        <v>0</v>
      </c>
      <c r="T86" s="373">
        <v>0</v>
      </c>
      <c r="U86" s="373">
        <v>0</v>
      </c>
      <c r="V86" s="373">
        <v>0</v>
      </c>
      <c r="W86" s="373">
        <v>0</v>
      </c>
      <c r="X86" s="373">
        <v>0</v>
      </c>
      <c r="Y86" s="373">
        <v>0</v>
      </c>
      <c r="Z86" s="373">
        <v>0</v>
      </c>
      <c r="AA86" s="373">
        <v>0</v>
      </c>
      <c r="AB86" s="373">
        <v>0</v>
      </c>
      <c r="AC86" s="373">
        <v>0</v>
      </c>
      <c r="AD86" s="373">
        <v>0</v>
      </c>
      <c r="AE86" s="373">
        <v>0</v>
      </c>
      <c r="AF86" s="373">
        <v>0</v>
      </c>
      <c r="AG86" s="373">
        <v>0</v>
      </c>
      <c r="AH86" s="373">
        <v>0</v>
      </c>
      <c r="AI86" s="373">
        <v>0</v>
      </c>
      <c r="AJ86" s="80">
        <f t="shared" si="29"/>
        <v>3750</v>
      </c>
    </row>
    <row r="87" spans="1:36" x14ac:dyDescent="0.2">
      <c r="A87" s="89"/>
      <c r="B87" s="372" t="s">
        <v>428</v>
      </c>
      <c r="C87" s="373">
        <v>0</v>
      </c>
      <c r="D87" s="373">
        <v>0</v>
      </c>
      <c r="E87" s="373">
        <v>0</v>
      </c>
      <c r="F87" s="373">
        <v>0</v>
      </c>
      <c r="G87" s="373">
        <v>0</v>
      </c>
      <c r="H87" s="373">
        <v>0</v>
      </c>
      <c r="I87" s="373">
        <v>0</v>
      </c>
      <c r="J87" s="80">
        <v>0</v>
      </c>
      <c r="K87" s="373">
        <v>0</v>
      </c>
      <c r="L87" s="373">
        <v>0</v>
      </c>
      <c r="M87" s="373">
        <v>0</v>
      </c>
      <c r="N87" s="373">
        <v>0</v>
      </c>
      <c r="O87" s="373">
        <v>0</v>
      </c>
      <c r="P87" s="373">
        <v>0</v>
      </c>
      <c r="Q87" s="373">
        <v>0</v>
      </c>
      <c r="R87" s="373">
        <v>0</v>
      </c>
      <c r="S87" s="373">
        <v>0</v>
      </c>
      <c r="T87" s="373">
        <v>1750</v>
      </c>
      <c r="U87" s="373">
        <v>0</v>
      </c>
      <c r="V87" s="373">
        <v>0</v>
      </c>
      <c r="W87" s="373">
        <v>0</v>
      </c>
      <c r="X87" s="373">
        <v>0</v>
      </c>
      <c r="Y87" s="373">
        <v>0</v>
      </c>
      <c r="Z87" s="373">
        <v>0</v>
      </c>
      <c r="AA87" s="373">
        <v>0</v>
      </c>
      <c r="AB87" s="373">
        <v>0</v>
      </c>
      <c r="AC87" s="373">
        <v>0</v>
      </c>
      <c r="AD87" s="373">
        <v>0</v>
      </c>
      <c r="AE87" s="373">
        <v>0</v>
      </c>
      <c r="AF87" s="373">
        <v>0</v>
      </c>
      <c r="AG87" s="373">
        <v>0</v>
      </c>
      <c r="AH87" s="373">
        <v>0</v>
      </c>
      <c r="AI87" s="373">
        <v>0</v>
      </c>
      <c r="AJ87" s="80">
        <f t="shared" si="29"/>
        <v>1750</v>
      </c>
    </row>
    <row r="88" spans="1:36" x14ac:dyDescent="0.2">
      <c r="A88" s="89"/>
      <c r="B88" s="347" t="s">
        <v>540</v>
      </c>
      <c r="C88" s="373">
        <v>0</v>
      </c>
      <c r="D88" s="373">
        <v>0</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2750</v>
      </c>
      <c r="AJ88" s="80">
        <f t="shared" si="29"/>
        <v>2750</v>
      </c>
    </row>
    <row r="89" spans="1:36" x14ac:dyDescent="0.2">
      <c r="A89" s="89"/>
      <c r="B89" s="372" t="s">
        <v>421</v>
      </c>
      <c r="C89" s="373">
        <v>0</v>
      </c>
      <c r="D89" s="373">
        <v>0</v>
      </c>
      <c r="E89" s="373">
        <v>0</v>
      </c>
      <c r="F89" s="373">
        <v>0</v>
      </c>
      <c r="G89" s="373">
        <v>0</v>
      </c>
      <c r="H89" s="373">
        <v>0</v>
      </c>
      <c r="I89" s="373">
        <v>0</v>
      </c>
      <c r="J89" s="80">
        <v>6500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29"/>
        <v>6500</v>
      </c>
    </row>
    <row r="90" spans="1:36" x14ac:dyDescent="0.2">
      <c r="A90" s="89"/>
      <c r="B90" s="372" t="s">
        <v>422</v>
      </c>
      <c r="C90" s="373">
        <v>0</v>
      </c>
      <c r="D90" s="373">
        <v>0</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2750</v>
      </c>
      <c r="AE90" s="373">
        <v>0</v>
      </c>
      <c r="AF90" s="373">
        <v>0</v>
      </c>
      <c r="AG90" s="373">
        <v>0</v>
      </c>
      <c r="AH90" s="373">
        <v>0</v>
      </c>
      <c r="AI90" s="373">
        <v>0</v>
      </c>
      <c r="AJ90" s="80">
        <f t="shared" si="29"/>
        <v>2750</v>
      </c>
    </row>
    <row r="91" spans="1:36" x14ac:dyDescent="0.2">
      <c r="A91" s="89"/>
      <c r="B91" s="347" t="s">
        <v>577</v>
      </c>
      <c r="C91" s="374">
        <v>0</v>
      </c>
      <c r="D91" s="374">
        <v>0</v>
      </c>
      <c r="E91" s="374">
        <v>0</v>
      </c>
      <c r="F91" s="374">
        <v>0</v>
      </c>
      <c r="G91" s="374">
        <v>1089.7994768962512</v>
      </c>
      <c r="H91" s="374">
        <v>0</v>
      </c>
      <c r="I91" s="374">
        <v>0</v>
      </c>
      <c r="J91" s="80">
        <v>0</v>
      </c>
      <c r="K91" s="374">
        <v>0</v>
      </c>
      <c r="L91" s="374">
        <v>0</v>
      </c>
      <c r="M91" s="374">
        <v>0</v>
      </c>
      <c r="N91" s="374">
        <v>0</v>
      </c>
      <c r="O91" s="374">
        <v>0</v>
      </c>
      <c r="P91" s="374">
        <v>0</v>
      </c>
      <c r="Q91" s="374">
        <v>0</v>
      </c>
      <c r="R91" s="374">
        <v>0</v>
      </c>
      <c r="S91" s="374">
        <v>0</v>
      </c>
      <c r="T91" s="374">
        <v>0</v>
      </c>
      <c r="U91" s="374">
        <v>0</v>
      </c>
      <c r="V91" s="374">
        <v>0</v>
      </c>
      <c r="W91" s="374">
        <v>0</v>
      </c>
      <c r="X91" s="374">
        <v>0</v>
      </c>
      <c r="Y91" s="374">
        <v>0</v>
      </c>
      <c r="Z91" s="374">
        <v>0</v>
      </c>
      <c r="AA91" s="374">
        <v>0</v>
      </c>
      <c r="AB91" s="374">
        <v>0</v>
      </c>
      <c r="AC91" s="374">
        <v>0</v>
      </c>
      <c r="AD91" s="374">
        <v>0</v>
      </c>
      <c r="AE91" s="374">
        <v>0</v>
      </c>
      <c r="AF91" s="374">
        <v>0</v>
      </c>
      <c r="AG91" s="374">
        <v>0</v>
      </c>
      <c r="AH91" s="374">
        <v>0</v>
      </c>
      <c r="AI91" s="374">
        <v>0</v>
      </c>
      <c r="AJ91" s="80">
        <f t="shared" si="29"/>
        <v>1089.7994768962512</v>
      </c>
    </row>
    <row r="92" spans="1:36" x14ac:dyDescent="0.2">
      <c r="A92" s="89"/>
      <c r="B92" s="347" t="s">
        <v>512</v>
      </c>
      <c r="C92" s="374">
        <v>0</v>
      </c>
      <c r="D92" s="374">
        <v>0</v>
      </c>
      <c r="E92" s="374">
        <v>0</v>
      </c>
      <c r="F92" s="374">
        <v>1362.2493461203139</v>
      </c>
      <c r="G92" s="374">
        <v>0</v>
      </c>
      <c r="H92" s="374">
        <v>0</v>
      </c>
      <c r="I92" s="374">
        <v>0</v>
      </c>
      <c r="J92" s="80">
        <v>0</v>
      </c>
      <c r="K92" s="374">
        <v>0</v>
      </c>
      <c r="L92" s="374">
        <v>0</v>
      </c>
      <c r="M92" s="374">
        <v>0</v>
      </c>
      <c r="N92" s="374">
        <v>0</v>
      </c>
      <c r="O92" s="374">
        <v>0</v>
      </c>
      <c r="P92" s="374">
        <v>0</v>
      </c>
      <c r="Q92" s="374">
        <v>0</v>
      </c>
      <c r="R92" s="374">
        <v>0</v>
      </c>
      <c r="S92" s="374">
        <v>0</v>
      </c>
      <c r="T92" s="374">
        <v>0</v>
      </c>
      <c r="U92" s="374">
        <v>0</v>
      </c>
      <c r="V92" s="374">
        <v>0</v>
      </c>
      <c r="W92" s="374">
        <v>0</v>
      </c>
      <c r="X92" s="374">
        <v>0</v>
      </c>
      <c r="Y92" s="374">
        <v>0</v>
      </c>
      <c r="Z92" s="374">
        <v>0</v>
      </c>
      <c r="AA92" s="374">
        <v>0</v>
      </c>
      <c r="AB92" s="374">
        <v>0</v>
      </c>
      <c r="AC92" s="374">
        <v>0</v>
      </c>
      <c r="AD92" s="374">
        <v>0</v>
      </c>
      <c r="AE92" s="374">
        <v>0</v>
      </c>
      <c r="AF92" s="374">
        <v>0</v>
      </c>
      <c r="AG92" s="374">
        <v>0</v>
      </c>
      <c r="AH92" s="374">
        <v>0</v>
      </c>
      <c r="AI92" s="374">
        <v>0</v>
      </c>
      <c r="AJ92" s="80">
        <f t="shared" si="29"/>
        <v>1362.2493461203139</v>
      </c>
    </row>
    <row r="93" spans="1:36" x14ac:dyDescent="0.2">
      <c r="A93" s="89"/>
      <c r="B93" s="372" t="s">
        <v>513</v>
      </c>
      <c r="C93" s="373">
        <v>0</v>
      </c>
      <c r="D93" s="373">
        <v>0</v>
      </c>
      <c r="E93" s="373">
        <v>0</v>
      </c>
      <c r="F93" s="373">
        <v>0</v>
      </c>
      <c r="G93" s="373">
        <v>0</v>
      </c>
      <c r="H93" s="373">
        <v>0</v>
      </c>
      <c r="I93" s="373">
        <v>0</v>
      </c>
      <c r="J93" s="80">
        <v>0</v>
      </c>
      <c r="K93" s="373">
        <v>1362.2493461203139</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29"/>
        <v>1362.2493461203139</v>
      </c>
    </row>
    <row r="94" spans="1:36" x14ac:dyDescent="0.2">
      <c r="A94" s="89"/>
      <c r="B94" s="372" t="s">
        <v>578</v>
      </c>
      <c r="C94" s="373">
        <v>0</v>
      </c>
      <c r="D94" s="373">
        <v>0</v>
      </c>
      <c r="E94" s="373">
        <v>0</v>
      </c>
      <c r="F94" s="373">
        <v>0</v>
      </c>
      <c r="G94" s="373">
        <v>0</v>
      </c>
      <c r="H94" s="373">
        <v>0</v>
      </c>
      <c r="I94" s="373">
        <v>0</v>
      </c>
      <c r="J94" s="80">
        <v>0</v>
      </c>
      <c r="K94" s="373">
        <v>0</v>
      </c>
      <c r="L94" s="373">
        <v>1089.7994768962512</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29"/>
        <v>1089.7994768962512</v>
      </c>
    </row>
    <row r="95" spans="1:36" x14ac:dyDescent="0.2">
      <c r="A95" s="89"/>
      <c r="B95" s="347" t="s">
        <v>579</v>
      </c>
      <c r="C95" s="95">
        <v>0</v>
      </c>
      <c r="D95" s="95">
        <v>0</v>
      </c>
      <c r="E95" s="95">
        <v>0</v>
      </c>
      <c r="F95" s="95">
        <v>0</v>
      </c>
      <c r="G95" s="95">
        <v>0</v>
      </c>
      <c r="H95" s="95">
        <v>0</v>
      </c>
      <c r="I95" s="95">
        <v>0</v>
      </c>
      <c r="J95" s="80">
        <v>0</v>
      </c>
      <c r="K95" s="95">
        <v>0</v>
      </c>
      <c r="L95" s="95">
        <v>0</v>
      </c>
      <c r="M95" s="95">
        <v>0</v>
      </c>
      <c r="N95" s="95">
        <v>0</v>
      </c>
      <c r="O95" s="95">
        <v>0</v>
      </c>
      <c r="P95" s="95">
        <v>0</v>
      </c>
      <c r="Q95" s="95">
        <v>0</v>
      </c>
      <c r="R95" s="95">
        <v>0</v>
      </c>
      <c r="S95" s="95">
        <v>0</v>
      </c>
      <c r="T95" s="95">
        <v>0</v>
      </c>
      <c r="U95" s="95">
        <v>0</v>
      </c>
      <c r="V95" s="95">
        <v>0</v>
      </c>
      <c r="W95" s="95">
        <v>0</v>
      </c>
      <c r="X95" s="95">
        <v>0</v>
      </c>
      <c r="Y95" s="95">
        <v>0</v>
      </c>
      <c r="Z95" s="95">
        <v>0</v>
      </c>
      <c r="AA95" s="95">
        <v>0</v>
      </c>
      <c r="AB95" s="95">
        <v>0</v>
      </c>
      <c r="AC95" s="95">
        <v>0</v>
      </c>
      <c r="AD95" s="95">
        <v>0</v>
      </c>
      <c r="AE95" s="95">
        <v>817.34960767218843</v>
      </c>
      <c r="AF95" s="95">
        <v>0</v>
      </c>
      <c r="AG95" s="95">
        <v>0</v>
      </c>
      <c r="AH95" s="95">
        <v>0</v>
      </c>
      <c r="AI95" s="95">
        <v>0</v>
      </c>
      <c r="AJ95" s="80">
        <f t="shared" si="29"/>
        <v>817.34960767218843</v>
      </c>
    </row>
    <row r="96" spans="1:36" x14ac:dyDescent="0.2">
      <c r="A96" s="89"/>
      <c r="B96" s="347" t="s">
        <v>541</v>
      </c>
      <c r="C96" s="95">
        <v>0</v>
      </c>
      <c r="D96" s="95">
        <v>400.88194026859088</v>
      </c>
      <c r="E96" s="95">
        <v>0</v>
      </c>
      <c r="F96" s="95">
        <v>0</v>
      </c>
      <c r="G96" s="95">
        <v>0</v>
      </c>
      <c r="H96" s="95">
        <v>0</v>
      </c>
      <c r="I96" s="95">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si="29"/>
        <v>400.88194026859088</v>
      </c>
    </row>
    <row r="97" spans="1:36" x14ac:dyDescent="0.2">
      <c r="A97" s="89"/>
      <c r="B97" s="372" t="s">
        <v>623</v>
      </c>
      <c r="C97" s="80">
        <v>0</v>
      </c>
      <c r="D97" s="80">
        <v>1002.092968984838</v>
      </c>
      <c r="E97" s="80">
        <v>0</v>
      </c>
      <c r="F97" s="80">
        <v>0</v>
      </c>
      <c r="G97" s="80">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c r="Y97" s="80">
        <v>0</v>
      </c>
      <c r="Z97" s="80">
        <v>0</v>
      </c>
      <c r="AA97" s="80">
        <v>0</v>
      </c>
      <c r="AB97" s="80">
        <v>0</v>
      </c>
      <c r="AC97" s="80">
        <v>0</v>
      </c>
      <c r="AD97" s="80">
        <v>0</v>
      </c>
      <c r="AE97" s="80">
        <v>0</v>
      </c>
      <c r="AF97" s="80">
        <v>0</v>
      </c>
      <c r="AG97" s="80">
        <v>0</v>
      </c>
      <c r="AH97" s="80">
        <v>0</v>
      </c>
      <c r="AI97" s="80">
        <v>0</v>
      </c>
      <c r="AJ97" s="80">
        <f t="shared" si="29"/>
        <v>1002.092968984838</v>
      </c>
    </row>
    <row r="98" spans="1:36" x14ac:dyDescent="0.2">
      <c r="A98" s="89"/>
      <c r="B98" s="347" t="s">
        <v>710</v>
      </c>
      <c r="C98" s="80">
        <v>0</v>
      </c>
      <c r="D98" s="80">
        <v>2120.2848490000001</v>
      </c>
      <c r="E98" s="80">
        <v>0</v>
      </c>
      <c r="F98" s="80">
        <v>0</v>
      </c>
      <c r="G98" s="80">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c r="Y98" s="80">
        <v>0</v>
      </c>
      <c r="Z98" s="80">
        <v>0</v>
      </c>
      <c r="AA98" s="80">
        <v>0</v>
      </c>
      <c r="AB98" s="80">
        <v>0</v>
      </c>
      <c r="AC98" s="80">
        <v>0</v>
      </c>
      <c r="AD98" s="80">
        <v>0</v>
      </c>
      <c r="AE98" s="80">
        <v>0</v>
      </c>
      <c r="AF98" s="80">
        <v>0</v>
      </c>
      <c r="AG98" s="80">
        <v>0</v>
      </c>
      <c r="AH98" s="80">
        <v>0</v>
      </c>
      <c r="AI98" s="80">
        <v>0</v>
      </c>
      <c r="AJ98" s="80">
        <f t="shared" si="29"/>
        <v>2120.2848490000001</v>
      </c>
    </row>
    <row r="99" spans="1:36" x14ac:dyDescent="0.2">
      <c r="A99" s="89"/>
      <c r="B99" s="347" t="s">
        <v>712</v>
      </c>
      <c r="C99" s="80">
        <v>0</v>
      </c>
      <c r="D99" s="80">
        <v>1637.7714940000001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80">
        <v>0</v>
      </c>
      <c r="AI99" s="80">
        <v>0</v>
      </c>
      <c r="AJ99" s="80">
        <f t="shared" si="29"/>
        <v>1637.7714940000001</v>
      </c>
    </row>
    <row r="100" spans="1:36" x14ac:dyDescent="0.2">
      <c r="A100" s="89"/>
      <c r="B100" s="372" t="s">
        <v>660</v>
      </c>
      <c r="C100" s="80">
        <v>14.714308397398812</v>
      </c>
      <c r="D100" s="80">
        <v>61.390208927122579</v>
      </c>
      <c r="E100" s="80">
        <v>65.782021061254426</v>
      </c>
      <c r="F100" s="80">
        <v>70.33356578026104</v>
      </c>
      <c r="G100" s="80">
        <v>75.200037876379255</v>
      </c>
      <c r="H100" s="80">
        <v>80.313290422927707</v>
      </c>
      <c r="I100" s="80">
        <v>85.960209984311547</v>
      </c>
      <c r="J100" s="80">
        <v>91.907910184456455</v>
      </c>
      <c r="K100" s="80">
        <v>98.267139598633051</v>
      </c>
      <c r="L100" s="80">
        <v>105.04728629737154</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80">
        <v>0</v>
      </c>
      <c r="AI100" s="80">
        <v>0</v>
      </c>
      <c r="AJ100" s="80">
        <f t="shared" si="29"/>
        <v>748.91597853011649</v>
      </c>
    </row>
    <row r="101" spans="1:36" x14ac:dyDescent="0.2">
      <c r="A101" s="89"/>
      <c r="B101" s="347" t="s">
        <v>536</v>
      </c>
      <c r="C101" s="80">
        <v>0</v>
      </c>
      <c r="D101" s="80">
        <v>0</v>
      </c>
      <c r="E101" s="80">
        <v>0</v>
      </c>
      <c r="F101" s="80">
        <v>931.6665504714349</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80">
        <v>0</v>
      </c>
      <c r="AI101" s="80">
        <v>0</v>
      </c>
      <c r="AJ101" s="80">
        <f t="shared" si="29"/>
        <v>931.6665504714349</v>
      </c>
    </row>
    <row r="102" spans="1:36" x14ac:dyDescent="0.2">
      <c r="A102" s="89"/>
      <c r="B102" s="347" t="s">
        <v>698</v>
      </c>
      <c r="C102" s="80">
        <v>0</v>
      </c>
      <c r="D102" s="80">
        <v>615.4583228830594</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80">
        <v>0</v>
      </c>
      <c r="AI102" s="80">
        <v>0</v>
      </c>
      <c r="AJ102" s="80">
        <f t="shared" ref="AJ102:AJ127" si="30">SUM(C102:AI102)</f>
        <v>615.4583228830594</v>
      </c>
    </row>
    <row r="103" spans="1:36" x14ac:dyDescent="0.2">
      <c r="A103" s="89"/>
      <c r="B103" s="347" t="s">
        <v>388</v>
      </c>
      <c r="C103" s="80">
        <v>0</v>
      </c>
      <c r="D103" s="80">
        <v>290.61991518165058</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80">
        <v>0</v>
      </c>
      <c r="AI103" s="80">
        <v>0</v>
      </c>
      <c r="AJ103" s="80">
        <f t="shared" si="30"/>
        <v>290.61991518165058</v>
      </c>
    </row>
    <row r="104" spans="1:36" x14ac:dyDescent="0.2">
      <c r="A104" s="89"/>
      <c r="B104" s="347" t="s">
        <v>426</v>
      </c>
      <c r="C104" s="80">
        <v>0</v>
      </c>
      <c r="D104" s="80">
        <v>0</v>
      </c>
      <c r="E104" s="80">
        <v>0</v>
      </c>
      <c r="F104" s="80">
        <v>0</v>
      </c>
      <c r="G104" s="80">
        <v>694.68719399999998</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f t="shared" si="30"/>
        <v>694.68719399999998</v>
      </c>
    </row>
    <row r="105" spans="1:36" x14ac:dyDescent="0.2">
      <c r="A105" s="89"/>
      <c r="B105" s="347" t="s">
        <v>542</v>
      </c>
      <c r="C105" s="348">
        <v>0</v>
      </c>
      <c r="D105" s="348">
        <v>0</v>
      </c>
      <c r="E105" s="348">
        <v>0</v>
      </c>
      <c r="F105" s="348">
        <v>0</v>
      </c>
      <c r="G105" s="348">
        <v>506.81861801999997</v>
      </c>
      <c r="H105" s="348">
        <v>506.81861801999997</v>
      </c>
      <c r="I105" s="348">
        <v>522.17675796000003</v>
      </c>
      <c r="J105" s="80">
        <v>0</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348">
        <v>0</v>
      </c>
      <c r="AI105" s="348">
        <v>0</v>
      </c>
      <c r="AJ105" s="80">
        <f t="shared" si="30"/>
        <v>1535.8139940000001</v>
      </c>
    </row>
    <row r="106" spans="1:36" x14ac:dyDescent="0.2">
      <c r="A106" s="89"/>
      <c r="B106" s="1043" t="s">
        <v>936</v>
      </c>
      <c r="C106" s="1046">
        <v>0</v>
      </c>
      <c r="D106" s="1046">
        <v>0</v>
      </c>
      <c r="E106" s="1046">
        <v>0</v>
      </c>
      <c r="F106" s="1046">
        <v>0</v>
      </c>
      <c r="G106" s="1046">
        <v>0</v>
      </c>
      <c r="H106" s="1046">
        <v>0</v>
      </c>
      <c r="I106" s="1046">
        <v>0</v>
      </c>
      <c r="J106" s="1042">
        <v>0</v>
      </c>
      <c r="K106" s="1046">
        <v>0</v>
      </c>
      <c r="L106" s="1046">
        <v>0</v>
      </c>
      <c r="M106" s="1046">
        <v>0</v>
      </c>
      <c r="N106" s="1046">
        <v>0</v>
      </c>
      <c r="O106" s="1046">
        <v>0</v>
      </c>
      <c r="P106" s="1046">
        <v>0</v>
      </c>
      <c r="Q106" s="1046">
        <v>0</v>
      </c>
      <c r="R106" s="1046">
        <v>0</v>
      </c>
      <c r="S106" s="1046">
        <v>897.85789995000005</v>
      </c>
      <c r="T106" s="1046">
        <v>897.85789995000005</v>
      </c>
      <c r="U106" s="1046">
        <v>925.06571510000003</v>
      </c>
      <c r="V106" s="1046">
        <v>0</v>
      </c>
      <c r="W106" s="1046">
        <v>0</v>
      </c>
      <c r="X106" s="1046">
        <v>0</v>
      </c>
      <c r="Y106" s="1046">
        <v>0</v>
      </c>
      <c r="Z106" s="1046">
        <v>0</v>
      </c>
      <c r="AA106" s="1046">
        <v>0</v>
      </c>
      <c r="AB106" s="1046">
        <v>0</v>
      </c>
      <c r="AC106" s="1046">
        <v>0</v>
      </c>
      <c r="AD106" s="1046">
        <v>0</v>
      </c>
      <c r="AE106" s="1046">
        <v>0</v>
      </c>
      <c r="AF106" s="1046">
        <v>0</v>
      </c>
      <c r="AG106" s="1046">
        <v>0</v>
      </c>
      <c r="AH106" s="1046">
        <v>0</v>
      </c>
      <c r="AI106" s="1046">
        <v>0</v>
      </c>
      <c r="AJ106" s="1042">
        <f t="shared" si="30"/>
        <v>2720.7815150000001</v>
      </c>
    </row>
    <row r="107" spans="1:36" x14ac:dyDescent="0.2">
      <c r="A107" s="89"/>
      <c r="B107" s="347" t="s">
        <v>495</v>
      </c>
      <c r="C107" s="348">
        <v>0</v>
      </c>
      <c r="D107" s="348">
        <v>0</v>
      </c>
      <c r="E107" s="348">
        <v>0</v>
      </c>
      <c r="F107" s="348">
        <v>4497.7534109999997</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348">
        <v>0</v>
      </c>
      <c r="AI107" s="348">
        <v>0</v>
      </c>
      <c r="AJ107" s="80">
        <f t="shared" si="30"/>
        <v>4497.7534109999997</v>
      </c>
    </row>
    <row r="108" spans="1:36" x14ac:dyDescent="0.2">
      <c r="A108" s="89"/>
      <c r="B108" s="372" t="s">
        <v>496</v>
      </c>
      <c r="C108" s="348">
        <v>0</v>
      </c>
      <c r="D108" s="348">
        <v>0</v>
      </c>
      <c r="E108" s="348">
        <v>0</v>
      </c>
      <c r="F108" s="348">
        <v>0</v>
      </c>
      <c r="G108" s="348">
        <v>0</v>
      </c>
      <c r="H108" s="348">
        <v>0</v>
      </c>
      <c r="I108" s="348">
        <v>4510.4625749999996</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348">
        <v>0</v>
      </c>
      <c r="AI108" s="348">
        <v>0</v>
      </c>
      <c r="AJ108" s="80">
        <f t="shared" si="30"/>
        <v>4510.4625749999996</v>
      </c>
    </row>
    <row r="109" spans="1:36" x14ac:dyDescent="0.2">
      <c r="A109" s="89"/>
      <c r="B109" s="372" t="s">
        <v>497</v>
      </c>
      <c r="C109" s="1046">
        <v>0</v>
      </c>
      <c r="D109" s="1046">
        <v>0</v>
      </c>
      <c r="E109" s="1046">
        <v>0</v>
      </c>
      <c r="F109" s="348">
        <v>0</v>
      </c>
      <c r="G109" s="348">
        <v>0</v>
      </c>
      <c r="H109" s="348">
        <v>0</v>
      </c>
      <c r="I109" s="348">
        <v>0</v>
      </c>
      <c r="J109" s="80">
        <v>0</v>
      </c>
      <c r="K109" s="348">
        <v>4690.4995630000003</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348">
        <v>0</v>
      </c>
      <c r="AI109" s="348">
        <v>0</v>
      </c>
      <c r="AJ109" s="80">
        <f t="shared" si="30"/>
        <v>4690.4995630000003</v>
      </c>
    </row>
    <row r="110" spans="1:36" x14ac:dyDescent="0.2">
      <c r="A110" s="89"/>
      <c r="B110" s="347" t="s">
        <v>380</v>
      </c>
      <c r="C110" s="1046">
        <v>0</v>
      </c>
      <c r="D110" s="1046">
        <v>2947.5606670000002</v>
      </c>
      <c r="E110" s="1046">
        <v>0</v>
      </c>
      <c r="F110" s="348">
        <v>0</v>
      </c>
      <c r="G110" s="348">
        <v>0</v>
      </c>
      <c r="H110" s="348">
        <v>0</v>
      </c>
      <c r="I110" s="348">
        <v>0</v>
      </c>
      <c r="J110" s="80">
        <v>0</v>
      </c>
      <c r="K110" s="348">
        <v>0</v>
      </c>
      <c r="L110" s="348">
        <v>0</v>
      </c>
      <c r="M110" s="348">
        <v>0</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c r="AE110" s="348">
        <v>0</v>
      </c>
      <c r="AF110" s="348">
        <v>0</v>
      </c>
      <c r="AG110" s="348">
        <v>0</v>
      </c>
      <c r="AH110" s="348">
        <v>0</v>
      </c>
      <c r="AI110" s="348">
        <v>0</v>
      </c>
      <c r="AJ110" s="80">
        <f t="shared" si="30"/>
        <v>2947.5606670000002</v>
      </c>
    </row>
    <row r="111" spans="1:36" x14ac:dyDescent="0.2">
      <c r="A111" s="89"/>
      <c r="B111" s="372" t="s">
        <v>725</v>
      </c>
      <c r="C111" s="1046">
        <v>0</v>
      </c>
      <c r="D111" s="1046">
        <v>0</v>
      </c>
      <c r="E111" s="1046">
        <v>694.94755751994057</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348">
        <v>0</v>
      </c>
      <c r="AI111" s="348">
        <v>0</v>
      </c>
      <c r="AJ111" s="80">
        <f t="shared" si="30"/>
        <v>694.94755751994057</v>
      </c>
    </row>
    <row r="112" spans="1:36" x14ac:dyDescent="0.2">
      <c r="A112" s="89"/>
      <c r="B112" s="372" t="s">
        <v>635</v>
      </c>
      <c r="C112" s="1042">
        <v>0</v>
      </c>
      <c r="D112" s="1042">
        <v>1326.20572343</v>
      </c>
      <c r="E112" s="1042">
        <v>1326.20572343</v>
      </c>
      <c r="F112" s="80">
        <v>1326.20572343</v>
      </c>
      <c r="G112" s="80">
        <v>1326.20572343</v>
      </c>
      <c r="H112" s="80">
        <v>1329.3898908399999</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c r="AA112" s="80">
        <v>0</v>
      </c>
      <c r="AB112" s="80">
        <v>0</v>
      </c>
      <c r="AC112" s="80">
        <v>0</v>
      </c>
      <c r="AD112" s="80">
        <v>0</v>
      </c>
      <c r="AE112" s="80">
        <v>0</v>
      </c>
      <c r="AF112" s="80">
        <v>0</v>
      </c>
      <c r="AG112" s="80">
        <v>0</v>
      </c>
      <c r="AH112" s="80">
        <v>0</v>
      </c>
      <c r="AI112" s="80">
        <v>0</v>
      </c>
      <c r="AJ112" s="80">
        <f t="shared" si="30"/>
        <v>6634.2127845599998</v>
      </c>
    </row>
    <row r="113" spans="1:36" x14ac:dyDescent="0.2">
      <c r="A113" s="89"/>
      <c r="B113" s="347" t="s">
        <v>511</v>
      </c>
      <c r="C113" s="1046">
        <v>0</v>
      </c>
      <c r="D113" s="1046">
        <v>4781.6612310236023</v>
      </c>
      <c r="E113" s="1046">
        <v>0</v>
      </c>
      <c r="F113" s="348">
        <v>0</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348">
        <v>0</v>
      </c>
      <c r="AI113" s="348">
        <v>0</v>
      </c>
      <c r="AJ113" s="80">
        <f t="shared" si="30"/>
        <v>4781.6612310236023</v>
      </c>
    </row>
    <row r="114" spans="1:36" x14ac:dyDescent="0.2">
      <c r="A114" s="89"/>
      <c r="B114" s="347" t="s">
        <v>429</v>
      </c>
      <c r="C114" s="1046">
        <v>0</v>
      </c>
      <c r="D114" s="1046">
        <v>0</v>
      </c>
      <c r="E114" s="1046">
        <v>2610.9142578943406</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348">
        <v>0</v>
      </c>
      <c r="AI114" s="348">
        <v>0</v>
      </c>
      <c r="AJ114" s="80">
        <f t="shared" si="30"/>
        <v>2610.9142578943406</v>
      </c>
    </row>
    <row r="115" spans="1:36" x14ac:dyDescent="0.2">
      <c r="A115" s="89"/>
      <c r="B115" s="372" t="s">
        <v>628</v>
      </c>
      <c r="C115" s="348">
        <v>0</v>
      </c>
      <c r="D115" s="348">
        <v>0</v>
      </c>
      <c r="E115" s="348">
        <v>0</v>
      </c>
      <c r="F115" s="348">
        <v>0</v>
      </c>
      <c r="G115" s="348">
        <v>914.97926182412789</v>
      </c>
      <c r="H115" s="348">
        <v>0</v>
      </c>
      <c r="I115" s="348">
        <v>0</v>
      </c>
      <c r="J115" s="80">
        <v>0</v>
      </c>
      <c r="K115" s="348">
        <v>0</v>
      </c>
      <c r="L115" s="348">
        <v>0</v>
      </c>
      <c r="M115" s="348">
        <v>0</v>
      </c>
      <c r="N115" s="348">
        <v>0</v>
      </c>
      <c r="O115" s="348">
        <v>0</v>
      </c>
      <c r="P115" s="348">
        <v>0</v>
      </c>
      <c r="Q115" s="348">
        <v>0</v>
      </c>
      <c r="R115" s="348">
        <v>0</v>
      </c>
      <c r="S115" s="348">
        <v>0</v>
      </c>
      <c r="T115" s="348">
        <v>0</v>
      </c>
      <c r="U115" s="348">
        <v>0</v>
      </c>
      <c r="V115" s="348">
        <v>0</v>
      </c>
      <c r="W115" s="348">
        <v>0</v>
      </c>
      <c r="X115" s="348">
        <v>0</v>
      </c>
      <c r="Y115" s="348">
        <v>0</v>
      </c>
      <c r="Z115" s="348">
        <v>0</v>
      </c>
      <c r="AA115" s="348">
        <v>0</v>
      </c>
      <c r="AB115" s="348">
        <v>0</v>
      </c>
      <c r="AC115" s="348">
        <v>0</v>
      </c>
      <c r="AD115" s="348">
        <v>0</v>
      </c>
      <c r="AE115" s="348">
        <v>0</v>
      </c>
      <c r="AF115" s="348">
        <v>0</v>
      </c>
      <c r="AG115" s="348">
        <v>0</v>
      </c>
      <c r="AH115" s="348">
        <v>0</v>
      </c>
      <c r="AI115" s="348">
        <v>0</v>
      </c>
      <c r="AJ115" s="80">
        <f t="shared" si="30"/>
        <v>914.97926182412789</v>
      </c>
    </row>
    <row r="116" spans="1:36" x14ac:dyDescent="0.2">
      <c r="A116" s="89"/>
      <c r="B116" s="347" t="s">
        <v>672</v>
      </c>
      <c r="C116" s="80">
        <v>0</v>
      </c>
      <c r="D116" s="80">
        <v>0</v>
      </c>
      <c r="E116" s="80">
        <v>0</v>
      </c>
      <c r="F116" s="80">
        <v>0</v>
      </c>
      <c r="G116" s="80">
        <v>0</v>
      </c>
      <c r="H116" s="80">
        <v>0</v>
      </c>
      <c r="I116" s="80">
        <v>905.36052620389978</v>
      </c>
      <c r="J116" s="80">
        <v>0</v>
      </c>
      <c r="K116" s="80">
        <v>0</v>
      </c>
      <c r="L116" s="80">
        <v>0</v>
      </c>
      <c r="M116" s="80">
        <v>0</v>
      </c>
      <c r="N116" s="80">
        <v>0</v>
      </c>
      <c r="O116" s="80">
        <v>0</v>
      </c>
      <c r="P116" s="80">
        <v>0</v>
      </c>
      <c r="Q116" s="80">
        <v>0</v>
      </c>
      <c r="R116" s="80">
        <v>0</v>
      </c>
      <c r="S116" s="80">
        <v>0</v>
      </c>
      <c r="T116" s="80">
        <v>0</v>
      </c>
      <c r="U116" s="80">
        <v>0</v>
      </c>
      <c r="V116" s="80">
        <v>0</v>
      </c>
      <c r="W116" s="80">
        <v>0</v>
      </c>
      <c r="X116" s="80">
        <v>0</v>
      </c>
      <c r="Y116" s="80">
        <v>0</v>
      </c>
      <c r="Z116" s="80">
        <v>0</v>
      </c>
      <c r="AA116" s="80">
        <v>0</v>
      </c>
      <c r="AB116" s="80">
        <v>0</v>
      </c>
      <c r="AC116" s="80">
        <v>0</v>
      </c>
      <c r="AD116" s="80">
        <v>0</v>
      </c>
      <c r="AE116" s="80">
        <v>0</v>
      </c>
      <c r="AF116" s="80">
        <v>0</v>
      </c>
      <c r="AG116" s="80">
        <v>0</v>
      </c>
      <c r="AH116" s="80">
        <v>0</v>
      </c>
      <c r="AI116" s="80">
        <v>0</v>
      </c>
      <c r="AJ116" s="80">
        <f t="shared" si="30"/>
        <v>905.36052620389978</v>
      </c>
    </row>
    <row r="117" spans="1:36" x14ac:dyDescent="0.2">
      <c r="A117" s="89"/>
      <c r="B117" s="347" t="s">
        <v>711</v>
      </c>
      <c r="C117" s="80">
        <v>0</v>
      </c>
      <c r="D117" s="80">
        <v>0</v>
      </c>
      <c r="E117" s="80">
        <v>0</v>
      </c>
      <c r="F117" s="80">
        <v>819.96975836511729</v>
      </c>
      <c r="G117" s="80">
        <v>0</v>
      </c>
      <c r="H117" s="80">
        <v>0</v>
      </c>
      <c r="I117" s="80">
        <v>0</v>
      </c>
      <c r="J117" s="80">
        <v>0</v>
      </c>
      <c r="K117" s="80">
        <v>0</v>
      </c>
      <c r="L117" s="80">
        <v>0</v>
      </c>
      <c r="M117" s="80">
        <v>0</v>
      </c>
      <c r="N117" s="80">
        <v>0</v>
      </c>
      <c r="O117" s="80">
        <v>0</v>
      </c>
      <c r="P117" s="80">
        <v>0</v>
      </c>
      <c r="Q117" s="80">
        <v>0</v>
      </c>
      <c r="R117" s="80">
        <v>0</v>
      </c>
      <c r="S117" s="80">
        <v>0</v>
      </c>
      <c r="T117" s="80">
        <v>0</v>
      </c>
      <c r="U117" s="80">
        <v>0</v>
      </c>
      <c r="V117" s="80">
        <v>0</v>
      </c>
      <c r="W117" s="80">
        <v>0</v>
      </c>
      <c r="X117" s="80">
        <v>0</v>
      </c>
      <c r="Y117" s="80">
        <v>0</v>
      </c>
      <c r="Z117" s="80">
        <v>0</v>
      </c>
      <c r="AA117" s="80">
        <v>0</v>
      </c>
      <c r="AB117" s="80">
        <v>0</v>
      </c>
      <c r="AC117" s="80">
        <v>0</v>
      </c>
      <c r="AD117" s="80">
        <v>0</v>
      </c>
      <c r="AE117" s="80">
        <v>0</v>
      </c>
      <c r="AF117" s="80">
        <v>0</v>
      </c>
      <c r="AG117" s="80">
        <v>0</v>
      </c>
      <c r="AH117" s="80">
        <v>0</v>
      </c>
      <c r="AI117" s="80">
        <v>0</v>
      </c>
      <c r="AJ117" s="80">
        <f t="shared" si="30"/>
        <v>819.96975836511729</v>
      </c>
    </row>
    <row r="118" spans="1:36" x14ac:dyDescent="0.2">
      <c r="A118" s="89"/>
      <c r="B118" s="1176" t="s">
        <v>875</v>
      </c>
      <c r="C118" s="1042">
        <v>157.54891077799999</v>
      </c>
      <c r="D118" s="1042">
        <v>630.82646719600007</v>
      </c>
      <c r="E118" s="1042">
        <v>316.04406006599999</v>
      </c>
      <c r="F118" s="1042">
        <v>0</v>
      </c>
      <c r="G118" s="1042">
        <v>0</v>
      </c>
      <c r="H118" s="1042">
        <v>0</v>
      </c>
      <c r="I118" s="1042">
        <v>0</v>
      </c>
      <c r="J118" s="1042">
        <v>0</v>
      </c>
      <c r="K118" s="1042">
        <v>0</v>
      </c>
      <c r="L118" s="1042">
        <v>0</v>
      </c>
      <c r="M118" s="1042">
        <v>0</v>
      </c>
      <c r="N118" s="1042">
        <v>0</v>
      </c>
      <c r="O118" s="1042">
        <v>0</v>
      </c>
      <c r="P118" s="1042">
        <v>0</v>
      </c>
      <c r="Q118" s="1042">
        <v>0</v>
      </c>
      <c r="R118" s="1042">
        <v>0</v>
      </c>
      <c r="S118" s="1042">
        <v>0</v>
      </c>
      <c r="T118" s="1042">
        <v>0</v>
      </c>
      <c r="U118" s="1042">
        <v>0</v>
      </c>
      <c r="V118" s="1042">
        <v>0</v>
      </c>
      <c r="W118" s="1042">
        <v>0</v>
      </c>
      <c r="X118" s="1042">
        <v>0</v>
      </c>
      <c r="Y118" s="1042">
        <v>0</v>
      </c>
      <c r="Z118" s="1042">
        <v>0</v>
      </c>
      <c r="AA118" s="1042">
        <v>0</v>
      </c>
      <c r="AB118" s="1042">
        <v>0</v>
      </c>
      <c r="AC118" s="1042">
        <v>0</v>
      </c>
      <c r="AD118" s="1042">
        <v>0</v>
      </c>
      <c r="AE118" s="1042">
        <v>0</v>
      </c>
      <c r="AF118" s="1042">
        <v>0</v>
      </c>
      <c r="AG118" s="1042">
        <v>0</v>
      </c>
      <c r="AH118" s="1042">
        <v>0</v>
      </c>
      <c r="AI118" s="1042">
        <v>0</v>
      </c>
      <c r="AJ118" s="1042">
        <f t="shared" si="30"/>
        <v>1104.4194380399999</v>
      </c>
    </row>
    <row r="119" spans="1:36" x14ac:dyDescent="0.2">
      <c r="A119" s="89"/>
      <c r="B119" s="372" t="s">
        <v>686</v>
      </c>
      <c r="C119" s="80">
        <v>0</v>
      </c>
      <c r="D119" s="80">
        <v>2168.3868804672829</v>
      </c>
      <c r="E119" s="80">
        <v>0</v>
      </c>
      <c r="F119" s="80">
        <v>0</v>
      </c>
      <c r="G119" s="80">
        <v>0</v>
      </c>
      <c r="H119" s="80">
        <v>0</v>
      </c>
      <c r="I119" s="80">
        <v>0</v>
      </c>
      <c r="J119" s="80">
        <v>0</v>
      </c>
      <c r="K119" s="80">
        <v>0</v>
      </c>
      <c r="L119" s="80">
        <v>0</v>
      </c>
      <c r="M119" s="80">
        <v>0</v>
      </c>
      <c r="N119" s="80">
        <v>0</v>
      </c>
      <c r="O119" s="80">
        <v>0</v>
      </c>
      <c r="P119" s="80">
        <v>0</v>
      </c>
      <c r="Q119" s="80">
        <v>0</v>
      </c>
      <c r="R119" s="80">
        <v>0</v>
      </c>
      <c r="S119" s="80">
        <v>0</v>
      </c>
      <c r="T119" s="80">
        <v>0</v>
      </c>
      <c r="U119" s="80">
        <v>0</v>
      </c>
      <c r="V119" s="80">
        <v>0</v>
      </c>
      <c r="W119" s="80">
        <v>0</v>
      </c>
      <c r="X119" s="80">
        <v>0</v>
      </c>
      <c r="Y119" s="80">
        <v>0</v>
      </c>
      <c r="Z119" s="80">
        <v>0</v>
      </c>
      <c r="AA119" s="80">
        <v>0</v>
      </c>
      <c r="AB119" s="80">
        <v>0</v>
      </c>
      <c r="AC119" s="80">
        <v>0</v>
      </c>
      <c r="AD119" s="80">
        <v>0</v>
      </c>
      <c r="AE119" s="80">
        <v>0</v>
      </c>
      <c r="AF119" s="80">
        <v>0</v>
      </c>
      <c r="AG119" s="80">
        <v>0</v>
      </c>
      <c r="AH119" s="80">
        <v>0</v>
      </c>
      <c r="AI119" s="80">
        <v>0</v>
      </c>
      <c r="AJ119" s="80">
        <f t="shared" si="30"/>
        <v>2168.3868804672829</v>
      </c>
    </row>
    <row r="120" spans="1:36" x14ac:dyDescent="0.2">
      <c r="A120" s="89"/>
      <c r="B120" s="372" t="s">
        <v>508</v>
      </c>
      <c r="C120" s="85">
        <v>0</v>
      </c>
      <c r="D120" s="85">
        <v>0</v>
      </c>
      <c r="E120" s="85">
        <v>0</v>
      </c>
      <c r="F120" s="85">
        <v>0</v>
      </c>
      <c r="G120" s="85">
        <v>0</v>
      </c>
      <c r="H120" s="85">
        <v>0</v>
      </c>
      <c r="I120" s="85">
        <v>0</v>
      </c>
      <c r="J120" s="80">
        <v>1677.7721673503213</v>
      </c>
      <c r="K120" s="85">
        <v>0</v>
      </c>
      <c r="L120" s="85">
        <v>0</v>
      </c>
      <c r="M120" s="85">
        <v>0</v>
      </c>
      <c r="N120" s="85">
        <v>0</v>
      </c>
      <c r="O120" s="85">
        <v>0</v>
      </c>
      <c r="P120" s="85">
        <v>0</v>
      </c>
      <c r="Q120" s="85">
        <v>0</v>
      </c>
      <c r="R120" s="85">
        <v>0</v>
      </c>
      <c r="S120" s="85">
        <v>0</v>
      </c>
      <c r="T120" s="85">
        <v>0</v>
      </c>
      <c r="U120" s="85">
        <v>0</v>
      </c>
      <c r="V120" s="85">
        <v>0</v>
      </c>
      <c r="W120" s="85">
        <v>0</v>
      </c>
      <c r="X120" s="85">
        <v>0</v>
      </c>
      <c r="Y120" s="85">
        <v>0</v>
      </c>
      <c r="Z120" s="85">
        <v>0</v>
      </c>
      <c r="AA120" s="85">
        <v>0</v>
      </c>
      <c r="AB120" s="85">
        <v>0</v>
      </c>
      <c r="AC120" s="85">
        <v>0</v>
      </c>
      <c r="AD120" s="85">
        <v>0</v>
      </c>
      <c r="AE120" s="85">
        <v>0</v>
      </c>
      <c r="AF120" s="85">
        <v>0</v>
      </c>
      <c r="AG120" s="85">
        <v>0</v>
      </c>
      <c r="AH120" s="85">
        <v>0</v>
      </c>
      <c r="AI120" s="85">
        <v>0</v>
      </c>
      <c r="AJ120" s="80">
        <f t="shared" si="30"/>
        <v>1677.7721673503213</v>
      </c>
    </row>
    <row r="121" spans="1:36" x14ac:dyDescent="0.2">
      <c r="A121" s="89"/>
      <c r="B121" s="347" t="s">
        <v>509</v>
      </c>
      <c r="C121" s="364">
        <v>0</v>
      </c>
      <c r="D121" s="364">
        <v>0</v>
      </c>
      <c r="E121" s="364">
        <v>0</v>
      </c>
      <c r="F121" s="364">
        <v>0</v>
      </c>
      <c r="G121" s="364">
        <v>1114.5282792577264</v>
      </c>
      <c r="H121" s="364">
        <v>0</v>
      </c>
      <c r="I121" s="364">
        <v>0</v>
      </c>
      <c r="J121" s="80">
        <v>0</v>
      </c>
      <c r="K121" s="364">
        <v>0</v>
      </c>
      <c r="L121" s="364">
        <v>0</v>
      </c>
      <c r="M121" s="364">
        <v>0</v>
      </c>
      <c r="N121" s="364">
        <v>0</v>
      </c>
      <c r="O121" s="364">
        <v>0</v>
      </c>
      <c r="P121" s="364">
        <v>0</v>
      </c>
      <c r="Q121" s="364">
        <v>0</v>
      </c>
      <c r="R121" s="364">
        <v>0</v>
      </c>
      <c r="S121" s="364">
        <v>0</v>
      </c>
      <c r="T121" s="364">
        <v>0</v>
      </c>
      <c r="U121" s="364">
        <v>0</v>
      </c>
      <c r="V121" s="364">
        <v>0</v>
      </c>
      <c r="W121" s="364">
        <v>0</v>
      </c>
      <c r="X121" s="364">
        <v>0</v>
      </c>
      <c r="Y121" s="364">
        <v>0</v>
      </c>
      <c r="Z121" s="364">
        <v>0</v>
      </c>
      <c r="AA121" s="364">
        <v>0</v>
      </c>
      <c r="AB121" s="364">
        <v>0</v>
      </c>
      <c r="AC121" s="364">
        <v>0</v>
      </c>
      <c r="AD121" s="364">
        <v>0</v>
      </c>
      <c r="AE121" s="364">
        <v>0</v>
      </c>
      <c r="AF121" s="364">
        <v>0</v>
      </c>
      <c r="AG121" s="364">
        <v>0</v>
      </c>
      <c r="AH121" s="364">
        <v>0</v>
      </c>
      <c r="AI121" s="364">
        <v>0</v>
      </c>
      <c r="AJ121" s="80">
        <f t="shared" si="30"/>
        <v>1114.5282792577264</v>
      </c>
    </row>
    <row r="122" spans="1:36" x14ac:dyDescent="0.2">
      <c r="A122" s="89"/>
      <c r="B122" s="347" t="s">
        <v>624</v>
      </c>
      <c r="C122" s="364">
        <v>0</v>
      </c>
      <c r="D122" s="364">
        <v>0</v>
      </c>
      <c r="E122" s="364">
        <v>1966.3278201811033</v>
      </c>
      <c r="F122" s="364">
        <v>0</v>
      </c>
      <c r="G122" s="364">
        <v>0</v>
      </c>
      <c r="H122" s="364">
        <v>0</v>
      </c>
      <c r="I122" s="364">
        <v>0</v>
      </c>
      <c r="J122" s="80">
        <v>0</v>
      </c>
      <c r="K122" s="364">
        <v>0</v>
      </c>
      <c r="L122" s="364">
        <v>0</v>
      </c>
      <c r="M122" s="364">
        <v>0</v>
      </c>
      <c r="N122" s="364">
        <v>0</v>
      </c>
      <c r="O122" s="364">
        <v>0</v>
      </c>
      <c r="P122" s="364">
        <v>0</v>
      </c>
      <c r="Q122" s="364">
        <v>0</v>
      </c>
      <c r="R122" s="364">
        <v>0</v>
      </c>
      <c r="S122" s="364">
        <v>0</v>
      </c>
      <c r="T122" s="364">
        <v>0</v>
      </c>
      <c r="U122" s="364">
        <v>0</v>
      </c>
      <c r="V122" s="364">
        <v>0</v>
      </c>
      <c r="W122" s="364">
        <v>0</v>
      </c>
      <c r="X122" s="364">
        <v>0</v>
      </c>
      <c r="Y122" s="364">
        <v>0</v>
      </c>
      <c r="Z122" s="364">
        <v>0</v>
      </c>
      <c r="AA122" s="364">
        <v>0</v>
      </c>
      <c r="AB122" s="364">
        <v>0</v>
      </c>
      <c r="AC122" s="364">
        <v>0</v>
      </c>
      <c r="AD122" s="364">
        <v>0</v>
      </c>
      <c r="AE122" s="364">
        <v>0</v>
      </c>
      <c r="AF122" s="364">
        <v>0</v>
      </c>
      <c r="AG122" s="364">
        <v>0</v>
      </c>
      <c r="AH122" s="364">
        <v>0</v>
      </c>
      <c r="AI122" s="364">
        <v>0</v>
      </c>
      <c r="AJ122" s="80">
        <f t="shared" si="30"/>
        <v>1966.3278201811033</v>
      </c>
    </row>
    <row r="123" spans="1:36" x14ac:dyDescent="0.2">
      <c r="A123" s="89"/>
      <c r="B123" s="347" t="s">
        <v>510</v>
      </c>
      <c r="C123" s="364">
        <v>0</v>
      </c>
      <c r="D123" s="364">
        <v>0</v>
      </c>
      <c r="E123" s="364">
        <v>1085.8555584685439</v>
      </c>
      <c r="F123" s="364">
        <v>0</v>
      </c>
      <c r="G123" s="364">
        <v>0</v>
      </c>
      <c r="H123" s="364">
        <v>0</v>
      </c>
      <c r="I123" s="364">
        <v>0</v>
      </c>
      <c r="J123" s="80">
        <v>0</v>
      </c>
      <c r="K123" s="364">
        <v>0</v>
      </c>
      <c r="L123" s="364">
        <v>0</v>
      </c>
      <c r="M123" s="364">
        <v>0</v>
      </c>
      <c r="N123" s="364">
        <v>0</v>
      </c>
      <c r="O123" s="364">
        <v>0</v>
      </c>
      <c r="P123" s="364">
        <v>0</v>
      </c>
      <c r="Q123" s="364">
        <v>0</v>
      </c>
      <c r="R123" s="364">
        <v>0</v>
      </c>
      <c r="S123" s="364">
        <v>0</v>
      </c>
      <c r="T123" s="364">
        <v>0</v>
      </c>
      <c r="U123" s="364">
        <v>0</v>
      </c>
      <c r="V123" s="364">
        <v>0</v>
      </c>
      <c r="W123" s="364">
        <v>0</v>
      </c>
      <c r="X123" s="364">
        <v>0</v>
      </c>
      <c r="Y123" s="364">
        <v>0</v>
      </c>
      <c r="Z123" s="364">
        <v>0</v>
      </c>
      <c r="AA123" s="364">
        <v>0</v>
      </c>
      <c r="AB123" s="364">
        <v>0</v>
      </c>
      <c r="AC123" s="364">
        <v>0</v>
      </c>
      <c r="AD123" s="364">
        <v>0</v>
      </c>
      <c r="AE123" s="364">
        <v>0</v>
      </c>
      <c r="AF123" s="364">
        <v>0</v>
      </c>
      <c r="AG123" s="364">
        <v>0</v>
      </c>
      <c r="AH123" s="364">
        <v>0</v>
      </c>
      <c r="AI123" s="364">
        <v>0</v>
      </c>
      <c r="AJ123" s="80">
        <f t="shared" si="30"/>
        <v>1085.8555584685439</v>
      </c>
    </row>
    <row r="124" spans="1:36" x14ac:dyDescent="0.2">
      <c r="A124" s="89"/>
      <c r="B124" s="372" t="s">
        <v>572</v>
      </c>
      <c r="C124" s="348">
        <v>0</v>
      </c>
      <c r="D124" s="348">
        <v>2473.6365992046321</v>
      </c>
      <c r="E124" s="348">
        <v>0</v>
      </c>
      <c r="F124" s="348">
        <v>0</v>
      </c>
      <c r="G124" s="348">
        <v>0</v>
      </c>
      <c r="H124" s="348">
        <v>0</v>
      </c>
      <c r="I124" s="348">
        <v>0</v>
      </c>
      <c r="J124" s="80">
        <v>0</v>
      </c>
      <c r="K124" s="348">
        <v>0</v>
      </c>
      <c r="L124" s="348">
        <v>0</v>
      </c>
      <c r="M124" s="348">
        <v>0</v>
      </c>
      <c r="N124" s="348">
        <v>0</v>
      </c>
      <c r="O124" s="348">
        <v>0</v>
      </c>
      <c r="P124" s="348">
        <v>0</v>
      </c>
      <c r="Q124" s="348">
        <v>0</v>
      </c>
      <c r="R124" s="348">
        <v>0</v>
      </c>
      <c r="S124" s="348">
        <v>0</v>
      </c>
      <c r="T124" s="348">
        <v>0</v>
      </c>
      <c r="U124" s="348">
        <v>0</v>
      </c>
      <c r="V124" s="348">
        <v>0</v>
      </c>
      <c r="W124" s="348">
        <v>0</v>
      </c>
      <c r="X124" s="348">
        <v>0</v>
      </c>
      <c r="Y124" s="348">
        <v>0</v>
      </c>
      <c r="Z124" s="348">
        <v>0</v>
      </c>
      <c r="AA124" s="348">
        <v>0</v>
      </c>
      <c r="AB124" s="348">
        <v>0</v>
      </c>
      <c r="AC124" s="348">
        <v>0</v>
      </c>
      <c r="AD124" s="348">
        <v>0</v>
      </c>
      <c r="AE124" s="348">
        <v>0</v>
      </c>
      <c r="AF124" s="348">
        <v>0</v>
      </c>
      <c r="AG124" s="348">
        <v>0</v>
      </c>
      <c r="AH124" s="348">
        <v>0</v>
      </c>
      <c r="AI124" s="348">
        <v>0</v>
      </c>
      <c r="AJ124" s="80">
        <f t="shared" si="30"/>
        <v>2473.6365992046321</v>
      </c>
    </row>
    <row r="125" spans="1:36" x14ac:dyDescent="0.2">
      <c r="A125" s="89"/>
      <c r="B125" s="372" t="s">
        <v>80</v>
      </c>
      <c r="C125" s="348">
        <v>0</v>
      </c>
      <c r="D125" s="348">
        <v>0</v>
      </c>
      <c r="E125" s="348">
        <v>9625.3864849999991</v>
      </c>
      <c r="F125" s="348">
        <v>7757.6480259999998</v>
      </c>
      <c r="G125" s="348">
        <v>9424.9517798400011</v>
      </c>
      <c r="H125" s="348">
        <v>10939.764891999999</v>
      </c>
      <c r="I125" s="348">
        <v>10562.539717</v>
      </c>
      <c r="J125" s="80">
        <v>376.29992600000003</v>
      </c>
      <c r="K125" s="348">
        <v>0</v>
      </c>
      <c r="L125" s="348">
        <v>0</v>
      </c>
      <c r="M125" s="348">
        <v>0</v>
      </c>
      <c r="N125" s="348">
        <v>0</v>
      </c>
      <c r="O125" s="348">
        <v>0</v>
      </c>
      <c r="P125" s="348">
        <v>0</v>
      </c>
      <c r="Q125" s="348">
        <v>0</v>
      </c>
      <c r="R125" s="348">
        <v>0</v>
      </c>
      <c r="S125" s="348">
        <v>0</v>
      </c>
      <c r="T125" s="348">
        <v>0</v>
      </c>
      <c r="U125" s="348">
        <v>0</v>
      </c>
      <c r="V125" s="348">
        <v>0</v>
      </c>
      <c r="W125" s="348">
        <v>0</v>
      </c>
      <c r="X125" s="348">
        <v>0</v>
      </c>
      <c r="Y125" s="348">
        <v>0</v>
      </c>
      <c r="Z125" s="348">
        <v>0</v>
      </c>
      <c r="AA125" s="348">
        <v>0</v>
      </c>
      <c r="AB125" s="348">
        <v>0</v>
      </c>
      <c r="AC125" s="348">
        <v>0</v>
      </c>
      <c r="AD125" s="348">
        <v>0</v>
      </c>
      <c r="AE125" s="348">
        <v>0</v>
      </c>
      <c r="AF125" s="348">
        <v>0</v>
      </c>
      <c r="AG125" s="348">
        <v>0</v>
      </c>
      <c r="AH125" s="348">
        <v>0</v>
      </c>
      <c r="AI125" s="348">
        <v>0</v>
      </c>
      <c r="AJ125" s="80">
        <f t="shared" si="30"/>
        <v>48686.590825840001</v>
      </c>
    </row>
    <row r="126" spans="1:36" x14ac:dyDescent="0.2">
      <c r="A126" s="89"/>
      <c r="B126" s="372" t="s">
        <v>569</v>
      </c>
      <c r="C126" s="348">
        <v>48.686050000000002</v>
      </c>
      <c r="D126" s="348">
        <v>243.89262499999995</v>
      </c>
      <c r="E126" s="348">
        <v>359.39327499999996</v>
      </c>
      <c r="F126" s="348">
        <v>365.23127499999998</v>
      </c>
      <c r="G126" s="348">
        <v>370.85627499999998</v>
      </c>
      <c r="H126" s="348">
        <v>370.85627499999998</v>
      </c>
      <c r="I126" s="348">
        <v>370.85627499999998</v>
      </c>
      <c r="J126" s="80">
        <v>370.85627499999998</v>
      </c>
      <c r="K126" s="348">
        <v>370.85627499999998</v>
      </c>
      <c r="L126" s="348">
        <v>370.85627499999998</v>
      </c>
      <c r="M126" s="348">
        <v>370.85627499999998</v>
      </c>
      <c r="N126" s="348">
        <v>370.85627499999998</v>
      </c>
      <c r="O126" s="348">
        <v>370.85627499999998</v>
      </c>
      <c r="P126" s="348">
        <v>370.85627499999998</v>
      </c>
      <c r="Q126" s="348">
        <v>370.85627499999998</v>
      </c>
      <c r="R126" s="348">
        <v>370.85627499999998</v>
      </c>
      <c r="S126" s="348">
        <v>370.85627499999998</v>
      </c>
      <c r="T126" s="348">
        <v>370.85627499999998</v>
      </c>
      <c r="U126" s="348">
        <v>370.85627499999998</v>
      </c>
      <c r="V126" s="348">
        <v>370.85627499999998</v>
      </c>
      <c r="W126" s="348">
        <v>322.17022499999996</v>
      </c>
      <c r="X126" s="348">
        <v>126.96365000000003</v>
      </c>
      <c r="Y126" s="348">
        <v>11.463000000000001</v>
      </c>
      <c r="Z126" s="348">
        <v>5.625</v>
      </c>
      <c r="AA126" s="348">
        <v>0</v>
      </c>
      <c r="AB126" s="348">
        <v>0</v>
      </c>
      <c r="AC126" s="348">
        <v>0</v>
      </c>
      <c r="AD126" s="348">
        <v>0</v>
      </c>
      <c r="AE126" s="348">
        <v>0</v>
      </c>
      <c r="AF126" s="348">
        <v>0</v>
      </c>
      <c r="AG126" s="348">
        <v>0</v>
      </c>
      <c r="AH126" s="348">
        <v>0</v>
      </c>
      <c r="AI126" s="348">
        <v>0</v>
      </c>
      <c r="AJ126" s="80">
        <f t="shared" si="30"/>
        <v>7417.1255000000001</v>
      </c>
    </row>
    <row r="127" spans="1:36" x14ac:dyDescent="0.2">
      <c r="A127" s="89"/>
      <c r="B127" s="347" t="s">
        <v>221</v>
      </c>
      <c r="C127" s="348">
        <f t="shared" ref="C127:AI127" si="31">+C128+C129</f>
        <v>5906.2007795993322</v>
      </c>
      <c r="D127" s="348">
        <f t="shared" si="31"/>
        <v>19389.029588178691</v>
      </c>
      <c r="E127" s="348">
        <f t="shared" si="31"/>
        <v>232.981393</v>
      </c>
      <c r="F127" s="348">
        <f t="shared" si="31"/>
        <v>211.22348400000001</v>
      </c>
      <c r="G127" s="348">
        <f t="shared" si="31"/>
        <v>448.02578199999999</v>
      </c>
      <c r="H127" s="348">
        <f t="shared" si="31"/>
        <v>45.310327000000001</v>
      </c>
      <c r="I127" s="348">
        <f t="shared" si="31"/>
        <v>0</v>
      </c>
      <c r="J127" s="348">
        <f t="shared" si="31"/>
        <v>0</v>
      </c>
      <c r="K127" s="348">
        <f t="shared" si="31"/>
        <v>0</v>
      </c>
      <c r="L127" s="348">
        <f t="shared" si="31"/>
        <v>0</v>
      </c>
      <c r="M127" s="348">
        <f t="shared" si="31"/>
        <v>0</v>
      </c>
      <c r="N127" s="348">
        <f t="shared" si="31"/>
        <v>0</v>
      </c>
      <c r="O127" s="348">
        <f t="shared" si="31"/>
        <v>0</v>
      </c>
      <c r="P127" s="348">
        <f t="shared" si="31"/>
        <v>0</v>
      </c>
      <c r="Q127" s="348">
        <f t="shared" si="31"/>
        <v>0</v>
      </c>
      <c r="R127" s="348">
        <f t="shared" si="31"/>
        <v>0</v>
      </c>
      <c r="S127" s="348">
        <f t="shared" si="31"/>
        <v>0</v>
      </c>
      <c r="T127" s="348">
        <f t="shared" si="31"/>
        <v>0</v>
      </c>
      <c r="U127" s="348">
        <f t="shared" si="31"/>
        <v>0</v>
      </c>
      <c r="V127" s="348">
        <f t="shared" si="31"/>
        <v>0</v>
      </c>
      <c r="W127" s="348">
        <f t="shared" si="31"/>
        <v>0</v>
      </c>
      <c r="X127" s="348">
        <f t="shared" si="31"/>
        <v>0</v>
      </c>
      <c r="Y127" s="348">
        <f t="shared" si="31"/>
        <v>0</v>
      </c>
      <c r="Z127" s="348">
        <f t="shared" si="31"/>
        <v>0</v>
      </c>
      <c r="AA127" s="348">
        <f t="shared" si="31"/>
        <v>0</v>
      </c>
      <c r="AB127" s="348">
        <f t="shared" si="31"/>
        <v>0</v>
      </c>
      <c r="AC127" s="348">
        <f t="shared" si="31"/>
        <v>0</v>
      </c>
      <c r="AD127" s="348">
        <f t="shared" si="31"/>
        <v>0</v>
      </c>
      <c r="AE127" s="348">
        <f t="shared" si="31"/>
        <v>0</v>
      </c>
      <c r="AF127" s="348">
        <f t="shared" si="31"/>
        <v>0</v>
      </c>
      <c r="AG127" s="348">
        <f t="shared" si="31"/>
        <v>0</v>
      </c>
      <c r="AH127" s="348">
        <f t="shared" si="31"/>
        <v>0</v>
      </c>
      <c r="AI127" s="348">
        <f t="shared" si="31"/>
        <v>0</v>
      </c>
      <c r="AJ127" s="80">
        <f t="shared" si="30"/>
        <v>26232.771353778018</v>
      </c>
    </row>
    <row r="128" spans="1:36" x14ac:dyDescent="0.2">
      <c r="A128" s="89"/>
      <c r="B128" s="355" t="s">
        <v>73</v>
      </c>
      <c r="C128" s="351">
        <v>3094.3145594379575</v>
      </c>
      <c r="D128" s="351">
        <v>10271.587695190066</v>
      </c>
      <c r="E128" s="351">
        <v>0</v>
      </c>
      <c r="F128" s="351">
        <v>0</v>
      </c>
      <c r="G128" s="351">
        <v>0</v>
      </c>
      <c r="H128" s="351">
        <v>0</v>
      </c>
      <c r="I128" s="351">
        <v>0</v>
      </c>
      <c r="J128" s="83">
        <v>0</v>
      </c>
      <c r="K128" s="351">
        <v>0</v>
      </c>
      <c r="L128" s="351">
        <v>0</v>
      </c>
      <c r="M128" s="351">
        <v>0</v>
      </c>
      <c r="N128" s="351">
        <v>0</v>
      </c>
      <c r="O128" s="351">
        <v>0</v>
      </c>
      <c r="P128" s="351">
        <v>0</v>
      </c>
      <c r="Q128" s="351">
        <v>0</v>
      </c>
      <c r="R128" s="351">
        <v>0</v>
      </c>
      <c r="S128" s="351">
        <v>0</v>
      </c>
      <c r="T128" s="351">
        <v>0</v>
      </c>
      <c r="U128" s="351">
        <v>0</v>
      </c>
      <c r="V128" s="351">
        <v>0</v>
      </c>
      <c r="W128" s="351">
        <v>0</v>
      </c>
      <c r="X128" s="351">
        <v>0</v>
      </c>
      <c r="Y128" s="351">
        <v>0</v>
      </c>
      <c r="Z128" s="351">
        <v>0</v>
      </c>
      <c r="AA128" s="351">
        <v>0</v>
      </c>
      <c r="AB128" s="351">
        <v>0</v>
      </c>
      <c r="AC128" s="351">
        <v>0</v>
      </c>
      <c r="AD128" s="351">
        <v>0</v>
      </c>
      <c r="AE128" s="351">
        <v>0</v>
      </c>
      <c r="AF128" s="351">
        <v>0</v>
      </c>
      <c r="AG128" s="351">
        <v>0</v>
      </c>
      <c r="AH128" s="351">
        <v>0</v>
      </c>
      <c r="AI128" s="351">
        <v>0</v>
      </c>
      <c r="AJ128" s="83">
        <f t="shared" ref="AJ128:AJ140" si="32">SUM(C128:AI128)</f>
        <v>13365.902254628025</v>
      </c>
    </row>
    <row r="129" spans="1:36" x14ac:dyDescent="0.2">
      <c r="A129" s="89"/>
      <c r="B129" s="385" t="s">
        <v>71</v>
      </c>
      <c r="C129" s="352">
        <v>2811.8862201613747</v>
      </c>
      <c r="D129" s="352">
        <v>9117.4418929886251</v>
      </c>
      <c r="E129" s="352">
        <v>232.981393</v>
      </c>
      <c r="F129" s="352">
        <v>211.22348400000001</v>
      </c>
      <c r="G129" s="352">
        <v>448.02578199999999</v>
      </c>
      <c r="H129" s="352">
        <v>45.310327000000001</v>
      </c>
      <c r="I129" s="352">
        <v>0</v>
      </c>
      <c r="J129" s="82">
        <v>0</v>
      </c>
      <c r="K129" s="352">
        <v>0</v>
      </c>
      <c r="L129" s="352">
        <v>0</v>
      </c>
      <c r="M129" s="352">
        <v>0</v>
      </c>
      <c r="N129" s="352">
        <v>0</v>
      </c>
      <c r="O129" s="352">
        <v>0</v>
      </c>
      <c r="P129" s="352">
        <v>0</v>
      </c>
      <c r="Q129" s="352">
        <v>0</v>
      </c>
      <c r="R129" s="352">
        <v>0</v>
      </c>
      <c r="S129" s="352">
        <v>0</v>
      </c>
      <c r="T129" s="352">
        <v>0</v>
      </c>
      <c r="U129" s="352">
        <v>0</v>
      </c>
      <c r="V129" s="352">
        <v>0</v>
      </c>
      <c r="W129" s="352">
        <v>0</v>
      </c>
      <c r="X129" s="352">
        <v>0</v>
      </c>
      <c r="Y129" s="352">
        <v>0</v>
      </c>
      <c r="Z129" s="352">
        <v>0</v>
      </c>
      <c r="AA129" s="352">
        <v>0</v>
      </c>
      <c r="AB129" s="352">
        <v>0</v>
      </c>
      <c r="AC129" s="352">
        <v>0</v>
      </c>
      <c r="AD129" s="352">
        <v>0</v>
      </c>
      <c r="AE129" s="352">
        <v>0</v>
      </c>
      <c r="AF129" s="352">
        <v>0</v>
      </c>
      <c r="AG129" s="352">
        <v>0</v>
      </c>
      <c r="AH129" s="352">
        <v>0</v>
      </c>
      <c r="AI129" s="352">
        <v>0</v>
      </c>
      <c r="AJ129" s="82">
        <f t="shared" si="32"/>
        <v>12866.869099150001</v>
      </c>
    </row>
    <row r="130" spans="1:36" x14ac:dyDescent="0.2">
      <c r="A130" s="89"/>
      <c r="B130" s="347" t="s">
        <v>345</v>
      </c>
      <c r="C130" s="348">
        <f t="shared" ref="C130:AI130" si="33">+C131+C138</f>
        <v>33.320275440521954</v>
      </c>
      <c r="D130" s="348">
        <f t="shared" si="33"/>
        <v>89.100796294590907</v>
      </c>
      <c r="E130" s="348">
        <f t="shared" si="33"/>
        <v>89.100796294590907</v>
      </c>
      <c r="F130" s="348">
        <f t="shared" si="33"/>
        <v>98.375130228381238</v>
      </c>
      <c r="G130" s="348">
        <f t="shared" si="33"/>
        <v>45.820571270236002</v>
      </c>
      <c r="H130" s="348">
        <f t="shared" si="33"/>
        <v>13.397966100699453</v>
      </c>
      <c r="I130" s="348">
        <f t="shared" si="33"/>
        <v>0.15314275873331906</v>
      </c>
      <c r="J130" s="348">
        <f t="shared" si="33"/>
        <v>0.15314275873331906</v>
      </c>
      <c r="K130" s="348">
        <f t="shared" si="33"/>
        <v>0.68914276873331903</v>
      </c>
      <c r="L130" s="348">
        <f t="shared" si="33"/>
        <v>0.15314275873331906</v>
      </c>
      <c r="M130" s="348">
        <f t="shared" si="33"/>
        <v>0.15314275873331906</v>
      </c>
      <c r="N130" s="348">
        <f t="shared" si="33"/>
        <v>0.15314275873331906</v>
      </c>
      <c r="O130" s="348">
        <f t="shared" si="33"/>
        <v>0.15314275873331906</v>
      </c>
      <c r="P130" s="348">
        <f t="shared" si="33"/>
        <v>0.15314275873331906</v>
      </c>
      <c r="Q130" s="348">
        <f t="shared" si="33"/>
        <v>0.15314275873331906</v>
      </c>
      <c r="R130" s="348">
        <f t="shared" si="33"/>
        <v>0.15314275873331906</v>
      </c>
      <c r="S130" s="348">
        <f t="shared" si="33"/>
        <v>0.15314275873331906</v>
      </c>
      <c r="T130" s="348">
        <f t="shared" si="33"/>
        <v>0.15314275873331906</v>
      </c>
      <c r="U130" s="348">
        <f t="shared" si="33"/>
        <v>0.15314275873331906</v>
      </c>
      <c r="V130" s="348">
        <f t="shared" si="33"/>
        <v>0.15314275873331906</v>
      </c>
      <c r="W130" s="348">
        <f t="shared" si="33"/>
        <v>0.15314275873331906</v>
      </c>
      <c r="X130" s="348">
        <f t="shared" si="33"/>
        <v>0.15314275873331906</v>
      </c>
      <c r="Y130" s="348">
        <f t="shared" si="33"/>
        <v>0.15314275873331906</v>
      </c>
      <c r="Z130" s="348">
        <f t="shared" si="33"/>
        <v>0.15314275873331906</v>
      </c>
      <c r="AA130" s="348">
        <f t="shared" si="33"/>
        <v>0.15314275873331906</v>
      </c>
      <c r="AB130" s="348">
        <f t="shared" si="33"/>
        <v>0.15314275873331906</v>
      </c>
      <c r="AC130" s="348">
        <f t="shared" si="33"/>
        <v>0.15314275873331906</v>
      </c>
      <c r="AD130" s="348">
        <f t="shared" si="33"/>
        <v>0.15314275873331906</v>
      </c>
      <c r="AE130" s="348">
        <f t="shared" si="33"/>
        <v>0.15314275873331906</v>
      </c>
      <c r="AF130" s="348">
        <f t="shared" si="33"/>
        <v>0.15314275873331906</v>
      </c>
      <c r="AG130" s="348">
        <f t="shared" si="33"/>
        <v>0.15314275873331906</v>
      </c>
      <c r="AH130" s="348">
        <f t="shared" si="33"/>
        <v>0.15314275873331906</v>
      </c>
      <c r="AI130" s="348">
        <f t="shared" si="33"/>
        <v>9.035422766308244</v>
      </c>
      <c r="AJ130" s="80">
        <f t="shared" si="32"/>
        <v>382.66867013239539</v>
      </c>
    </row>
    <row r="131" spans="1:36" x14ac:dyDescent="0.2">
      <c r="A131" s="89"/>
      <c r="B131" s="354" t="s">
        <v>73</v>
      </c>
      <c r="C131" s="375">
        <f t="shared" ref="C131:AI131" si="34">+C132+C135</f>
        <v>20.046534290521951</v>
      </c>
      <c r="D131" s="375">
        <f t="shared" si="34"/>
        <v>89.100796294590907</v>
      </c>
      <c r="E131" s="375">
        <f t="shared" si="34"/>
        <v>89.100796294590907</v>
      </c>
      <c r="F131" s="375">
        <f t="shared" si="34"/>
        <v>98.375130228381238</v>
      </c>
      <c r="G131" s="375">
        <f t="shared" si="34"/>
        <v>45.820571270236002</v>
      </c>
      <c r="H131" s="375">
        <f t="shared" si="34"/>
        <v>13.397966100699453</v>
      </c>
      <c r="I131" s="375">
        <f t="shared" si="34"/>
        <v>0.15314275873331906</v>
      </c>
      <c r="J131" s="375">
        <f t="shared" si="34"/>
        <v>0.15314275873331906</v>
      </c>
      <c r="K131" s="375">
        <f t="shared" si="34"/>
        <v>0.15314275873331906</v>
      </c>
      <c r="L131" s="375">
        <f t="shared" si="34"/>
        <v>0.15314275873331906</v>
      </c>
      <c r="M131" s="375">
        <f t="shared" si="34"/>
        <v>0.15314275873331906</v>
      </c>
      <c r="N131" s="375">
        <f t="shared" si="34"/>
        <v>0.15314275873331906</v>
      </c>
      <c r="O131" s="375">
        <f t="shared" si="34"/>
        <v>0.15314275873331906</v>
      </c>
      <c r="P131" s="375">
        <f t="shared" si="34"/>
        <v>0.15314275873331906</v>
      </c>
      <c r="Q131" s="375">
        <f t="shared" si="34"/>
        <v>0.15314275873331906</v>
      </c>
      <c r="R131" s="375">
        <f t="shared" si="34"/>
        <v>0.15314275873331906</v>
      </c>
      <c r="S131" s="375">
        <f t="shared" si="34"/>
        <v>0.15314275873331906</v>
      </c>
      <c r="T131" s="375">
        <f t="shared" si="34"/>
        <v>0.15314275873331906</v>
      </c>
      <c r="U131" s="375">
        <f t="shared" si="34"/>
        <v>0.15314275873331906</v>
      </c>
      <c r="V131" s="375">
        <f t="shared" si="34"/>
        <v>0.15314275873331906</v>
      </c>
      <c r="W131" s="375">
        <f t="shared" si="34"/>
        <v>0.15314275873331906</v>
      </c>
      <c r="X131" s="375">
        <f t="shared" si="34"/>
        <v>0.15314275873331906</v>
      </c>
      <c r="Y131" s="375">
        <f t="shared" si="34"/>
        <v>0.15314275873331906</v>
      </c>
      <c r="Z131" s="375">
        <f t="shared" si="34"/>
        <v>0.15314275873331906</v>
      </c>
      <c r="AA131" s="375">
        <f t="shared" si="34"/>
        <v>0.15314275873331906</v>
      </c>
      <c r="AB131" s="375">
        <f t="shared" si="34"/>
        <v>0.15314275873331906</v>
      </c>
      <c r="AC131" s="375">
        <f t="shared" si="34"/>
        <v>0.15314275873331906</v>
      </c>
      <c r="AD131" s="375">
        <f t="shared" si="34"/>
        <v>0.15314275873331906</v>
      </c>
      <c r="AE131" s="375">
        <f t="shared" si="34"/>
        <v>0.15314275873331906</v>
      </c>
      <c r="AF131" s="375">
        <f t="shared" si="34"/>
        <v>0.15314275873331906</v>
      </c>
      <c r="AG131" s="375">
        <f t="shared" si="34"/>
        <v>0.15314275873331906</v>
      </c>
      <c r="AH131" s="375">
        <f t="shared" si="34"/>
        <v>0.15314275873331906</v>
      </c>
      <c r="AI131" s="375">
        <f t="shared" si="34"/>
        <v>9.035422766308244</v>
      </c>
      <c r="AJ131" s="94">
        <f t="shared" si="32"/>
        <v>368.85892897239546</v>
      </c>
    </row>
    <row r="132" spans="1:36" x14ac:dyDescent="0.2">
      <c r="A132" s="89"/>
      <c r="B132" s="358" t="s">
        <v>83</v>
      </c>
      <c r="C132" s="376">
        <f t="shared" ref="C132:AI132" si="35">+C133+C134</f>
        <v>12.315304901889261</v>
      </c>
      <c r="D132" s="376">
        <f t="shared" si="35"/>
        <v>45.667428511502685</v>
      </c>
      <c r="E132" s="376">
        <f t="shared" si="35"/>
        <v>45.667428511502685</v>
      </c>
      <c r="F132" s="376">
        <f t="shared" si="35"/>
        <v>45.667428511502685</v>
      </c>
      <c r="G132" s="376">
        <f t="shared" si="35"/>
        <v>45.667428511502685</v>
      </c>
      <c r="H132" s="376">
        <f t="shared" si="35"/>
        <v>13.244823341966134</v>
      </c>
      <c r="I132" s="376">
        <f t="shared" si="35"/>
        <v>0</v>
      </c>
      <c r="J132" s="376">
        <f t="shared" si="35"/>
        <v>0</v>
      </c>
      <c r="K132" s="376">
        <f t="shared" si="35"/>
        <v>0</v>
      </c>
      <c r="L132" s="376">
        <f t="shared" si="35"/>
        <v>0</v>
      </c>
      <c r="M132" s="376">
        <f t="shared" si="35"/>
        <v>0</v>
      </c>
      <c r="N132" s="376">
        <f t="shared" si="35"/>
        <v>0</v>
      </c>
      <c r="O132" s="376">
        <f t="shared" si="35"/>
        <v>0</v>
      </c>
      <c r="P132" s="376">
        <f t="shared" si="35"/>
        <v>0</v>
      </c>
      <c r="Q132" s="376">
        <f t="shared" si="35"/>
        <v>0</v>
      </c>
      <c r="R132" s="376">
        <f t="shared" si="35"/>
        <v>0</v>
      </c>
      <c r="S132" s="376">
        <f t="shared" si="35"/>
        <v>0</v>
      </c>
      <c r="T132" s="376">
        <f t="shared" si="35"/>
        <v>0</v>
      </c>
      <c r="U132" s="376">
        <f t="shared" si="35"/>
        <v>0</v>
      </c>
      <c r="V132" s="376">
        <f t="shared" si="35"/>
        <v>0</v>
      </c>
      <c r="W132" s="376">
        <f t="shared" si="35"/>
        <v>0</v>
      </c>
      <c r="X132" s="376">
        <f t="shared" si="35"/>
        <v>0</v>
      </c>
      <c r="Y132" s="376">
        <f t="shared" si="35"/>
        <v>0</v>
      </c>
      <c r="Z132" s="376">
        <f t="shared" si="35"/>
        <v>0</v>
      </c>
      <c r="AA132" s="376">
        <f t="shared" si="35"/>
        <v>0</v>
      </c>
      <c r="AB132" s="376">
        <f t="shared" si="35"/>
        <v>0</v>
      </c>
      <c r="AC132" s="376">
        <f t="shared" si="35"/>
        <v>0</v>
      </c>
      <c r="AD132" s="376">
        <f t="shared" si="35"/>
        <v>0</v>
      </c>
      <c r="AE132" s="376">
        <f t="shared" si="35"/>
        <v>0</v>
      </c>
      <c r="AF132" s="376">
        <f t="shared" si="35"/>
        <v>0</v>
      </c>
      <c r="AG132" s="376">
        <f t="shared" si="35"/>
        <v>0</v>
      </c>
      <c r="AH132" s="376">
        <f t="shared" si="35"/>
        <v>0</v>
      </c>
      <c r="AI132" s="376">
        <f t="shared" si="35"/>
        <v>0</v>
      </c>
      <c r="AJ132" s="81">
        <f t="shared" si="32"/>
        <v>208.22984228986616</v>
      </c>
    </row>
    <row r="133" spans="1:36" x14ac:dyDescent="0.2">
      <c r="A133" s="89"/>
      <c r="B133" s="358" t="s">
        <v>853</v>
      </c>
      <c r="C133" s="376">
        <v>12.197111293050973</v>
      </c>
      <c r="D133" s="376">
        <v>45.667428511502685</v>
      </c>
      <c r="E133" s="376">
        <v>45.667428511502685</v>
      </c>
      <c r="F133" s="376">
        <v>45.667428511502685</v>
      </c>
      <c r="G133" s="376">
        <v>45.667428511502685</v>
      </c>
      <c r="H133" s="376">
        <v>13.244823341966134</v>
      </c>
      <c r="I133" s="376">
        <v>0</v>
      </c>
      <c r="J133" s="81">
        <v>0</v>
      </c>
      <c r="K133" s="376">
        <v>0</v>
      </c>
      <c r="L133" s="376">
        <v>0</v>
      </c>
      <c r="M133" s="376">
        <v>0</v>
      </c>
      <c r="N133" s="376">
        <v>0</v>
      </c>
      <c r="O133" s="376">
        <v>0</v>
      </c>
      <c r="P133" s="376">
        <v>0</v>
      </c>
      <c r="Q133" s="376">
        <v>0</v>
      </c>
      <c r="R133" s="376">
        <v>0</v>
      </c>
      <c r="S133" s="376">
        <v>0</v>
      </c>
      <c r="T133" s="376">
        <v>0</v>
      </c>
      <c r="U133" s="376">
        <v>0</v>
      </c>
      <c r="V133" s="376">
        <v>0</v>
      </c>
      <c r="W133" s="376">
        <v>0</v>
      </c>
      <c r="X133" s="376">
        <v>0</v>
      </c>
      <c r="Y133" s="376">
        <v>0</v>
      </c>
      <c r="Z133" s="376">
        <v>0</v>
      </c>
      <c r="AA133" s="376">
        <v>0</v>
      </c>
      <c r="AB133" s="376">
        <v>0</v>
      </c>
      <c r="AC133" s="376">
        <v>0</v>
      </c>
      <c r="AD133" s="376">
        <v>0</v>
      </c>
      <c r="AE133" s="376">
        <v>0</v>
      </c>
      <c r="AF133" s="376">
        <v>0</v>
      </c>
      <c r="AG133" s="376">
        <v>0</v>
      </c>
      <c r="AH133" s="376">
        <v>0</v>
      </c>
      <c r="AI133" s="376">
        <v>0</v>
      </c>
      <c r="AJ133" s="81">
        <f t="shared" si="32"/>
        <v>208.11164868102787</v>
      </c>
    </row>
    <row r="134" spans="1:36" x14ac:dyDescent="0.2">
      <c r="A134" s="89"/>
      <c r="B134" s="358" t="s">
        <v>86</v>
      </c>
      <c r="C134" s="376">
        <v>0.11819360883828769</v>
      </c>
      <c r="D134" s="376">
        <v>0</v>
      </c>
      <c r="E134" s="376">
        <v>0</v>
      </c>
      <c r="F134" s="376">
        <v>0</v>
      </c>
      <c r="G134" s="376">
        <v>0</v>
      </c>
      <c r="H134" s="376">
        <v>0</v>
      </c>
      <c r="I134" s="376">
        <v>0</v>
      </c>
      <c r="J134" s="81">
        <v>0</v>
      </c>
      <c r="K134" s="376">
        <v>0</v>
      </c>
      <c r="L134" s="376">
        <v>0</v>
      </c>
      <c r="M134" s="376">
        <v>0</v>
      </c>
      <c r="N134" s="376">
        <v>0</v>
      </c>
      <c r="O134" s="376">
        <v>0</v>
      </c>
      <c r="P134" s="376">
        <v>0</v>
      </c>
      <c r="Q134" s="376">
        <v>0</v>
      </c>
      <c r="R134" s="376">
        <v>0</v>
      </c>
      <c r="S134" s="376">
        <v>0</v>
      </c>
      <c r="T134" s="376">
        <v>0</v>
      </c>
      <c r="U134" s="376">
        <v>0</v>
      </c>
      <c r="V134" s="376">
        <v>0</v>
      </c>
      <c r="W134" s="376">
        <v>0</v>
      </c>
      <c r="X134" s="376">
        <v>0</v>
      </c>
      <c r="Y134" s="376">
        <v>0</v>
      </c>
      <c r="Z134" s="376">
        <v>0</v>
      </c>
      <c r="AA134" s="376">
        <v>0</v>
      </c>
      <c r="AB134" s="376">
        <v>0</v>
      </c>
      <c r="AC134" s="376">
        <v>0</v>
      </c>
      <c r="AD134" s="376">
        <v>0</v>
      </c>
      <c r="AE134" s="376">
        <v>0</v>
      </c>
      <c r="AF134" s="376">
        <v>0</v>
      </c>
      <c r="AG134" s="376">
        <v>0</v>
      </c>
      <c r="AH134" s="376">
        <v>0</v>
      </c>
      <c r="AI134" s="376">
        <v>0</v>
      </c>
      <c r="AJ134" s="81">
        <f t="shared" si="32"/>
        <v>0.11819360883828769</v>
      </c>
    </row>
    <row r="135" spans="1:36" x14ac:dyDescent="0.2">
      <c r="A135" s="89"/>
      <c r="B135" s="377" t="s">
        <v>87</v>
      </c>
      <c r="C135" s="376">
        <f t="shared" ref="C135:AI135" si="36">+C136+C137</f>
        <v>7.7312293886326895</v>
      </c>
      <c r="D135" s="376">
        <f t="shared" si="36"/>
        <v>43.433367783088215</v>
      </c>
      <c r="E135" s="376">
        <f t="shared" si="36"/>
        <v>43.433367783088215</v>
      </c>
      <c r="F135" s="376">
        <f t="shared" si="36"/>
        <v>52.707701716878546</v>
      </c>
      <c r="G135" s="376">
        <f t="shared" si="36"/>
        <v>0.15314275873331906</v>
      </c>
      <c r="H135" s="376">
        <f t="shared" si="36"/>
        <v>0.15314275873331906</v>
      </c>
      <c r="I135" s="376">
        <f t="shared" si="36"/>
        <v>0.15314275873331906</v>
      </c>
      <c r="J135" s="376">
        <f t="shared" si="36"/>
        <v>0.15314275873331906</v>
      </c>
      <c r="K135" s="376">
        <f t="shared" si="36"/>
        <v>0.15314275873331906</v>
      </c>
      <c r="L135" s="376">
        <f t="shared" si="36"/>
        <v>0.15314275873331906</v>
      </c>
      <c r="M135" s="376">
        <f t="shared" si="36"/>
        <v>0.15314275873331906</v>
      </c>
      <c r="N135" s="376">
        <f t="shared" si="36"/>
        <v>0.15314275873331906</v>
      </c>
      <c r="O135" s="376">
        <f t="shared" si="36"/>
        <v>0.15314275873331906</v>
      </c>
      <c r="P135" s="376">
        <f t="shared" si="36"/>
        <v>0.15314275873331906</v>
      </c>
      <c r="Q135" s="376">
        <f t="shared" si="36"/>
        <v>0.15314275873331906</v>
      </c>
      <c r="R135" s="376">
        <f t="shared" si="36"/>
        <v>0.15314275873331906</v>
      </c>
      <c r="S135" s="376">
        <f t="shared" si="36"/>
        <v>0.15314275873331906</v>
      </c>
      <c r="T135" s="376">
        <f t="shared" si="36"/>
        <v>0.15314275873331906</v>
      </c>
      <c r="U135" s="376">
        <f t="shared" si="36"/>
        <v>0.15314275873331906</v>
      </c>
      <c r="V135" s="376">
        <f t="shared" si="36"/>
        <v>0.15314275873331906</v>
      </c>
      <c r="W135" s="376">
        <f t="shared" si="36"/>
        <v>0.15314275873331906</v>
      </c>
      <c r="X135" s="376">
        <f t="shared" si="36"/>
        <v>0.15314275873331906</v>
      </c>
      <c r="Y135" s="376">
        <f t="shared" si="36"/>
        <v>0.15314275873331906</v>
      </c>
      <c r="Z135" s="376">
        <f t="shared" si="36"/>
        <v>0.15314275873331906</v>
      </c>
      <c r="AA135" s="376">
        <f t="shared" si="36"/>
        <v>0.15314275873331906</v>
      </c>
      <c r="AB135" s="376">
        <f t="shared" si="36"/>
        <v>0.15314275873331906</v>
      </c>
      <c r="AC135" s="376">
        <f t="shared" si="36"/>
        <v>0.15314275873331906</v>
      </c>
      <c r="AD135" s="376">
        <f t="shared" si="36"/>
        <v>0.15314275873331906</v>
      </c>
      <c r="AE135" s="376">
        <f t="shared" si="36"/>
        <v>0.15314275873331906</v>
      </c>
      <c r="AF135" s="376">
        <f t="shared" si="36"/>
        <v>0.15314275873331906</v>
      </c>
      <c r="AG135" s="376">
        <f t="shared" si="36"/>
        <v>0.15314275873331906</v>
      </c>
      <c r="AH135" s="376">
        <f t="shared" si="36"/>
        <v>0.15314275873331906</v>
      </c>
      <c r="AI135" s="376">
        <f t="shared" si="36"/>
        <v>9.035422766308244</v>
      </c>
      <c r="AJ135" s="81">
        <f t="shared" si="32"/>
        <v>160.62908668252859</v>
      </c>
    </row>
    <row r="136" spans="1:36" x14ac:dyDescent="0.2">
      <c r="A136" s="89"/>
      <c r="B136" s="358" t="s">
        <v>853</v>
      </c>
      <c r="C136" s="376">
        <v>7.7312293886326895</v>
      </c>
      <c r="D136" s="376">
        <v>43.280225024354898</v>
      </c>
      <c r="E136" s="376">
        <v>43.280225024354898</v>
      </c>
      <c r="F136" s="376">
        <v>52.554558958145229</v>
      </c>
      <c r="G136" s="376">
        <v>0</v>
      </c>
      <c r="H136" s="376">
        <v>0</v>
      </c>
      <c r="I136" s="376">
        <v>0</v>
      </c>
      <c r="J136" s="81">
        <v>0</v>
      </c>
      <c r="K136" s="376">
        <v>0</v>
      </c>
      <c r="L136" s="376">
        <v>0</v>
      </c>
      <c r="M136" s="376">
        <v>0</v>
      </c>
      <c r="N136" s="376">
        <v>0</v>
      </c>
      <c r="O136" s="376">
        <v>0</v>
      </c>
      <c r="P136" s="376">
        <v>0</v>
      </c>
      <c r="Q136" s="376">
        <v>0</v>
      </c>
      <c r="R136" s="376">
        <v>0</v>
      </c>
      <c r="S136" s="376">
        <v>0</v>
      </c>
      <c r="T136" s="376">
        <v>0</v>
      </c>
      <c r="U136" s="376">
        <v>0</v>
      </c>
      <c r="V136" s="376">
        <v>0</v>
      </c>
      <c r="W136" s="376">
        <v>0</v>
      </c>
      <c r="X136" s="376">
        <v>0</v>
      </c>
      <c r="Y136" s="376">
        <v>0</v>
      </c>
      <c r="Z136" s="376">
        <v>0</v>
      </c>
      <c r="AA136" s="376">
        <v>0</v>
      </c>
      <c r="AB136" s="376">
        <v>0</v>
      </c>
      <c r="AC136" s="376">
        <v>0</v>
      </c>
      <c r="AD136" s="376">
        <v>0</v>
      </c>
      <c r="AE136" s="376">
        <v>0</v>
      </c>
      <c r="AF136" s="376">
        <v>0</v>
      </c>
      <c r="AG136" s="376">
        <v>0</v>
      </c>
      <c r="AH136" s="376">
        <v>0</v>
      </c>
      <c r="AI136" s="376">
        <v>0</v>
      </c>
      <c r="AJ136" s="81">
        <f t="shared" si="32"/>
        <v>146.84623839548772</v>
      </c>
    </row>
    <row r="137" spans="1:36" x14ac:dyDescent="0.2">
      <c r="A137" s="89"/>
      <c r="B137" s="378" t="s">
        <v>86</v>
      </c>
      <c r="C137" s="379">
        <v>0</v>
      </c>
      <c r="D137" s="379">
        <v>0.15314275873331906</v>
      </c>
      <c r="E137" s="379">
        <v>0.15314275873331906</v>
      </c>
      <c r="F137" s="379">
        <v>0.15314275873331906</v>
      </c>
      <c r="G137" s="379">
        <v>0.15314275873331906</v>
      </c>
      <c r="H137" s="379">
        <v>0.15314275873331906</v>
      </c>
      <c r="I137" s="379">
        <v>0.15314275873331906</v>
      </c>
      <c r="J137" s="379">
        <v>0.15314275873331906</v>
      </c>
      <c r="K137" s="379">
        <v>0.15314275873331906</v>
      </c>
      <c r="L137" s="379">
        <v>0.15314275873331906</v>
      </c>
      <c r="M137" s="379">
        <v>0.15314275873331906</v>
      </c>
      <c r="N137" s="379">
        <v>0.15314275873331906</v>
      </c>
      <c r="O137" s="379">
        <v>0.15314275873331906</v>
      </c>
      <c r="P137" s="379">
        <v>0.15314275873331906</v>
      </c>
      <c r="Q137" s="379">
        <v>0.15314275873331906</v>
      </c>
      <c r="R137" s="379">
        <v>0.15314275873331906</v>
      </c>
      <c r="S137" s="379">
        <v>0.15314275873331906</v>
      </c>
      <c r="T137" s="379">
        <v>0.15314275873331906</v>
      </c>
      <c r="U137" s="379">
        <v>0.15314275873331906</v>
      </c>
      <c r="V137" s="379">
        <v>0.15314275873331906</v>
      </c>
      <c r="W137" s="379">
        <v>0.15314275873331906</v>
      </c>
      <c r="X137" s="379">
        <v>0.15314275873331906</v>
      </c>
      <c r="Y137" s="379">
        <v>0.15314275873331906</v>
      </c>
      <c r="Z137" s="379">
        <v>0.15314275873331906</v>
      </c>
      <c r="AA137" s="379">
        <v>0.15314275873331906</v>
      </c>
      <c r="AB137" s="379">
        <v>0.15314275873331906</v>
      </c>
      <c r="AC137" s="379">
        <v>0.15314275873331906</v>
      </c>
      <c r="AD137" s="379">
        <v>0.15314275873331906</v>
      </c>
      <c r="AE137" s="379">
        <v>0.15314275873331906</v>
      </c>
      <c r="AF137" s="379">
        <v>0.15314275873331906</v>
      </c>
      <c r="AG137" s="379">
        <v>0.15314275873331906</v>
      </c>
      <c r="AH137" s="376">
        <v>0.15314275873331906</v>
      </c>
      <c r="AI137" s="376">
        <v>9.035422766308244</v>
      </c>
      <c r="AJ137" s="128">
        <f t="shared" si="32"/>
        <v>13.782848287041135</v>
      </c>
    </row>
    <row r="138" spans="1:36" ht="12" customHeight="1" x14ac:dyDescent="0.2">
      <c r="A138" s="89"/>
      <c r="B138" s="355" t="s">
        <v>71</v>
      </c>
      <c r="C138" s="380">
        <f t="shared" ref="C138:AI138" si="37">+C139+C140</f>
        <v>13.273741150000001</v>
      </c>
      <c r="D138" s="380">
        <f t="shared" si="37"/>
        <v>0</v>
      </c>
      <c r="E138" s="380">
        <f t="shared" si="37"/>
        <v>0</v>
      </c>
      <c r="F138" s="380">
        <f t="shared" si="37"/>
        <v>0</v>
      </c>
      <c r="G138" s="380">
        <f t="shared" si="37"/>
        <v>0</v>
      </c>
      <c r="H138" s="380">
        <f t="shared" si="37"/>
        <v>0</v>
      </c>
      <c r="I138" s="380">
        <f t="shared" si="37"/>
        <v>0</v>
      </c>
      <c r="J138" s="380">
        <f t="shared" si="37"/>
        <v>0</v>
      </c>
      <c r="K138" s="380">
        <f t="shared" si="37"/>
        <v>0.53600000999999997</v>
      </c>
      <c r="L138" s="380">
        <f t="shared" si="37"/>
        <v>0</v>
      </c>
      <c r="M138" s="380">
        <f t="shared" si="37"/>
        <v>0</v>
      </c>
      <c r="N138" s="380">
        <f t="shared" si="37"/>
        <v>0</v>
      </c>
      <c r="O138" s="380">
        <f t="shared" si="37"/>
        <v>0</v>
      </c>
      <c r="P138" s="380">
        <f t="shared" si="37"/>
        <v>0</v>
      </c>
      <c r="Q138" s="380">
        <f t="shared" si="37"/>
        <v>0</v>
      </c>
      <c r="R138" s="380">
        <f t="shared" si="37"/>
        <v>0</v>
      </c>
      <c r="S138" s="380">
        <f t="shared" si="37"/>
        <v>0</v>
      </c>
      <c r="T138" s="380">
        <f t="shared" si="37"/>
        <v>0</v>
      </c>
      <c r="U138" s="380">
        <f t="shared" si="37"/>
        <v>0</v>
      </c>
      <c r="V138" s="380">
        <f t="shared" si="37"/>
        <v>0</v>
      </c>
      <c r="W138" s="380">
        <f t="shared" si="37"/>
        <v>0</v>
      </c>
      <c r="X138" s="380">
        <f t="shared" si="37"/>
        <v>0</v>
      </c>
      <c r="Y138" s="380">
        <f t="shared" si="37"/>
        <v>0</v>
      </c>
      <c r="Z138" s="380">
        <f t="shared" si="37"/>
        <v>0</v>
      </c>
      <c r="AA138" s="380">
        <f t="shared" si="37"/>
        <v>0</v>
      </c>
      <c r="AB138" s="380">
        <f t="shared" si="37"/>
        <v>0</v>
      </c>
      <c r="AC138" s="380">
        <f t="shared" si="37"/>
        <v>0</v>
      </c>
      <c r="AD138" s="380">
        <f t="shared" si="37"/>
        <v>0</v>
      </c>
      <c r="AE138" s="380">
        <f t="shared" si="37"/>
        <v>0</v>
      </c>
      <c r="AF138" s="380">
        <f t="shared" si="37"/>
        <v>0</v>
      </c>
      <c r="AG138" s="380">
        <f t="shared" si="37"/>
        <v>0</v>
      </c>
      <c r="AH138" s="380">
        <f t="shared" si="37"/>
        <v>0</v>
      </c>
      <c r="AI138" s="380">
        <f t="shared" si="37"/>
        <v>0</v>
      </c>
      <c r="AJ138" s="83">
        <f t="shared" si="32"/>
        <v>13.809741160000002</v>
      </c>
    </row>
    <row r="139" spans="1:36" ht="12" customHeight="1" x14ac:dyDescent="0.2">
      <c r="A139" s="89"/>
      <c r="B139" s="358" t="s">
        <v>853</v>
      </c>
      <c r="C139" s="376">
        <v>3.06876302</v>
      </c>
      <c r="D139" s="376">
        <v>0</v>
      </c>
      <c r="E139" s="376">
        <v>0</v>
      </c>
      <c r="F139" s="376">
        <v>0</v>
      </c>
      <c r="G139" s="376">
        <v>0</v>
      </c>
      <c r="H139" s="376">
        <v>0</v>
      </c>
      <c r="I139" s="376">
        <v>0</v>
      </c>
      <c r="J139" s="81">
        <v>0</v>
      </c>
      <c r="K139" s="376">
        <v>0</v>
      </c>
      <c r="L139" s="376">
        <v>0</v>
      </c>
      <c r="M139" s="376">
        <v>0</v>
      </c>
      <c r="N139" s="376">
        <v>0</v>
      </c>
      <c r="O139" s="376">
        <v>0</v>
      </c>
      <c r="P139" s="376">
        <v>0</v>
      </c>
      <c r="Q139" s="376">
        <v>0</v>
      </c>
      <c r="R139" s="376">
        <v>0</v>
      </c>
      <c r="S139" s="376">
        <v>0</v>
      </c>
      <c r="T139" s="376">
        <v>0</v>
      </c>
      <c r="U139" s="376">
        <v>0</v>
      </c>
      <c r="V139" s="376">
        <v>0</v>
      </c>
      <c r="W139" s="376">
        <v>0</v>
      </c>
      <c r="X139" s="376">
        <v>0</v>
      </c>
      <c r="Y139" s="376">
        <v>0</v>
      </c>
      <c r="Z139" s="376">
        <v>0</v>
      </c>
      <c r="AA139" s="376">
        <v>0</v>
      </c>
      <c r="AB139" s="376">
        <v>0</v>
      </c>
      <c r="AC139" s="376">
        <v>0</v>
      </c>
      <c r="AD139" s="376">
        <v>0</v>
      </c>
      <c r="AE139" s="376">
        <v>0</v>
      </c>
      <c r="AF139" s="376">
        <v>0</v>
      </c>
      <c r="AG139" s="376">
        <v>0</v>
      </c>
      <c r="AH139" s="376">
        <v>0</v>
      </c>
      <c r="AI139" s="376">
        <v>0</v>
      </c>
      <c r="AJ139" s="81">
        <f t="shared" si="32"/>
        <v>3.06876302</v>
      </c>
    </row>
    <row r="140" spans="1:36" ht="12" customHeight="1" x14ac:dyDescent="0.2">
      <c r="A140" s="89"/>
      <c r="B140" s="358" t="s">
        <v>86</v>
      </c>
      <c r="C140" s="376">
        <v>10.204978130000001</v>
      </c>
      <c r="D140" s="376">
        <v>0</v>
      </c>
      <c r="E140" s="376">
        <v>0</v>
      </c>
      <c r="F140" s="376">
        <v>0</v>
      </c>
      <c r="G140" s="376">
        <v>0</v>
      </c>
      <c r="H140" s="376">
        <v>0</v>
      </c>
      <c r="I140" s="376">
        <v>0</v>
      </c>
      <c r="J140" s="81">
        <v>0</v>
      </c>
      <c r="K140" s="376">
        <v>0.53600000999999997</v>
      </c>
      <c r="L140" s="376">
        <v>0</v>
      </c>
      <c r="M140" s="376">
        <v>0</v>
      </c>
      <c r="N140" s="376">
        <v>0</v>
      </c>
      <c r="O140" s="376">
        <v>0</v>
      </c>
      <c r="P140" s="376">
        <v>0</v>
      </c>
      <c r="Q140" s="376">
        <v>0</v>
      </c>
      <c r="R140" s="376">
        <v>0</v>
      </c>
      <c r="S140" s="376">
        <v>0</v>
      </c>
      <c r="T140" s="376">
        <v>0</v>
      </c>
      <c r="U140" s="376">
        <v>0</v>
      </c>
      <c r="V140" s="376">
        <v>0</v>
      </c>
      <c r="W140" s="376">
        <v>0</v>
      </c>
      <c r="X140" s="376">
        <v>0</v>
      </c>
      <c r="Y140" s="376">
        <v>0</v>
      </c>
      <c r="Z140" s="376">
        <v>0</v>
      </c>
      <c r="AA140" s="376">
        <v>0</v>
      </c>
      <c r="AB140" s="376">
        <v>0</v>
      </c>
      <c r="AC140" s="376">
        <v>0</v>
      </c>
      <c r="AD140" s="376">
        <v>0</v>
      </c>
      <c r="AE140" s="376">
        <v>0</v>
      </c>
      <c r="AF140" s="376">
        <v>0</v>
      </c>
      <c r="AG140" s="376">
        <v>0</v>
      </c>
      <c r="AH140" s="376">
        <v>0</v>
      </c>
      <c r="AI140" s="376">
        <v>0</v>
      </c>
      <c r="AJ140" s="81">
        <f t="shared" si="32"/>
        <v>10.740978140000001</v>
      </c>
    </row>
    <row r="141" spans="1:36" x14ac:dyDescent="0.2">
      <c r="A141" s="89"/>
      <c r="B141" s="38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row>
    <row r="142" spans="1:36" x14ac:dyDescent="0.2">
      <c r="A142" s="159"/>
      <c r="B142" s="345" t="s">
        <v>106</v>
      </c>
      <c r="C142" s="123">
        <f t="shared" ref="C142:AH142" si="38">+C143+C144</f>
        <v>8394.1484826090273</v>
      </c>
      <c r="D142" s="123">
        <f t="shared" si="38"/>
        <v>28483.344845904085</v>
      </c>
      <c r="E142" s="123">
        <f t="shared" si="38"/>
        <v>6842.7356157878121</v>
      </c>
      <c r="F142" s="123">
        <f t="shared" si="38"/>
        <v>1937.5842098251887</v>
      </c>
      <c r="G142" s="123">
        <f t="shared" si="38"/>
        <v>2160.5828942532235</v>
      </c>
      <c r="H142" s="123">
        <f t="shared" si="38"/>
        <v>356.2085534684814</v>
      </c>
      <c r="I142" s="123">
        <f t="shared" si="38"/>
        <v>1253.971175891799</v>
      </c>
      <c r="J142" s="123">
        <f t="shared" si="38"/>
        <v>2032.3305172383655</v>
      </c>
      <c r="K142" s="123">
        <f t="shared" si="38"/>
        <v>476.17273815509895</v>
      </c>
      <c r="L142" s="123">
        <f t="shared" si="38"/>
        <v>367.69772600095911</v>
      </c>
      <c r="M142" s="123">
        <f t="shared" si="38"/>
        <v>304.7613100713404</v>
      </c>
      <c r="N142" s="123">
        <f t="shared" si="38"/>
        <v>378.13128226189889</v>
      </c>
      <c r="O142" s="123">
        <f t="shared" si="38"/>
        <v>769.44420410273756</v>
      </c>
      <c r="P142" s="123">
        <f t="shared" si="38"/>
        <v>346.8721804390932</v>
      </c>
      <c r="Q142" s="123">
        <f t="shared" si="38"/>
        <v>346.8721804390932</v>
      </c>
      <c r="R142" s="123">
        <f t="shared" si="38"/>
        <v>84.374883494239</v>
      </c>
      <c r="S142" s="123">
        <f t="shared" si="38"/>
        <v>84.374883494239</v>
      </c>
      <c r="T142" s="123">
        <f t="shared" si="38"/>
        <v>720.91637338223302</v>
      </c>
      <c r="U142" s="123">
        <f t="shared" si="38"/>
        <v>720.91637338223302</v>
      </c>
      <c r="V142" s="123">
        <f t="shared" si="38"/>
        <v>763.02724376138474</v>
      </c>
      <c r="W142" s="123">
        <f t="shared" si="38"/>
        <v>636.69463264672731</v>
      </c>
      <c r="X142" s="123">
        <f t="shared" si="38"/>
        <v>636.69463264672731</v>
      </c>
      <c r="Y142" s="123">
        <f t="shared" si="38"/>
        <v>636.69463264672731</v>
      </c>
      <c r="Z142" s="123">
        <f t="shared" si="38"/>
        <v>636.69463264672731</v>
      </c>
      <c r="AA142" s="123">
        <f t="shared" si="38"/>
        <v>636.69463264672731</v>
      </c>
      <c r="AB142" s="123">
        <f t="shared" si="38"/>
        <v>636.69463264672731</v>
      </c>
      <c r="AC142" s="123">
        <f t="shared" si="38"/>
        <v>636.69463264672731</v>
      </c>
      <c r="AD142" s="123">
        <f>+AD143+AD144</f>
        <v>0.15314275873331906</v>
      </c>
      <c r="AE142" s="123">
        <f t="shared" si="38"/>
        <v>0.15314275873331906</v>
      </c>
      <c r="AF142" s="123">
        <f t="shared" si="38"/>
        <v>0.15314275873331906</v>
      </c>
      <c r="AG142" s="123">
        <f t="shared" si="38"/>
        <v>0.15314275873331906</v>
      </c>
      <c r="AH142" s="123">
        <f t="shared" si="38"/>
        <v>0.15314275873331906</v>
      </c>
      <c r="AI142" s="123">
        <f>+AI143+AI144</f>
        <v>9.035422766308244</v>
      </c>
      <c r="AJ142" s="123">
        <f>SUM(C142:AI142)</f>
        <v>61291.131239049602</v>
      </c>
    </row>
    <row r="143" spans="1:36" x14ac:dyDescent="0.2">
      <c r="A143" s="159"/>
      <c r="B143" s="382" t="s">
        <v>107</v>
      </c>
      <c r="C143" s="95">
        <v>291.3283683183227</v>
      </c>
      <c r="D143" s="95">
        <v>6514.3977681831648</v>
      </c>
      <c r="E143" s="95">
        <v>2656.5816864058434</v>
      </c>
      <c r="F143" s="95">
        <v>865.63718687661992</v>
      </c>
      <c r="G143" s="95">
        <v>960.64669033563052</v>
      </c>
      <c r="H143" s="95">
        <v>275.74212028682035</v>
      </c>
      <c r="I143" s="95">
        <v>1167.8578231487541</v>
      </c>
      <c r="J143" s="95">
        <v>262.49729694485421</v>
      </c>
      <c r="K143" s="95">
        <v>377.75245579773258</v>
      </c>
      <c r="L143" s="95">
        <v>262.49729694485421</v>
      </c>
      <c r="M143" s="95">
        <v>304.60816731260707</v>
      </c>
      <c r="N143" s="95">
        <v>377.97813950316555</v>
      </c>
      <c r="O143" s="95">
        <v>769.29106134400422</v>
      </c>
      <c r="P143" s="95">
        <v>346.71903768035986</v>
      </c>
      <c r="Q143" s="95">
        <v>346.71903768035986</v>
      </c>
      <c r="R143" s="95">
        <v>84.221740735505676</v>
      </c>
      <c r="S143" s="95">
        <v>84.221740735505676</v>
      </c>
      <c r="T143" s="95">
        <v>720.76323062349968</v>
      </c>
      <c r="U143" s="95">
        <v>720.76323062349968</v>
      </c>
      <c r="V143" s="95">
        <v>762.8741010026514</v>
      </c>
      <c r="W143" s="95">
        <v>636.54148988799398</v>
      </c>
      <c r="X143" s="95">
        <v>636.54148988799398</v>
      </c>
      <c r="Y143" s="95">
        <v>636.54148988799398</v>
      </c>
      <c r="Z143" s="95">
        <v>636.54148988799398</v>
      </c>
      <c r="AA143" s="95">
        <v>636.54148988799398</v>
      </c>
      <c r="AB143" s="95">
        <v>636.54148988799398</v>
      </c>
      <c r="AC143" s="95">
        <v>636.54148988799398</v>
      </c>
      <c r="AD143" s="95">
        <v>0</v>
      </c>
      <c r="AE143" s="95">
        <v>0</v>
      </c>
      <c r="AF143" s="95">
        <v>0</v>
      </c>
      <c r="AG143" s="95">
        <v>0</v>
      </c>
      <c r="AH143" s="95">
        <v>0</v>
      </c>
      <c r="AI143" s="95">
        <v>0</v>
      </c>
      <c r="AJ143" s="95">
        <f>SUM(C143:AI143)</f>
        <v>22608.888609699705</v>
      </c>
    </row>
    <row r="144" spans="1:36" x14ac:dyDescent="0.2">
      <c r="A144" s="159"/>
      <c r="B144" s="383" t="s">
        <v>544</v>
      </c>
      <c r="C144" s="85">
        <v>8102.8201142907046</v>
      </c>
      <c r="D144" s="85">
        <v>21968.947077720921</v>
      </c>
      <c r="E144" s="85">
        <v>4186.1539293819687</v>
      </c>
      <c r="F144" s="85">
        <v>1071.9470229485687</v>
      </c>
      <c r="G144" s="85">
        <v>1199.9362039175928</v>
      </c>
      <c r="H144" s="85">
        <v>80.466433181661031</v>
      </c>
      <c r="I144" s="85">
        <v>86.113352743044871</v>
      </c>
      <c r="J144" s="85">
        <v>1769.8332202935112</v>
      </c>
      <c r="K144" s="85">
        <v>98.420282357366361</v>
      </c>
      <c r="L144" s="85">
        <v>105.20042905610489</v>
      </c>
      <c r="M144" s="85">
        <v>0.15314275873331906</v>
      </c>
      <c r="N144" s="85">
        <v>0.15314275873331906</v>
      </c>
      <c r="O144" s="85">
        <v>0.15314275873331906</v>
      </c>
      <c r="P144" s="85">
        <v>0.15314275873331906</v>
      </c>
      <c r="Q144" s="85">
        <v>0.15314275873331906</v>
      </c>
      <c r="R144" s="85">
        <v>0.15314275873331906</v>
      </c>
      <c r="S144" s="85">
        <v>0.15314275873331906</v>
      </c>
      <c r="T144" s="85">
        <v>0.15314275873331906</v>
      </c>
      <c r="U144" s="85">
        <v>0.15314275873331906</v>
      </c>
      <c r="V144" s="85">
        <v>0.15314275873331906</v>
      </c>
      <c r="W144" s="85">
        <v>0.15314275873331906</v>
      </c>
      <c r="X144" s="85">
        <v>0.15314275873331906</v>
      </c>
      <c r="Y144" s="85">
        <v>0.15314275873331906</v>
      </c>
      <c r="Z144" s="85">
        <v>0.15314275873331906</v>
      </c>
      <c r="AA144" s="85">
        <v>0.15314275873331906</v>
      </c>
      <c r="AB144" s="85">
        <v>0.15314275873331906</v>
      </c>
      <c r="AC144" s="85">
        <v>0.15314275873331906</v>
      </c>
      <c r="AD144" s="85">
        <v>0.15314275873331906</v>
      </c>
      <c r="AE144" s="85">
        <v>0.15314275873331906</v>
      </c>
      <c r="AF144" s="85">
        <v>0.15314275873331906</v>
      </c>
      <c r="AG144" s="85">
        <v>0.15314275873331906</v>
      </c>
      <c r="AH144" s="85">
        <v>0.15314275873331906</v>
      </c>
      <c r="AI144" s="85">
        <v>9.035422766308244</v>
      </c>
      <c r="AJ144" s="85">
        <f>SUM(C144:AI144)</f>
        <v>38682.24262934985</v>
      </c>
    </row>
    <row r="145" spans="1:36" x14ac:dyDescent="0.2">
      <c r="A145" s="159"/>
      <c r="B145" s="345" t="s">
        <v>108</v>
      </c>
      <c r="C145" s="80">
        <v>3398.1725385160735</v>
      </c>
      <c r="D145" s="80">
        <v>20484.43105249841</v>
      </c>
      <c r="E145" s="80">
        <v>22075.8014495069</v>
      </c>
      <c r="F145" s="80">
        <v>38040.516499908976</v>
      </c>
      <c r="G145" s="80">
        <v>35677.896111298629</v>
      </c>
      <c r="H145" s="80">
        <v>21730.00182179793</v>
      </c>
      <c r="I145" s="80">
        <v>19668.743981888219</v>
      </c>
      <c r="J145" s="80">
        <v>10846.58464193215</v>
      </c>
      <c r="K145" s="80">
        <v>13683.123240074614</v>
      </c>
      <c r="L145" s="80">
        <v>10157.6146855072</v>
      </c>
      <c r="M145" s="80">
        <v>4462.6116372158476</v>
      </c>
      <c r="N145" s="80">
        <v>4914.1550375057896</v>
      </c>
      <c r="O145" s="80">
        <v>4778.9728946135137</v>
      </c>
      <c r="P145" s="80">
        <v>4616.4192617640356</v>
      </c>
      <c r="Q145" s="80">
        <v>4489.4917224090359</v>
      </c>
      <c r="R145" s="80">
        <v>2526.1644769226964</v>
      </c>
      <c r="S145" s="80">
        <v>3368.8781050988191</v>
      </c>
      <c r="T145" s="80">
        <v>5085.4364010748568</v>
      </c>
      <c r="U145" s="80">
        <v>3282.1945667248528</v>
      </c>
      <c r="V145" s="80">
        <v>2873.5160043407968</v>
      </c>
      <c r="W145" s="80">
        <v>581.26178138255113</v>
      </c>
      <c r="X145" s="80">
        <v>335.83080005313019</v>
      </c>
      <c r="Y145" s="80">
        <v>200.09313890086426</v>
      </c>
      <c r="Z145" s="80">
        <v>183.02712469250537</v>
      </c>
      <c r="AA145" s="80">
        <v>162.6278087887236</v>
      </c>
      <c r="AB145" s="80">
        <v>104.23004841800002</v>
      </c>
      <c r="AC145" s="80">
        <v>104.41497822400001</v>
      </c>
      <c r="AD145" s="80">
        <v>2846.7474769300002</v>
      </c>
      <c r="AE145" s="80">
        <v>897.90917618818844</v>
      </c>
      <c r="AF145" s="80">
        <v>3060.0917657499999</v>
      </c>
      <c r="AG145" s="80">
        <v>34.822415800000002</v>
      </c>
      <c r="AH145" s="80">
        <v>29.645</v>
      </c>
      <c r="AI145" s="80">
        <v>2750</v>
      </c>
      <c r="AJ145" s="123">
        <f>SUM(C145:AI145)</f>
        <v>247451.42764572738</v>
      </c>
    </row>
    <row r="146" spans="1:36" x14ac:dyDescent="0.2">
      <c r="A146" s="1"/>
      <c r="B146" s="387"/>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388"/>
    </row>
    <row r="147" spans="1:36" x14ac:dyDescent="0.2">
      <c r="A147" s="89"/>
      <c r="B147" s="96" t="s">
        <v>346</v>
      </c>
      <c r="C147" s="116"/>
      <c r="D147" s="116"/>
      <c r="E147" s="116"/>
      <c r="F147" s="116"/>
      <c r="G147" s="116"/>
      <c r="H147" s="116"/>
      <c r="I147" s="116"/>
      <c r="J147" s="116"/>
      <c r="K147" s="116"/>
      <c r="L147" s="116"/>
      <c r="M147" s="116"/>
      <c r="N147" s="116"/>
      <c r="O147" s="116"/>
      <c r="P147" s="116"/>
      <c r="Q147" s="116"/>
      <c r="R147" s="116"/>
      <c r="S147" s="116"/>
      <c r="T147" s="116"/>
      <c r="U147" s="116"/>
    </row>
    <row r="148" spans="1:36" x14ac:dyDescent="0.2">
      <c r="A148" s="89"/>
      <c r="B148" s="97" t="s">
        <v>874</v>
      </c>
      <c r="C148" s="116"/>
      <c r="D148" s="116"/>
      <c r="E148" s="116"/>
      <c r="F148" s="116"/>
      <c r="G148" s="116"/>
      <c r="H148" s="116"/>
      <c r="I148" s="116"/>
      <c r="J148" s="116"/>
      <c r="K148" s="116"/>
      <c r="L148" s="116"/>
      <c r="M148" s="116"/>
      <c r="N148" s="116"/>
      <c r="O148" s="116"/>
      <c r="P148" s="116"/>
      <c r="Q148" s="116"/>
      <c r="R148" s="116"/>
      <c r="S148" s="116"/>
      <c r="T148" s="116"/>
      <c r="U148" s="116"/>
    </row>
    <row r="149" spans="1:36" ht="25.5" customHeight="1" x14ac:dyDescent="0.2">
      <c r="A149" s="89"/>
      <c r="B149" s="1375" t="s">
        <v>790</v>
      </c>
      <c r="C149" s="1375"/>
      <c r="D149" s="1375"/>
      <c r="E149" s="1375"/>
      <c r="F149" s="1375"/>
      <c r="G149" s="1375"/>
      <c r="H149" s="1375"/>
      <c r="I149" s="1375"/>
      <c r="J149" s="1375"/>
      <c r="K149" s="1375"/>
      <c r="L149" s="1375"/>
      <c r="M149" s="1375"/>
      <c r="N149" s="1375"/>
      <c r="O149" s="1375"/>
      <c r="P149" s="1375"/>
      <c r="Q149" s="1375"/>
      <c r="R149" s="1375"/>
      <c r="S149" s="1375"/>
      <c r="T149" s="1375"/>
      <c r="U149" s="1375"/>
      <c r="V149" s="824"/>
      <c r="W149" s="824"/>
    </row>
    <row r="150" spans="1:36" ht="25.5" customHeight="1" x14ac:dyDescent="0.2">
      <c r="A150" s="1"/>
      <c r="B150" s="1375" t="s">
        <v>859</v>
      </c>
      <c r="C150" s="1375"/>
      <c r="D150" s="1375"/>
      <c r="E150" s="1375"/>
      <c r="F150" s="1375"/>
      <c r="G150" s="1375"/>
      <c r="H150" s="1375"/>
      <c r="I150" s="1375"/>
      <c r="J150" s="1375"/>
      <c r="K150" s="1375"/>
      <c r="L150" s="1375"/>
      <c r="M150" s="1375"/>
      <c r="N150" s="1375"/>
      <c r="O150" s="1375"/>
      <c r="P150" s="1375"/>
      <c r="Q150" s="1375"/>
      <c r="R150" s="1375"/>
      <c r="S150" s="1375"/>
      <c r="T150" s="1375"/>
      <c r="U150" s="1375"/>
    </row>
    <row r="151" spans="1:36" ht="30" customHeight="1" x14ac:dyDescent="0.2">
      <c r="A151" s="89"/>
      <c r="B151" s="1375" t="s">
        <v>858</v>
      </c>
      <c r="C151" s="1375"/>
      <c r="D151" s="1375"/>
      <c r="E151" s="1375"/>
      <c r="F151" s="1375"/>
      <c r="G151" s="1375"/>
      <c r="H151" s="1375"/>
      <c r="I151" s="1375"/>
      <c r="J151" s="1375"/>
      <c r="K151" s="1375"/>
      <c r="L151" s="1375"/>
      <c r="M151" s="1375"/>
      <c r="N151" s="1375"/>
      <c r="O151" s="1375"/>
      <c r="P151" s="1375"/>
      <c r="Q151" s="1375"/>
      <c r="R151" s="1375"/>
      <c r="S151" s="1375"/>
      <c r="T151" s="1375"/>
      <c r="U151" s="1375"/>
      <c r="V151" s="76"/>
      <c r="W151" s="76"/>
      <c r="X151" s="76"/>
      <c r="Y151" s="76"/>
      <c r="Z151" s="76"/>
      <c r="AA151" s="76"/>
      <c r="AB151" s="76"/>
      <c r="AC151" s="76"/>
      <c r="AD151" s="76"/>
      <c r="AE151" s="76"/>
      <c r="AF151" s="76"/>
      <c r="AG151" s="76"/>
      <c r="AH151" s="76"/>
      <c r="AI151" s="76"/>
      <c r="AJ151" s="76"/>
    </row>
    <row r="152" spans="1:36" x14ac:dyDescent="0.2">
      <c r="A152" s="1"/>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36" x14ac:dyDescent="0.2">
      <c r="A153" s="1"/>
      <c r="B153" s="1375"/>
      <c r="C153" s="1375"/>
      <c r="D153" s="1375"/>
      <c r="E153" s="1375"/>
      <c r="F153" s="1375"/>
      <c r="G153" s="1375"/>
      <c r="H153" s="1375"/>
      <c r="I153" s="1375"/>
      <c r="J153" s="1375"/>
      <c r="K153" s="1375"/>
      <c r="L153" s="1375"/>
      <c r="M153" s="1375"/>
      <c r="N153" s="1375"/>
      <c r="O153" s="1375"/>
      <c r="P153" s="116"/>
      <c r="Q153" s="116"/>
      <c r="R153" s="116"/>
      <c r="S153" s="116"/>
      <c r="T153" s="116"/>
      <c r="U153" s="116"/>
    </row>
    <row r="154" spans="1:36" x14ac:dyDescent="0.2">
      <c r="A154" s="1"/>
      <c r="B154" s="1375"/>
      <c r="C154" s="1375"/>
      <c r="D154" s="1375"/>
      <c r="E154" s="1375"/>
      <c r="F154" s="1375"/>
      <c r="G154" s="1375"/>
      <c r="H154" s="1375"/>
      <c r="I154" s="1375"/>
      <c r="J154" s="1375"/>
      <c r="K154" s="1375"/>
      <c r="L154" s="1375"/>
      <c r="M154" s="1375"/>
      <c r="N154" s="1375"/>
      <c r="O154" s="1375"/>
      <c r="P154" s="116"/>
      <c r="Q154" s="116"/>
      <c r="R154" s="116"/>
      <c r="S154" s="116"/>
      <c r="T154" s="116"/>
      <c r="U154" s="116"/>
    </row>
    <row r="155" spans="1:36" x14ac:dyDescent="0.2">
      <c r="A155" s="1"/>
      <c r="B155" s="116"/>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x14ac:dyDescent="0.2">
      <c r="A156" s="1"/>
      <c r="B156" s="116"/>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x14ac:dyDescent="0.2">
      <c r="A157" s="1"/>
      <c r="B157" s="116"/>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x14ac:dyDescent="0.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x14ac:dyDescent="0.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sheetData>
  <mergeCells count="7">
    <mergeCell ref="B154:O154"/>
    <mergeCell ref="B150:U150"/>
    <mergeCell ref="B11:AJ11"/>
    <mergeCell ref="B6:AJ6"/>
    <mergeCell ref="B149:U149"/>
    <mergeCell ref="B153:O153"/>
    <mergeCell ref="B151:U15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43"/>
  <sheetViews>
    <sheetView showGridLines="0" zoomScaleNormal="100" zoomScaleSheetLayoutView="80" workbookViewId="0"/>
  </sheetViews>
  <sheetFormatPr baseColWidth="10" defaultColWidth="11.42578125" defaultRowHeight="12.75" x14ac:dyDescent="0.2"/>
  <cols>
    <col min="1" max="1" width="7.140625" style="5" bestFit="1" customWidth="1"/>
    <col min="2" max="2" width="38.140625" style="71" customWidth="1"/>
    <col min="3" max="3" width="9.5703125" style="71" customWidth="1"/>
    <col min="4" max="4" width="12.5703125" style="71" customWidth="1"/>
    <col min="5" max="34" width="9.7109375" style="71" customWidth="1"/>
    <col min="35" max="35" width="12.7109375" style="71" customWidth="1"/>
    <col min="36" max="36" width="11.42578125" style="71" bestFit="1" customWidth="1"/>
    <col min="37" max="41" width="11.7109375" style="89" bestFit="1" customWidth="1"/>
    <col min="42" max="16384" width="11.42578125" style="89"/>
  </cols>
  <sheetData>
    <row r="1" spans="1:36" ht="15" x14ac:dyDescent="0.25">
      <c r="A1" s="757" t="s">
        <v>220</v>
      </c>
      <c r="B1" s="760"/>
    </row>
    <row r="2" spans="1:36" ht="15" customHeight="1" x14ac:dyDescent="0.25">
      <c r="A2" s="42"/>
      <c r="B2" s="394" t="str">
        <f>+A.3.7!B2</f>
        <v>MINISTERIO DE ECONOMIA</v>
      </c>
      <c r="C2" s="73"/>
      <c r="D2" s="73"/>
      <c r="E2" s="73"/>
      <c r="F2" s="73"/>
      <c r="G2" s="820"/>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x14ac:dyDescent="0.25">
      <c r="A3" s="42"/>
      <c r="B3" s="710" t="s">
        <v>305</v>
      </c>
      <c r="C3" s="72"/>
      <c r="D3" s="73"/>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x14ac:dyDescent="0.2">
      <c r="A4" s="5"/>
      <c r="B4" s="71"/>
      <c r="C4" s="823"/>
      <c r="D4" s="823"/>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8" thickBot="1" x14ac:dyDescent="0.25">
      <c r="A6" s="5"/>
      <c r="B6" s="1376" t="s">
        <v>814</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8"/>
    </row>
    <row r="7" spans="1:36"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x14ac:dyDescent="0.25">
      <c r="A8" s="5"/>
      <c r="B8" s="275" t="s">
        <v>937</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479" customFormat="1" ht="14.25" thickTop="1" thickBot="1" x14ac:dyDescent="0.25">
      <c r="A9" s="27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873</v>
      </c>
      <c r="AJ9" s="467" t="s">
        <v>293</v>
      </c>
    </row>
    <row r="10" spans="1:36" s="90" customFormat="1" ht="14.25" thickTop="1" thickBot="1" x14ac:dyDescent="0.25">
      <c r="A10" s="5"/>
      <c r="B10" s="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s="90" customFormat="1" ht="13.5" thickBot="1" x14ac:dyDescent="0.25">
      <c r="A11" s="5"/>
      <c r="B11" s="1372" t="s">
        <v>768</v>
      </c>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4"/>
    </row>
    <row r="12" spans="1:36" ht="15" customHeight="1" thickBot="1" x14ac:dyDescent="0.25">
      <c r="C12" s="822"/>
      <c r="D12" s="76"/>
    </row>
    <row r="13" spans="1:36" s="471" customFormat="1" ht="21.75" customHeight="1" thickBot="1" x14ac:dyDescent="0.25">
      <c r="A13" s="275"/>
      <c r="B13" s="339" t="s">
        <v>61</v>
      </c>
      <c r="C13" s="340">
        <f t="shared" ref="C13:AI13" si="0">+C14+C15</f>
        <v>5520.1892316058102</v>
      </c>
      <c r="D13" s="340">
        <f t="shared" si="0"/>
        <v>14833.982588807778</v>
      </c>
      <c r="E13" s="340">
        <f t="shared" si="0"/>
        <v>11538.33632132073</v>
      </c>
      <c r="F13" s="340">
        <f t="shared" si="0"/>
        <v>10063.009128541966</v>
      </c>
      <c r="G13" s="340">
        <f t="shared" si="0"/>
        <v>8002.3101673185765</v>
      </c>
      <c r="H13" s="340">
        <f t="shared" si="0"/>
        <v>6749.461648908642</v>
      </c>
      <c r="I13" s="340">
        <f t="shared" si="0"/>
        <v>6134.8883772286626</v>
      </c>
      <c r="J13" s="340">
        <f t="shared" si="0"/>
        <v>5174.8732807395909</v>
      </c>
      <c r="K13" s="340">
        <f t="shared" si="0"/>
        <v>4295.5778074849031</v>
      </c>
      <c r="L13" s="340">
        <f t="shared" si="0"/>
        <v>3360.7416942444183</v>
      </c>
      <c r="M13" s="340">
        <f t="shared" si="0"/>
        <v>2977.3015058804626</v>
      </c>
      <c r="N13" s="340">
        <f t="shared" si="0"/>
        <v>2801.6001099441582</v>
      </c>
      <c r="O13" s="340">
        <f t="shared" si="0"/>
        <v>2506.346041501612</v>
      </c>
      <c r="P13" s="340">
        <f t="shared" si="0"/>
        <v>2218.9761744384068</v>
      </c>
      <c r="Q13" s="340">
        <f t="shared" si="0"/>
        <v>1947.3692288662639</v>
      </c>
      <c r="R13" s="340">
        <f t="shared" si="0"/>
        <v>1722.8142898384838</v>
      </c>
      <c r="S13" s="340">
        <f t="shared" si="0"/>
        <v>1593.5270073525789</v>
      </c>
      <c r="T13" s="340">
        <f t="shared" si="0"/>
        <v>1426.5353324774098</v>
      </c>
      <c r="U13" s="340">
        <f t="shared" si="0"/>
        <v>1118.8066855255856</v>
      </c>
      <c r="V13" s="340">
        <f t="shared" si="0"/>
        <v>982.64902766726266</v>
      </c>
      <c r="W13" s="340">
        <f t="shared" si="0"/>
        <v>851.93498262277012</v>
      </c>
      <c r="X13" s="340">
        <f t="shared" si="0"/>
        <v>823.40124626329373</v>
      </c>
      <c r="Y13" s="340">
        <f t="shared" si="0"/>
        <v>795.49997555924392</v>
      </c>
      <c r="Z13" s="340">
        <f t="shared" si="0"/>
        <v>768.44141985072099</v>
      </c>
      <c r="AA13" s="340">
        <f t="shared" si="0"/>
        <v>741.74951442414272</v>
      </c>
      <c r="AB13" s="340">
        <f t="shared" si="0"/>
        <v>716.04424246098677</v>
      </c>
      <c r="AC13" s="340">
        <f t="shared" si="0"/>
        <v>691.37119099511176</v>
      </c>
      <c r="AD13" s="340">
        <f t="shared" si="0"/>
        <v>567.34453933005909</v>
      </c>
      <c r="AE13" s="340">
        <f t="shared" si="0"/>
        <v>459.4273427395118</v>
      </c>
      <c r="AF13" s="340">
        <f t="shared" si="0"/>
        <v>302.80150501999992</v>
      </c>
      <c r="AG13" s="340">
        <f t="shared" si="0"/>
        <v>197.84995600999997</v>
      </c>
      <c r="AH13" s="340">
        <f t="shared" ref="AH13" si="1">+AH14+AH15</f>
        <v>196.71368022999999</v>
      </c>
      <c r="AI13" s="340">
        <f t="shared" si="0"/>
        <v>13029.84375</v>
      </c>
      <c r="AJ13" s="340">
        <f>SUM(C13:AI13)</f>
        <v>115111.71899519913</v>
      </c>
    </row>
    <row r="14" spans="1:36" s="471" customFormat="1" x14ac:dyDescent="0.2">
      <c r="A14" s="275"/>
      <c r="B14" s="349" t="s">
        <v>62</v>
      </c>
      <c r="C14" s="92">
        <v>336.39685436235135</v>
      </c>
      <c r="D14" s="92">
        <v>113.63298796097254</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1048">
        <v>0</v>
      </c>
      <c r="AI14" s="92">
        <v>0</v>
      </c>
      <c r="AJ14" s="77">
        <f>SUM(C14:AI14)</f>
        <v>450.02984232332392</v>
      </c>
    </row>
    <row r="15" spans="1:36" s="471" customFormat="1" x14ac:dyDescent="0.2">
      <c r="A15" s="275"/>
      <c r="B15" s="349" t="s">
        <v>63</v>
      </c>
      <c r="C15" s="92">
        <v>5183.7923772434588</v>
      </c>
      <c r="D15" s="92">
        <v>14720.349600846805</v>
      </c>
      <c r="E15" s="92">
        <v>11538.33632132073</v>
      </c>
      <c r="F15" s="92">
        <v>10063.009128541966</v>
      </c>
      <c r="G15" s="92">
        <v>8002.3101673185765</v>
      </c>
      <c r="H15" s="92">
        <v>6749.461648908642</v>
      </c>
      <c r="I15" s="92">
        <v>6134.8883772286626</v>
      </c>
      <c r="J15" s="92">
        <v>5174.8732807395909</v>
      </c>
      <c r="K15" s="92">
        <v>4295.5778074849031</v>
      </c>
      <c r="L15" s="92">
        <v>3360.7416942444183</v>
      </c>
      <c r="M15" s="92">
        <v>2977.3015058804626</v>
      </c>
      <c r="N15" s="92">
        <v>2801.6001099441582</v>
      </c>
      <c r="O15" s="92">
        <v>2506.346041501612</v>
      </c>
      <c r="P15" s="92">
        <v>2218.9761744384068</v>
      </c>
      <c r="Q15" s="92">
        <v>1947.3692288662639</v>
      </c>
      <c r="R15" s="92">
        <v>1722.8142898384838</v>
      </c>
      <c r="S15" s="92">
        <v>1593.5270073525789</v>
      </c>
      <c r="T15" s="92">
        <v>1426.5353324774098</v>
      </c>
      <c r="U15" s="92">
        <v>1118.8066855255856</v>
      </c>
      <c r="V15" s="92">
        <v>982.64902766726266</v>
      </c>
      <c r="W15" s="92">
        <v>851.93498262277012</v>
      </c>
      <c r="X15" s="92">
        <v>823.40124626329373</v>
      </c>
      <c r="Y15" s="92">
        <v>795.49997555924392</v>
      </c>
      <c r="Z15" s="92">
        <v>768.44141985072099</v>
      </c>
      <c r="AA15" s="92">
        <v>741.74951442414272</v>
      </c>
      <c r="AB15" s="92">
        <v>716.04424246098677</v>
      </c>
      <c r="AC15" s="92">
        <v>691.37119099511176</v>
      </c>
      <c r="AD15" s="92">
        <v>567.34453933005909</v>
      </c>
      <c r="AE15" s="92">
        <v>459.4273427395118</v>
      </c>
      <c r="AF15" s="92">
        <v>302.80150501999992</v>
      </c>
      <c r="AG15" s="92">
        <v>197.84995600999997</v>
      </c>
      <c r="AH15" s="1048">
        <v>196.71368022999999</v>
      </c>
      <c r="AI15" s="92">
        <v>13029.84375</v>
      </c>
      <c r="AJ15" s="77">
        <f>SUM(C15:AI15)</f>
        <v>114661.68915287581</v>
      </c>
    </row>
    <row r="16" spans="1:36" s="471" customFormat="1" ht="13.5" thickBot="1" x14ac:dyDescent="0.25">
      <c r="A16" s="275"/>
      <c r="B16" s="275"/>
      <c r="C16" s="830"/>
      <c r="D16" s="83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86" s="471" customFormat="1" ht="13.5" thickBot="1" x14ac:dyDescent="0.25">
      <c r="A17" s="275"/>
      <c r="B17" s="126" t="s">
        <v>53</v>
      </c>
      <c r="C17" s="78">
        <f t="shared" ref="C17:AI17" si="2">+C18+C23+C25+C28+C29+C32</f>
        <v>707.91612627320706</v>
      </c>
      <c r="D17" s="78">
        <f t="shared" si="2"/>
        <v>2838.0640836762554</v>
      </c>
      <c r="E17" s="78">
        <f t="shared" si="2"/>
        <v>2644.4924999963919</v>
      </c>
      <c r="F17" s="78">
        <f t="shared" si="2"/>
        <v>2316.2113554359353</v>
      </c>
      <c r="G17" s="78">
        <f t="shared" si="2"/>
        <v>1402.8657905120799</v>
      </c>
      <c r="H17" s="78">
        <f t="shared" si="2"/>
        <v>768.42665021771381</v>
      </c>
      <c r="I17" s="78">
        <f t="shared" si="2"/>
        <v>619.66249742897571</v>
      </c>
      <c r="J17" s="78">
        <f t="shared" si="2"/>
        <v>550.72576471231162</v>
      </c>
      <c r="K17" s="78">
        <f t="shared" si="2"/>
        <v>484.35492251198934</v>
      </c>
      <c r="L17" s="78">
        <f t="shared" si="2"/>
        <v>418.55271269867967</v>
      </c>
      <c r="M17" s="78">
        <f t="shared" si="2"/>
        <v>358.11538086564383</v>
      </c>
      <c r="N17" s="78">
        <f t="shared" si="2"/>
        <v>305.69152945076786</v>
      </c>
      <c r="O17" s="78">
        <f t="shared" si="2"/>
        <v>251.62323426336596</v>
      </c>
      <c r="P17" s="78">
        <f t="shared" si="2"/>
        <v>205.29918335622162</v>
      </c>
      <c r="Q17" s="78">
        <f t="shared" si="2"/>
        <v>175.01796814697079</v>
      </c>
      <c r="R17" s="78">
        <f t="shared" si="2"/>
        <v>148.88237074264569</v>
      </c>
      <c r="S17" s="78">
        <f t="shared" si="2"/>
        <v>123.94596733014534</v>
      </c>
      <c r="T17" s="78">
        <f t="shared" si="2"/>
        <v>100.6634277225953</v>
      </c>
      <c r="U17" s="78">
        <f t="shared" si="2"/>
        <v>78.450770665644725</v>
      </c>
      <c r="V17" s="78">
        <f t="shared" si="2"/>
        <v>59.986133630521259</v>
      </c>
      <c r="W17" s="78">
        <f t="shared" si="2"/>
        <v>46.756349766828265</v>
      </c>
      <c r="X17" s="78">
        <f t="shared" si="2"/>
        <v>39.152179596039957</v>
      </c>
      <c r="Y17" s="78">
        <f t="shared" si="2"/>
        <v>32.460389332405668</v>
      </c>
      <c r="Z17" s="78">
        <f t="shared" si="2"/>
        <v>26.471356939859529</v>
      </c>
      <c r="AA17" s="78">
        <f t="shared" si="2"/>
        <v>20.848974829257806</v>
      </c>
      <c r="AB17" s="78">
        <f t="shared" si="2"/>
        <v>16.073269051939846</v>
      </c>
      <c r="AC17" s="78">
        <f t="shared" si="2"/>
        <v>12.60969802933001</v>
      </c>
      <c r="AD17" s="78">
        <f t="shared" si="2"/>
        <v>9.2289388505474559</v>
      </c>
      <c r="AE17" s="78">
        <f t="shared" si="2"/>
        <v>6.1554922599999999</v>
      </c>
      <c r="AF17" s="78">
        <f t="shared" si="2"/>
        <v>3.73900502</v>
      </c>
      <c r="AG17" s="78">
        <f t="shared" si="2"/>
        <v>1.9124560100000001</v>
      </c>
      <c r="AH17" s="78">
        <f t="shared" si="2"/>
        <v>0.77618023000000003</v>
      </c>
      <c r="AI17" s="78">
        <f t="shared" si="2"/>
        <v>0</v>
      </c>
      <c r="AJ17" s="127">
        <f t="shared" ref="AJ17:AJ31" si="3">SUM(C17:AI17)</f>
        <v>14775.132659554269</v>
      </c>
    </row>
    <row r="18" spans="1:86" s="471" customFormat="1" x14ac:dyDescent="0.2">
      <c r="B18" s="384" t="s">
        <v>64</v>
      </c>
      <c r="C18" s="79">
        <f>SUM(C19:C22)</f>
        <v>607.3841134194729</v>
      </c>
      <c r="D18" s="79">
        <f t="shared" ref="D18:AI18" si="4">SUM(D19:D22)</f>
        <v>2394.4535145592286</v>
      </c>
      <c r="E18" s="79">
        <f t="shared" si="4"/>
        <v>2411.7574368253004</v>
      </c>
      <c r="F18" s="79">
        <f t="shared" si="4"/>
        <v>2124.3632417797862</v>
      </c>
      <c r="G18" s="79">
        <f t="shared" si="4"/>
        <v>1240.1492244447177</v>
      </c>
      <c r="H18" s="79">
        <f t="shared" si="4"/>
        <v>625.88058382231748</v>
      </c>
      <c r="I18" s="79">
        <f t="shared" si="4"/>
        <v>495.83084311897517</v>
      </c>
      <c r="J18" s="79">
        <f t="shared" si="4"/>
        <v>445.18993838313833</v>
      </c>
      <c r="K18" s="79">
        <f t="shared" si="4"/>
        <v>398.48639246167249</v>
      </c>
      <c r="L18" s="79">
        <f t="shared" si="4"/>
        <v>354.90439676154807</v>
      </c>
      <c r="M18" s="79">
        <f t="shared" si="4"/>
        <v>311.59551670686926</v>
      </c>
      <c r="N18" s="79">
        <f t="shared" si="4"/>
        <v>271.77548490241969</v>
      </c>
      <c r="O18" s="79">
        <f t="shared" si="4"/>
        <v>233.2298310679702</v>
      </c>
      <c r="P18" s="79">
        <f t="shared" si="4"/>
        <v>199.11446196215829</v>
      </c>
      <c r="Q18" s="79">
        <f t="shared" si="4"/>
        <v>170.18745767907114</v>
      </c>
      <c r="R18" s="79">
        <f t="shared" si="4"/>
        <v>144.82204756462167</v>
      </c>
      <c r="S18" s="79">
        <f t="shared" si="4"/>
        <v>120.65040856017212</v>
      </c>
      <c r="T18" s="79">
        <f t="shared" si="4"/>
        <v>98.132344216447578</v>
      </c>
      <c r="U18" s="79">
        <f t="shared" si="4"/>
        <v>76.684100809590447</v>
      </c>
      <c r="V18" s="79">
        <f t="shared" si="4"/>
        <v>58.894781560807907</v>
      </c>
      <c r="W18" s="79">
        <f t="shared" si="4"/>
        <v>46.696054202025344</v>
      </c>
      <c r="X18" s="79">
        <f t="shared" si="4"/>
        <v>39.115455239193722</v>
      </c>
      <c r="Y18" s="79">
        <f t="shared" si="4"/>
        <v>32.43766278446023</v>
      </c>
      <c r="Z18" s="79">
        <f t="shared" si="4"/>
        <v>26.46182700567768</v>
      </c>
      <c r="AA18" s="79">
        <f t="shared" si="4"/>
        <v>20.84832625689512</v>
      </c>
      <c r="AB18" s="79">
        <f t="shared" si="4"/>
        <v>16.073269051939846</v>
      </c>
      <c r="AC18" s="79">
        <f t="shared" si="4"/>
        <v>12.60969802933001</v>
      </c>
      <c r="AD18" s="79">
        <f t="shared" si="4"/>
        <v>9.2289388505474559</v>
      </c>
      <c r="AE18" s="79">
        <f t="shared" si="4"/>
        <v>6.1554922599999999</v>
      </c>
      <c r="AF18" s="79">
        <f t="shared" si="4"/>
        <v>3.73900502</v>
      </c>
      <c r="AG18" s="79">
        <f t="shared" si="4"/>
        <v>1.9124560100000001</v>
      </c>
      <c r="AH18" s="79">
        <f t="shared" ref="AH18" si="5">SUM(AH19:AH22)</f>
        <v>0.77618023000000003</v>
      </c>
      <c r="AI18" s="79">
        <f t="shared" si="4"/>
        <v>0</v>
      </c>
      <c r="AJ18" s="79">
        <f t="shared" si="3"/>
        <v>12999.540485546358</v>
      </c>
    </row>
    <row r="19" spans="1:86" s="471" customFormat="1" x14ac:dyDescent="0.2">
      <c r="B19" s="354" t="s">
        <v>65</v>
      </c>
      <c r="C19" s="94">
        <v>73.076440689999998</v>
      </c>
      <c r="D19" s="94">
        <v>212.75909688489631</v>
      </c>
      <c r="E19" s="94">
        <v>201.20295300321621</v>
      </c>
      <c r="F19" s="94">
        <v>191.24202013321624</v>
      </c>
      <c r="G19" s="94">
        <v>183.17533099321625</v>
      </c>
      <c r="H19" s="94">
        <v>175.23841007489622</v>
      </c>
      <c r="I19" s="94">
        <v>166.00029175498113</v>
      </c>
      <c r="J19" s="94">
        <v>156.87456453619859</v>
      </c>
      <c r="K19" s="94">
        <v>146.96520273741601</v>
      </c>
      <c r="L19" s="94">
        <v>137.40258267095533</v>
      </c>
      <c r="M19" s="94">
        <v>127.14647919985094</v>
      </c>
      <c r="N19" s="94">
        <v>117.23711748106834</v>
      </c>
      <c r="O19" s="94">
        <v>107.32775563228577</v>
      </c>
      <c r="P19" s="94">
        <v>97.669169723701444</v>
      </c>
      <c r="Q19" s="94">
        <v>87.509032114720654</v>
      </c>
      <c r="R19" s="94">
        <v>77.599670325938135</v>
      </c>
      <c r="S19" s="94">
        <v>67.69030849715557</v>
      </c>
      <c r="T19" s="94">
        <v>57.935756756447567</v>
      </c>
      <c r="U19" s="94">
        <v>47.90377718959045</v>
      </c>
      <c r="V19" s="94">
        <v>39.634133650807904</v>
      </c>
      <c r="W19" s="94">
        <v>33.760798822025343</v>
      </c>
      <c r="X19" s="94">
        <v>29.848575919193721</v>
      </c>
      <c r="Y19" s="94">
        <v>26.282949474460231</v>
      </c>
      <c r="Z19" s="94">
        <v>22.86201818567768</v>
      </c>
      <c r="AA19" s="94">
        <v>19.444578156895119</v>
      </c>
      <c r="AB19" s="94">
        <v>16.073269051939846</v>
      </c>
      <c r="AC19" s="94">
        <v>12.60969802933001</v>
      </c>
      <c r="AD19" s="94">
        <v>9.2289388505474559</v>
      </c>
      <c r="AE19" s="94">
        <v>6.1554922599999999</v>
      </c>
      <c r="AF19" s="94">
        <v>3.73900502</v>
      </c>
      <c r="AG19" s="94">
        <v>1.9124560100000001</v>
      </c>
      <c r="AH19" s="1040">
        <v>0.77618023000000003</v>
      </c>
      <c r="AI19" s="94">
        <v>0</v>
      </c>
      <c r="AJ19" s="94">
        <f t="shared" si="3"/>
        <v>2654.284054060628</v>
      </c>
    </row>
    <row r="20" spans="1:86" s="471" customFormat="1" x14ac:dyDescent="0.2">
      <c r="B20" s="355" t="s">
        <v>66</v>
      </c>
      <c r="C20" s="351">
        <v>109.75284491000001</v>
      </c>
      <c r="D20" s="351">
        <v>425.28577139000004</v>
      </c>
      <c r="E20" s="351">
        <v>392.16986080000004</v>
      </c>
      <c r="F20" s="351">
        <v>362.79600987999987</v>
      </c>
      <c r="G20" s="351">
        <v>336.0525956200002</v>
      </c>
      <c r="H20" s="351">
        <v>309.47831358999997</v>
      </c>
      <c r="I20" s="351">
        <v>279.96265323999984</v>
      </c>
      <c r="J20" s="83">
        <v>252.11164955999999</v>
      </c>
      <c r="K20" s="351">
        <v>225.17152299</v>
      </c>
      <c r="L20" s="351">
        <v>199.43934399999992</v>
      </c>
      <c r="M20" s="351">
        <v>173.02933441000002</v>
      </c>
      <c r="N20" s="351">
        <v>148.38985618000001</v>
      </c>
      <c r="O20" s="351">
        <v>123.74839284000002</v>
      </c>
      <c r="P20" s="351">
        <v>100.73939860999999</v>
      </c>
      <c r="Q20" s="351">
        <v>82.508965399999994</v>
      </c>
      <c r="R20" s="351">
        <v>67.100401570000017</v>
      </c>
      <c r="S20" s="351">
        <v>52.873127799999999</v>
      </c>
      <c r="T20" s="351">
        <v>40.139249960000001</v>
      </c>
      <c r="U20" s="351">
        <v>28.742715580000002</v>
      </c>
      <c r="V20" s="351">
        <v>19.23978254</v>
      </c>
      <c r="W20" s="351">
        <v>12.931109790000001</v>
      </c>
      <c r="X20" s="351">
        <v>9.2668793199999993</v>
      </c>
      <c r="Y20" s="351">
        <v>6.15471331</v>
      </c>
      <c r="Z20" s="351">
        <v>3.5998088200000007</v>
      </c>
      <c r="AA20" s="351">
        <v>1.4037480999999998</v>
      </c>
      <c r="AB20" s="351">
        <v>0</v>
      </c>
      <c r="AC20" s="351">
        <v>0</v>
      </c>
      <c r="AD20" s="351">
        <v>0</v>
      </c>
      <c r="AE20" s="351">
        <v>0</v>
      </c>
      <c r="AF20" s="351">
        <v>0</v>
      </c>
      <c r="AG20" s="351">
        <v>0</v>
      </c>
      <c r="AH20" s="1035">
        <v>0</v>
      </c>
      <c r="AI20" s="351">
        <v>0</v>
      </c>
      <c r="AJ20" s="83">
        <f t="shared" si="3"/>
        <v>3762.0880502099999</v>
      </c>
    </row>
    <row r="21" spans="1:86" s="471" customFormat="1" x14ac:dyDescent="0.2">
      <c r="B21" s="385" t="s">
        <v>671</v>
      </c>
      <c r="C21" s="352">
        <v>390.10712747102929</v>
      </c>
      <c r="D21" s="352">
        <v>1604.0536868029988</v>
      </c>
      <c r="E21" s="352">
        <v>1686.1448044989772</v>
      </c>
      <c r="F21" s="352">
        <v>1459.4439809134287</v>
      </c>
      <c r="G21" s="352">
        <v>630.97949458759365</v>
      </c>
      <c r="H21" s="352">
        <v>71.733634464894337</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1013">
        <v>0</v>
      </c>
      <c r="AI21" s="352">
        <v>0</v>
      </c>
      <c r="AJ21" s="83">
        <f t="shared" si="3"/>
        <v>5842.462728738923</v>
      </c>
    </row>
    <row r="22" spans="1:86" s="471" customFormat="1" x14ac:dyDescent="0.2">
      <c r="B22" s="385" t="s">
        <v>67</v>
      </c>
      <c r="C22" s="352">
        <v>34.447700348443597</v>
      </c>
      <c r="D22" s="352">
        <v>152.35495948133348</v>
      </c>
      <c r="E22" s="352">
        <v>132.23981852310661</v>
      </c>
      <c r="F22" s="352">
        <v>110.88123085314139</v>
      </c>
      <c r="G22" s="352">
        <v>89.941803243907444</v>
      </c>
      <c r="H22" s="352">
        <v>69.430225692526946</v>
      </c>
      <c r="I22" s="352">
        <v>49.867898123994244</v>
      </c>
      <c r="J22" s="82">
        <v>36.20372428693976</v>
      </c>
      <c r="K22" s="352">
        <v>26.34966673425653</v>
      </c>
      <c r="L22" s="352">
        <v>18.06247009059285</v>
      </c>
      <c r="M22" s="352">
        <v>11.41970309701831</v>
      </c>
      <c r="N22" s="352">
        <v>6.1485112413513514</v>
      </c>
      <c r="O22" s="352">
        <v>2.1536825956843941</v>
      </c>
      <c r="P22" s="352">
        <v>0.705893628456844</v>
      </c>
      <c r="Q22" s="352">
        <v>0.16946016435047953</v>
      </c>
      <c r="R22" s="352">
        <v>0.12197566868352223</v>
      </c>
      <c r="S22" s="352">
        <v>8.6972263016564952E-2</v>
      </c>
      <c r="T22" s="352">
        <v>5.73375E-2</v>
      </c>
      <c r="U22" s="352">
        <v>3.7608040000000002E-2</v>
      </c>
      <c r="V22" s="352">
        <v>2.0865369999999998E-2</v>
      </c>
      <c r="W22" s="352">
        <v>4.1455900000000002E-3</v>
      </c>
      <c r="X22" s="352">
        <v>0</v>
      </c>
      <c r="Y22" s="352">
        <v>0</v>
      </c>
      <c r="Z22" s="352">
        <v>0</v>
      </c>
      <c r="AA22" s="352">
        <v>0</v>
      </c>
      <c r="AB22" s="352">
        <v>0</v>
      </c>
      <c r="AC22" s="352">
        <v>0</v>
      </c>
      <c r="AD22" s="352">
        <v>0</v>
      </c>
      <c r="AE22" s="352">
        <v>0</v>
      </c>
      <c r="AF22" s="352">
        <v>0</v>
      </c>
      <c r="AG22" s="352">
        <v>0</v>
      </c>
      <c r="AH22" s="1013">
        <v>0</v>
      </c>
      <c r="AI22" s="352">
        <v>0</v>
      </c>
      <c r="AJ22" s="82">
        <f t="shared" si="3"/>
        <v>740.70565253680422</v>
      </c>
    </row>
    <row r="23" spans="1:86" s="471" customFormat="1" x14ac:dyDescent="0.2">
      <c r="B23" s="347" t="s">
        <v>68</v>
      </c>
      <c r="C23" s="370">
        <f>+C24</f>
        <v>7.5022958876018215</v>
      </c>
      <c r="D23" s="370">
        <f t="shared" ref="D23:AI23" si="6">+D24</f>
        <v>28.933546568688925</v>
      </c>
      <c r="E23" s="370">
        <f t="shared" si="6"/>
        <v>28.74710024177168</v>
      </c>
      <c r="F23" s="370">
        <f t="shared" si="6"/>
        <v>28.747100241771676</v>
      </c>
      <c r="G23" s="370">
        <f t="shared" si="6"/>
        <v>28.74710024177168</v>
      </c>
      <c r="H23" s="370">
        <f t="shared" si="6"/>
        <v>28.805673338660451</v>
      </c>
      <c r="I23" s="370">
        <f t="shared" si="6"/>
        <v>28.74710024177168</v>
      </c>
      <c r="J23" s="370">
        <f t="shared" si="6"/>
        <v>28.74710024177168</v>
      </c>
      <c r="K23" s="370">
        <f t="shared" si="6"/>
        <v>27.306410756502544</v>
      </c>
      <c r="L23" s="370">
        <f t="shared" si="6"/>
        <v>23.042915397583894</v>
      </c>
      <c r="M23" s="370">
        <f t="shared" si="6"/>
        <v>22.984342300695122</v>
      </c>
      <c r="N23" s="370">
        <f t="shared" si="6"/>
        <v>22.333111014916678</v>
      </c>
      <c r="O23" s="370">
        <f t="shared" si="6"/>
        <v>10.6638208900526</v>
      </c>
      <c r="P23" s="370">
        <f t="shared" si="6"/>
        <v>0</v>
      </c>
      <c r="Q23" s="370">
        <f t="shared" si="6"/>
        <v>0</v>
      </c>
      <c r="R23" s="370">
        <f t="shared" si="6"/>
        <v>0</v>
      </c>
      <c r="S23" s="370">
        <f t="shared" si="6"/>
        <v>0</v>
      </c>
      <c r="T23" s="370">
        <f t="shared" si="6"/>
        <v>0</v>
      </c>
      <c r="U23" s="370">
        <f t="shared" si="6"/>
        <v>0</v>
      </c>
      <c r="V23" s="370">
        <f t="shared" si="6"/>
        <v>0</v>
      </c>
      <c r="W23" s="370">
        <f t="shared" si="6"/>
        <v>0</v>
      </c>
      <c r="X23" s="370">
        <f t="shared" si="6"/>
        <v>0</v>
      </c>
      <c r="Y23" s="370">
        <f t="shared" si="6"/>
        <v>0</v>
      </c>
      <c r="Z23" s="370">
        <f t="shared" si="6"/>
        <v>0</v>
      </c>
      <c r="AA23" s="370">
        <f t="shared" si="6"/>
        <v>0</v>
      </c>
      <c r="AB23" s="370">
        <f t="shared" si="6"/>
        <v>0</v>
      </c>
      <c r="AC23" s="370">
        <f t="shared" si="6"/>
        <v>0</v>
      </c>
      <c r="AD23" s="370">
        <f t="shared" si="6"/>
        <v>0</v>
      </c>
      <c r="AE23" s="370">
        <f t="shared" si="6"/>
        <v>0</v>
      </c>
      <c r="AF23" s="370">
        <f t="shared" si="6"/>
        <v>0</v>
      </c>
      <c r="AG23" s="370">
        <f t="shared" si="6"/>
        <v>0</v>
      </c>
      <c r="AH23" s="370">
        <f t="shared" si="6"/>
        <v>0</v>
      </c>
      <c r="AI23" s="370">
        <f t="shared" si="6"/>
        <v>0</v>
      </c>
      <c r="AJ23" s="80">
        <f t="shared" si="3"/>
        <v>315.30761736356038</v>
      </c>
    </row>
    <row r="24" spans="1:86" s="471" customFormat="1" x14ac:dyDescent="0.2">
      <c r="B24" s="354" t="s">
        <v>69</v>
      </c>
      <c r="C24" s="353">
        <v>7.5022958876018215</v>
      </c>
      <c r="D24" s="353">
        <v>28.933546568688925</v>
      </c>
      <c r="E24" s="353">
        <v>28.74710024177168</v>
      </c>
      <c r="F24" s="353">
        <v>28.747100241771676</v>
      </c>
      <c r="G24" s="353">
        <v>28.74710024177168</v>
      </c>
      <c r="H24" s="353">
        <v>28.805673338660451</v>
      </c>
      <c r="I24" s="353">
        <v>28.74710024177168</v>
      </c>
      <c r="J24" s="94">
        <v>28.74710024177168</v>
      </c>
      <c r="K24" s="353">
        <v>27.306410756502544</v>
      </c>
      <c r="L24" s="353">
        <v>23.042915397583894</v>
      </c>
      <c r="M24" s="353">
        <v>22.984342300695122</v>
      </c>
      <c r="N24" s="353">
        <v>22.333111014916678</v>
      </c>
      <c r="O24" s="353">
        <v>10.6638208900526</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1015">
        <v>0</v>
      </c>
      <c r="AI24" s="353">
        <v>0</v>
      </c>
      <c r="AJ24" s="94">
        <f t="shared" si="3"/>
        <v>315.30761736356038</v>
      </c>
    </row>
    <row r="25" spans="1:86" s="471" customFormat="1" x14ac:dyDescent="0.2">
      <c r="B25" s="347" t="s">
        <v>70</v>
      </c>
      <c r="C25" s="370">
        <f t="shared" ref="C25:AI25" si="7">+C26+C27</f>
        <v>1.162901498843359</v>
      </c>
      <c r="D25" s="370">
        <f t="shared" si="7"/>
        <v>2.5360148086701777</v>
      </c>
      <c r="E25" s="370">
        <f t="shared" si="7"/>
        <v>1.9089895259143632</v>
      </c>
      <c r="F25" s="370">
        <f t="shared" si="7"/>
        <v>1.5994862762538959</v>
      </c>
      <c r="G25" s="370">
        <f t="shared" si="7"/>
        <v>1.2865595216014825</v>
      </c>
      <c r="H25" s="370">
        <f t="shared" si="7"/>
        <v>0.98375464209637742</v>
      </c>
      <c r="I25" s="370">
        <f t="shared" si="7"/>
        <v>0.68625361307912958</v>
      </c>
      <c r="J25" s="370">
        <f t="shared" si="7"/>
        <v>0.42381916957279864</v>
      </c>
      <c r="K25" s="370">
        <f t="shared" si="7"/>
        <v>0.16655282258064519</v>
      </c>
      <c r="L25" s="370">
        <f t="shared" si="7"/>
        <v>8.5926068003487371E-2</v>
      </c>
      <c r="M25" s="370">
        <f t="shared" si="7"/>
        <v>5.9295488230165644E-2</v>
      </c>
      <c r="N25" s="370">
        <f t="shared" si="7"/>
        <v>3.2917850915431562E-2</v>
      </c>
      <c r="O25" s="370">
        <f t="shared" si="7"/>
        <v>6.5402136006974722E-3</v>
      </c>
      <c r="P25" s="370">
        <f t="shared" si="7"/>
        <v>0</v>
      </c>
      <c r="Q25" s="370">
        <f t="shared" si="7"/>
        <v>0</v>
      </c>
      <c r="R25" s="370">
        <f t="shared" si="7"/>
        <v>0</v>
      </c>
      <c r="S25" s="370">
        <f t="shared" si="7"/>
        <v>0</v>
      </c>
      <c r="T25" s="370">
        <f t="shared" si="7"/>
        <v>0</v>
      </c>
      <c r="U25" s="370">
        <f t="shared" si="7"/>
        <v>0</v>
      </c>
      <c r="V25" s="370">
        <f t="shared" si="7"/>
        <v>0</v>
      </c>
      <c r="W25" s="370">
        <f t="shared" si="7"/>
        <v>0</v>
      </c>
      <c r="X25" s="370">
        <f t="shared" si="7"/>
        <v>0</v>
      </c>
      <c r="Y25" s="370">
        <f t="shared" si="7"/>
        <v>0</v>
      </c>
      <c r="Z25" s="370">
        <f t="shared" si="7"/>
        <v>0</v>
      </c>
      <c r="AA25" s="370">
        <f t="shared" si="7"/>
        <v>0</v>
      </c>
      <c r="AB25" s="370">
        <f t="shared" si="7"/>
        <v>0</v>
      </c>
      <c r="AC25" s="370">
        <f t="shared" si="7"/>
        <v>0</v>
      </c>
      <c r="AD25" s="370">
        <f t="shared" si="7"/>
        <v>0</v>
      </c>
      <c r="AE25" s="370">
        <f t="shared" si="7"/>
        <v>0</v>
      </c>
      <c r="AF25" s="370">
        <f t="shared" si="7"/>
        <v>0</v>
      </c>
      <c r="AG25" s="370">
        <f t="shared" si="7"/>
        <v>0</v>
      </c>
      <c r="AH25" s="370">
        <f t="shared" si="7"/>
        <v>0</v>
      </c>
      <c r="AI25" s="370">
        <f t="shared" si="7"/>
        <v>0</v>
      </c>
      <c r="AJ25" s="80">
        <f t="shared" si="3"/>
        <v>10.93901149936201</v>
      </c>
    </row>
    <row r="26" spans="1:86" s="471" customFormat="1" x14ac:dyDescent="0.2">
      <c r="B26" s="355" t="s">
        <v>73</v>
      </c>
      <c r="C26" s="351">
        <v>0.17077431178474695</v>
      </c>
      <c r="D26" s="351">
        <v>0.33932113057543395</v>
      </c>
      <c r="E26" s="351">
        <v>0</v>
      </c>
      <c r="F26" s="351">
        <v>0</v>
      </c>
      <c r="G26" s="351">
        <v>0</v>
      </c>
      <c r="H26" s="351">
        <v>0</v>
      </c>
      <c r="I26" s="351">
        <v>0</v>
      </c>
      <c r="J26" s="351">
        <v>0</v>
      </c>
      <c r="K26" s="351">
        <v>0</v>
      </c>
      <c r="L26" s="351">
        <v>0</v>
      </c>
      <c r="M26" s="351">
        <v>0</v>
      </c>
      <c r="N26" s="351">
        <v>0</v>
      </c>
      <c r="O26" s="351">
        <v>0</v>
      </c>
      <c r="P26" s="351">
        <v>0</v>
      </c>
      <c r="Q26" s="351">
        <v>0</v>
      </c>
      <c r="R26" s="351">
        <v>0</v>
      </c>
      <c r="S26" s="351">
        <v>0</v>
      </c>
      <c r="T26" s="351">
        <v>0</v>
      </c>
      <c r="U26" s="351">
        <v>0</v>
      </c>
      <c r="V26" s="351">
        <v>0</v>
      </c>
      <c r="W26" s="351">
        <v>0</v>
      </c>
      <c r="X26" s="351">
        <v>0</v>
      </c>
      <c r="Y26" s="351">
        <v>0</v>
      </c>
      <c r="Z26" s="351">
        <v>0</v>
      </c>
      <c r="AA26" s="351">
        <v>0</v>
      </c>
      <c r="AB26" s="351">
        <v>0</v>
      </c>
      <c r="AC26" s="351">
        <v>0</v>
      </c>
      <c r="AD26" s="351">
        <v>0</v>
      </c>
      <c r="AE26" s="351">
        <v>0</v>
      </c>
      <c r="AF26" s="351">
        <v>0</v>
      </c>
      <c r="AG26" s="351">
        <v>0</v>
      </c>
      <c r="AH26" s="1035">
        <v>0</v>
      </c>
      <c r="AI26" s="351">
        <v>0</v>
      </c>
      <c r="AJ26" s="83">
        <f t="shared" si="3"/>
        <v>0.5100954423601809</v>
      </c>
    </row>
    <row r="27" spans="1:86" s="471" customFormat="1" x14ac:dyDescent="0.2">
      <c r="B27" s="355" t="s">
        <v>71</v>
      </c>
      <c r="C27" s="351">
        <v>0.99212718705861214</v>
      </c>
      <c r="D27" s="351">
        <v>2.1966936780947437</v>
      </c>
      <c r="E27" s="351">
        <v>1.9089895259143632</v>
      </c>
      <c r="F27" s="351">
        <v>1.5994862762538959</v>
      </c>
      <c r="G27" s="351">
        <v>1.2865595216014825</v>
      </c>
      <c r="H27" s="351">
        <v>0.98375464209637742</v>
      </c>
      <c r="I27" s="351">
        <v>0.68625361307912958</v>
      </c>
      <c r="J27" s="351">
        <v>0.42381916957279864</v>
      </c>
      <c r="K27" s="351">
        <v>0.16655282258064519</v>
      </c>
      <c r="L27" s="351">
        <v>8.5926068003487371E-2</v>
      </c>
      <c r="M27" s="351">
        <v>5.9295488230165644E-2</v>
      </c>
      <c r="N27" s="351">
        <v>3.2917850915431562E-2</v>
      </c>
      <c r="O27" s="351">
        <v>6.5402136006974722E-3</v>
      </c>
      <c r="P27" s="351">
        <v>0</v>
      </c>
      <c r="Q27" s="351">
        <v>0</v>
      </c>
      <c r="R27" s="351">
        <v>0</v>
      </c>
      <c r="S27" s="351">
        <v>0</v>
      </c>
      <c r="T27" s="351">
        <v>0</v>
      </c>
      <c r="U27" s="351">
        <v>0</v>
      </c>
      <c r="V27" s="351">
        <v>0</v>
      </c>
      <c r="W27" s="351">
        <v>0</v>
      </c>
      <c r="X27" s="351">
        <v>0</v>
      </c>
      <c r="Y27" s="351">
        <v>0</v>
      </c>
      <c r="Z27" s="351">
        <v>0</v>
      </c>
      <c r="AA27" s="351">
        <v>0</v>
      </c>
      <c r="AB27" s="351">
        <v>0</v>
      </c>
      <c r="AC27" s="351">
        <v>0</v>
      </c>
      <c r="AD27" s="351">
        <v>0</v>
      </c>
      <c r="AE27" s="351">
        <v>0</v>
      </c>
      <c r="AF27" s="351">
        <v>0</v>
      </c>
      <c r="AG27" s="351">
        <v>0</v>
      </c>
      <c r="AH27" s="1035">
        <v>0</v>
      </c>
      <c r="AI27" s="351">
        <v>0</v>
      </c>
      <c r="AJ27" s="83">
        <f t="shared" si="3"/>
        <v>10.428916057001832</v>
      </c>
    </row>
    <row r="28" spans="1:86" s="471" customFormat="1" x14ac:dyDescent="0.2">
      <c r="B28" s="347" t="s">
        <v>72</v>
      </c>
      <c r="C28" s="370">
        <v>43.048539983628892</v>
      </c>
      <c r="D28" s="370">
        <v>356.66313933622894</v>
      </c>
      <c r="E28" s="370">
        <v>164.84158015058398</v>
      </c>
      <c r="F28" s="370">
        <v>143.82706745124744</v>
      </c>
      <c r="G28" s="370">
        <v>125.66203191787112</v>
      </c>
      <c r="H28" s="370">
        <v>107.67875575768169</v>
      </c>
      <c r="I28" s="370">
        <v>89.32041779819194</v>
      </c>
      <c r="J28" s="80">
        <v>71.287024260870879</v>
      </c>
      <c r="K28" s="370">
        <v>53.317683814275895</v>
      </c>
      <c r="L28" s="370">
        <v>35.441591814586431</v>
      </c>
      <c r="M28" s="370">
        <v>17.379898321257848</v>
      </c>
      <c r="N28" s="370">
        <v>4.968850248455583</v>
      </c>
      <c r="O28" s="370">
        <v>1.8533540011345353</v>
      </c>
      <c r="P28" s="370">
        <v>1.0265106469079592</v>
      </c>
      <c r="Q28" s="370">
        <v>0.38377706704654657</v>
      </c>
      <c r="R28" s="370">
        <v>0.32506712062349385</v>
      </c>
      <c r="S28" s="370">
        <v>0.27178005602523891</v>
      </c>
      <c r="T28" s="370">
        <v>0.21878213850204198</v>
      </c>
      <c r="U28" s="370">
        <v>0.1658458318611481</v>
      </c>
      <c r="V28" s="370">
        <v>0.1130707203287753</v>
      </c>
      <c r="W28" s="370">
        <v>6.0295564802918367E-2</v>
      </c>
      <c r="X28" s="370">
        <v>3.6724356846235033E-2</v>
      </c>
      <c r="Y28" s="370">
        <v>2.2726547945441197E-2</v>
      </c>
      <c r="Z28" s="370">
        <v>9.529934181847383E-3</v>
      </c>
      <c r="AA28" s="370">
        <v>6.4857236268526597E-4</v>
      </c>
      <c r="AB28" s="370">
        <v>0</v>
      </c>
      <c r="AC28" s="370">
        <v>0</v>
      </c>
      <c r="AD28" s="370">
        <v>0</v>
      </c>
      <c r="AE28" s="370">
        <v>0</v>
      </c>
      <c r="AF28" s="370">
        <v>0</v>
      </c>
      <c r="AG28" s="370">
        <v>0</v>
      </c>
      <c r="AH28" s="370">
        <v>0</v>
      </c>
      <c r="AI28" s="370">
        <v>0</v>
      </c>
      <c r="AJ28" s="80">
        <f t="shared" si="3"/>
        <v>1217.9246934134494</v>
      </c>
    </row>
    <row r="29" spans="1:86" s="471" customFormat="1" x14ac:dyDescent="0.2">
      <c r="B29" s="347" t="s">
        <v>372</v>
      </c>
      <c r="C29" s="370">
        <f>+C30</f>
        <v>0</v>
      </c>
      <c r="D29" s="370">
        <f t="shared" ref="D29:AI29" si="8">+D30</f>
        <v>5.0778826569578035</v>
      </c>
      <c r="E29" s="370">
        <f t="shared" si="8"/>
        <v>5.0778826569578035</v>
      </c>
      <c r="F29" s="370">
        <f t="shared" si="8"/>
        <v>5.0778826569578035</v>
      </c>
      <c r="G29" s="370">
        <f t="shared" si="8"/>
        <v>5.0778826569578035</v>
      </c>
      <c r="H29" s="370">
        <f t="shared" si="8"/>
        <v>5.0778826569578035</v>
      </c>
      <c r="I29" s="370">
        <f t="shared" si="8"/>
        <v>5.0778826569578035</v>
      </c>
      <c r="J29" s="370">
        <f t="shared" si="8"/>
        <v>5.0778826569578035</v>
      </c>
      <c r="K29" s="370">
        <f t="shared" si="8"/>
        <v>5.0778826569578035</v>
      </c>
      <c r="L29" s="370">
        <f t="shared" si="8"/>
        <v>5.0778826569578035</v>
      </c>
      <c r="M29" s="370">
        <f t="shared" si="8"/>
        <v>6.096328048591432</v>
      </c>
      <c r="N29" s="370">
        <f t="shared" si="8"/>
        <v>6.5811654340605106</v>
      </c>
      <c r="O29" s="370">
        <f t="shared" si="8"/>
        <v>5.8696880906079523</v>
      </c>
      <c r="P29" s="370">
        <f t="shared" si="8"/>
        <v>5.1582107471553931</v>
      </c>
      <c r="Q29" s="370">
        <f t="shared" si="8"/>
        <v>4.4467334008530974</v>
      </c>
      <c r="R29" s="370">
        <f t="shared" si="8"/>
        <v>3.7352560574005387</v>
      </c>
      <c r="S29" s="370">
        <f t="shared" si="8"/>
        <v>3.0237787139479799</v>
      </c>
      <c r="T29" s="370">
        <f t="shared" si="8"/>
        <v>2.3123013676456847</v>
      </c>
      <c r="U29" s="370">
        <f t="shared" si="8"/>
        <v>1.6008240241931253</v>
      </c>
      <c r="V29" s="370">
        <f t="shared" si="8"/>
        <v>0.97828134938457068</v>
      </c>
      <c r="W29" s="370">
        <f t="shared" si="8"/>
        <v>0</v>
      </c>
      <c r="X29" s="370">
        <f t="shared" si="8"/>
        <v>0</v>
      </c>
      <c r="Y29" s="370">
        <f t="shared" si="8"/>
        <v>0</v>
      </c>
      <c r="Z29" s="370">
        <f t="shared" si="8"/>
        <v>0</v>
      </c>
      <c r="AA29" s="370">
        <f t="shared" si="8"/>
        <v>0</v>
      </c>
      <c r="AB29" s="370">
        <f t="shared" si="8"/>
        <v>0</v>
      </c>
      <c r="AC29" s="370">
        <f t="shared" si="8"/>
        <v>0</v>
      </c>
      <c r="AD29" s="370">
        <f t="shared" si="8"/>
        <v>0</v>
      </c>
      <c r="AE29" s="370">
        <f t="shared" si="8"/>
        <v>0</v>
      </c>
      <c r="AF29" s="370">
        <f t="shared" si="8"/>
        <v>0</v>
      </c>
      <c r="AG29" s="370">
        <f t="shared" si="8"/>
        <v>0</v>
      </c>
      <c r="AH29" s="370">
        <f t="shared" si="8"/>
        <v>0</v>
      </c>
      <c r="AI29" s="370">
        <f t="shared" si="8"/>
        <v>0</v>
      </c>
      <c r="AJ29" s="80">
        <f t="shared" si="3"/>
        <v>85.503511146460511</v>
      </c>
    </row>
    <row r="30" spans="1:86" s="471" customFormat="1" x14ac:dyDescent="0.2">
      <c r="B30" s="354" t="s">
        <v>69</v>
      </c>
      <c r="C30" s="353">
        <f t="shared" ref="C30:W30" si="9">+C31</f>
        <v>0</v>
      </c>
      <c r="D30" s="353">
        <f t="shared" si="9"/>
        <v>5.0778826569578035</v>
      </c>
      <c r="E30" s="353">
        <f t="shared" si="9"/>
        <v>5.0778826569578035</v>
      </c>
      <c r="F30" s="353">
        <f t="shared" si="9"/>
        <v>5.0778826569578035</v>
      </c>
      <c r="G30" s="353">
        <f t="shared" si="9"/>
        <v>5.0778826569578035</v>
      </c>
      <c r="H30" s="353">
        <f t="shared" si="9"/>
        <v>5.0778826569578035</v>
      </c>
      <c r="I30" s="353">
        <f t="shared" si="9"/>
        <v>5.0778826569578035</v>
      </c>
      <c r="J30" s="353">
        <f t="shared" si="9"/>
        <v>5.0778826569578035</v>
      </c>
      <c r="K30" s="353">
        <f t="shared" si="9"/>
        <v>5.0778826569578035</v>
      </c>
      <c r="L30" s="353">
        <f t="shared" si="9"/>
        <v>5.0778826569578035</v>
      </c>
      <c r="M30" s="353">
        <f t="shared" si="9"/>
        <v>6.096328048591432</v>
      </c>
      <c r="N30" s="353">
        <f t="shared" si="9"/>
        <v>6.5811654340605106</v>
      </c>
      <c r="O30" s="353">
        <f t="shared" si="9"/>
        <v>5.8696880906079523</v>
      </c>
      <c r="P30" s="353">
        <f t="shared" si="9"/>
        <v>5.1582107471553931</v>
      </c>
      <c r="Q30" s="353">
        <f t="shared" si="9"/>
        <v>4.4467334008530974</v>
      </c>
      <c r="R30" s="353">
        <f t="shared" si="9"/>
        <v>3.7352560574005387</v>
      </c>
      <c r="S30" s="353">
        <f t="shared" si="9"/>
        <v>3.0237787139479799</v>
      </c>
      <c r="T30" s="353">
        <f t="shared" si="9"/>
        <v>2.3123013676456847</v>
      </c>
      <c r="U30" s="353">
        <f t="shared" si="9"/>
        <v>1.6008240241931253</v>
      </c>
      <c r="V30" s="353">
        <f t="shared" si="9"/>
        <v>0.97828134938457068</v>
      </c>
      <c r="W30" s="353">
        <f t="shared" si="9"/>
        <v>0</v>
      </c>
      <c r="X30" s="353">
        <f t="shared" ref="X30:AI30" si="10">+X31</f>
        <v>0</v>
      </c>
      <c r="Y30" s="353">
        <f t="shared" si="10"/>
        <v>0</v>
      </c>
      <c r="Z30" s="353">
        <f t="shared" si="10"/>
        <v>0</v>
      </c>
      <c r="AA30" s="353">
        <f t="shared" si="10"/>
        <v>0</v>
      </c>
      <c r="AB30" s="353">
        <f t="shared" si="10"/>
        <v>0</v>
      </c>
      <c r="AC30" s="353">
        <f t="shared" si="10"/>
        <v>0</v>
      </c>
      <c r="AD30" s="353">
        <f>+AD31</f>
        <v>0</v>
      </c>
      <c r="AE30" s="353">
        <f>+AE31</f>
        <v>0</v>
      </c>
      <c r="AF30" s="353">
        <f t="shared" si="10"/>
        <v>0</v>
      </c>
      <c r="AG30" s="353">
        <f t="shared" si="10"/>
        <v>0</v>
      </c>
      <c r="AH30" s="1015">
        <f t="shared" si="10"/>
        <v>0</v>
      </c>
      <c r="AI30" s="353">
        <f t="shared" si="10"/>
        <v>0</v>
      </c>
      <c r="AJ30" s="94">
        <f t="shared" si="3"/>
        <v>85.503511146460511</v>
      </c>
    </row>
    <row r="31" spans="1:86" s="468" customFormat="1" x14ac:dyDescent="0.2">
      <c r="A31" s="275"/>
      <c r="B31" s="355" t="s">
        <v>378</v>
      </c>
      <c r="C31" s="351">
        <v>0</v>
      </c>
      <c r="D31" s="351">
        <v>5.0778826569578035</v>
      </c>
      <c r="E31" s="351">
        <v>5.0778826569578035</v>
      </c>
      <c r="F31" s="351">
        <v>5.0778826569578035</v>
      </c>
      <c r="G31" s="351">
        <v>5.0778826569578035</v>
      </c>
      <c r="H31" s="351">
        <v>5.0778826569578035</v>
      </c>
      <c r="I31" s="351">
        <v>5.0778826569578035</v>
      </c>
      <c r="J31" s="83">
        <v>5.0778826569578035</v>
      </c>
      <c r="K31" s="351">
        <v>5.0778826569578035</v>
      </c>
      <c r="L31" s="351">
        <v>5.0778826569578035</v>
      </c>
      <c r="M31" s="351">
        <v>6.096328048591432</v>
      </c>
      <c r="N31" s="351">
        <v>6.5811654340605106</v>
      </c>
      <c r="O31" s="351">
        <v>5.8696880906079523</v>
      </c>
      <c r="P31" s="351">
        <v>5.1582107471553931</v>
      </c>
      <c r="Q31" s="351">
        <v>4.4467334008530974</v>
      </c>
      <c r="R31" s="351">
        <v>3.7352560574005387</v>
      </c>
      <c r="S31" s="351">
        <v>3.0237787139479799</v>
      </c>
      <c r="T31" s="351">
        <v>2.3123013676456847</v>
      </c>
      <c r="U31" s="351">
        <v>1.6008240241931253</v>
      </c>
      <c r="V31" s="351">
        <v>0.97828134938457068</v>
      </c>
      <c r="W31" s="351">
        <v>0</v>
      </c>
      <c r="X31" s="351">
        <v>0</v>
      </c>
      <c r="Y31" s="351">
        <v>0</v>
      </c>
      <c r="Z31" s="351">
        <v>0</v>
      </c>
      <c r="AA31" s="351">
        <v>0</v>
      </c>
      <c r="AB31" s="351">
        <v>0</v>
      </c>
      <c r="AC31" s="351">
        <v>0</v>
      </c>
      <c r="AD31" s="351">
        <v>0</v>
      </c>
      <c r="AE31" s="351">
        <v>0</v>
      </c>
      <c r="AF31" s="351">
        <v>0</v>
      </c>
      <c r="AG31" s="351">
        <v>0</v>
      </c>
      <c r="AH31" s="1035">
        <v>0</v>
      </c>
      <c r="AI31" s="351">
        <v>0</v>
      </c>
      <c r="AJ31" s="83">
        <f t="shared" si="3"/>
        <v>85.503511146460511</v>
      </c>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row>
    <row r="32" spans="1:86" s="468" customFormat="1" x14ac:dyDescent="0.2">
      <c r="A32" s="275"/>
      <c r="B32" s="354" t="s">
        <v>867</v>
      </c>
      <c r="C32" s="353">
        <f t="shared" ref="C32:K32" si="11">+C33+C34</f>
        <v>48.818275483660166</v>
      </c>
      <c r="D32" s="353">
        <f t="shared" si="11"/>
        <v>50.399985746480858</v>
      </c>
      <c r="E32" s="353">
        <f t="shared" si="11"/>
        <v>32.159510595863985</v>
      </c>
      <c r="F32" s="353">
        <f t="shared" si="11"/>
        <v>12.596577029918571</v>
      </c>
      <c r="G32" s="353">
        <f t="shared" si="11"/>
        <v>1.9429917291599301</v>
      </c>
      <c r="H32" s="353">
        <f t="shared" si="11"/>
        <v>0</v>
      </c>
      <c r="I32" s="353">
        <f t="shared" si="11"/>
        <v>0</v>
      </c>
      <c r="J32" s="353">
        <f t="shared" si="11"/>
        <v>0</v>
      </c>
      <c r="K32" s="353">
        <f t="shared" si="11"/>
        <v>0</v>
      </c>
      <c r="L32" s="353">
        <f t="shared" ref="L32:AI32" si="12">+L33+L34</f>
        <v>0</v>
      </c>
      <c r="M32" s="353">
        <f t="shared" si="12"/>
        <v>0</v>
      </c>
      <c r="N32" s="353">
        <f t="shared" si="12"/>
        <v>0</v>
      </c>
      <c r="O32" s="353">
        <f t="shared" si="12"/>
        <v>0</v>
      </c>
      <c r="P32" s="353">
        <f t="shared" si="12"/>
        <v>0</v>
      </c>
      <c r="Q32" s="353">
        <f t="shared" si="12"/>
        <v>0</v>
      </c>
      <c r="R32" s="353">
        <f t="shared" si="12"/>
        <v>0</v>
      </c>
      <c r="S32" s="353">
        <f t="shared" si="12"/>
        <v>0</v>
      </c>
      <c r="T32" s="353">
        <f t="shared" si="12"/>
        <v>0</v>
      </c>
      <c r="U32" s="353">
        <f t="shared" si="12"/>
        <v>0</v>
      </c>
      <c r="V32" s="353">
        <f t="shared" si="12"/>
        <v>0</v>
      </c>
      <c r="W32" s="353">
        <f t="shared" si="12"/>
        <v>0</v>
      </c>
      <c r="X32" s="353">
        <f t="shared" si="12"/>
        <v>0</v>
      </c>
      <c r="Y32" s="353">
        <f t="shared" si="12"/>
        <v>0</v>
      </c>
      <c r="Z32" s="353">
        <f t="shared" si="12"/>
        <v>0</v>
      </c>
      <c r="AA32" s="353">
        <f t="shared" si="12"/>
        <v>0</v>
      </c>
      <c r="AB32" s="353">
        <f t="shared" si="12"/>
        <v>0</v>
      </c>
      <c r="AC32" s="353">
        <f t="shared" si="12"/>
        <v>0</v>
      </c>
      <c r="AD32" s="353">
        <f t="shared" si="12"/>
        <v>0</v>
      </c>
      <c r="AE32" s="353">
        <f t="shared" si="12"/>
        <v>0</v>
      </c>
      <c r="AF32" s="353">
        <f t="shared" si="12"/>
        <v>0</v>
      </c>
      <c r="AG32" s="353">
        <f t="shared" si="12"/>
        <v>0</v>
      </c>
      <c r="AH32" s="1015">
        <f t="shared" ref="AH32" si="13">+AH33+AH34</f>
        <v>0</v>
      </c>
      <c r="AI32" s="353">
        <f t="shared" si="12"/>
        <v>0</v>
      </c>
      <c r="AJ32" s="94">
        <f>SUM(C32:AI32)</f>
        <v>145.91734058508351</v>
      </c>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row>
    <row r="33" spans="1:86" s="468" customFormat="1" x14ac:dyDescent="0.2">
      <c r="A33" s="275"/>
      <c r="B33" s="354" t="s">
        <v>73</v>
      </c>
      <c r="C33" s="353">
        <v>36.450827693660166</v>
      </c>
      <c r="D33" s="353">
        <v>7.0824333164808539</v>
      </c>
      <c r="E33" s="353">
        <v>5.2506531358639839</v>
      </c>
      <c r="F33" s="353">
        <v>2.9570668899185693</v>
      </c>
      <c r="G33" s="353">
        <v>0.44254190915993002</v>
      </c>
      <c r="H33" s="353">
        <v>0</v>
      </c>
      <c r="I33" s="353">
        <v>0</v>
      </c>
      <c r="J33" s="94">
        <v>0</v>
      </c>
      <c r="K33" s="353">
        <v>0</v>
      </c>
      <c r="L33" s="353">
        <v>0</v>
      </c>
      <c r="M33" s="353">
        <v>0</v>
      </c>
      <c r="N33" s="353">
        <v>0</v>
      </c>
      <c r="O33" s="353">
        <v>0</v>
      </c>
      <c r="P33" s="353">
        <v>0</v>
      </c>
      <c r="Q33" s="353">
        <v>0</v>
      </c>
      <c r="R33" s="353">
        <v>0</v>
      </c>
      <c r="S33" s="353">
        <v>0</v>
      </c>
      <c r="T33" s="353">
        <v>0</v>
      </c>
      <c r="U33" s="353">
        <v>0</v>
      </c>
      <c r="V33" s="353">
        <v>0</v>
      </c>
      <c r="W33" s="353">
        <v>0</v>
      </c>
      <c r="X33" s="353">
        <v>0</v>
      </c>
      <c r="Y33" s="353">
        <v>0</v>
      </c>
      <c r="Z33" s="353">
        <v>0</v>
      </c>
      <c r="AA33" s="353">
        <v>0</v>
      </c>
      <c r="AB33" s="353">
        <v>0</v>
      </c>
      <c r="AC33" s="353">
        <v>0</v>
      </c>
      <c r="AD33" s="353">
        <v>0</v>
      </c>
      <c r="AE33" s="353">
        <v>0</v>
      </c>
      <c r="AF33" s="353">
        <v>0</v>
      </c>
      <c r="AG33" s="353">
        <v>0</v>
      </c>
      <c r="AH33" s="1015">
        <v>0</v>
      </c>
      <c r="AI33" s="353">
        <v>0</v>
      </c>
      <c r="AJ33" s="94">
        <f>SUM(C33:AI33)</f>
        <v>52.183522945083503</v>
      </c>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row>
    <row r="34" spans="1:86" s="468" customFormat="1" x14ac:dyDescent="0.2">
      <c r="A34" s="275"/>
      <c r="B34" s="356" t="s">
        <v>71</v>
      </c>
      <c r="C34" s="357">
        <v>12.367447790000002</v>
      </c>
      <c r="D34" s="357">
        <v>43.317552430000006</v>
      </c>
      <c r="E34" s="357">
        <v>26.90885746</v>
      </c>
      <c r="F34" s="357">
        <v>9.6395101400000005</v>
      </c>
      <c r="G34" s="357">
        <v>1.50044982</v>
      </c>
      <c r="H34" s="357">
        <v>0</v>
      </c>
      <c r="I34" s="357">
        <v>0</v>
      </c>
      <c r="J34" s="84">
        <v>0</v>
      </c>
      <c r="K34" s="357">
        <v>0</v>
      </c>
      <c r="L34" s="357">
        <v>0</v>
      </c>
      <c r="M34" s="357">
        <v>0</v>
      </c>
      <c r="N34" s="357">
        <v>0</v>
      </c>
      <c r="O34" s="357">
        <v>0</v>
      </c>
      <c r="P34" s="357">
        <v>0</v>
      </c>
      <c r="Q34" s="357">
        <v>0</v>
      </c>
      <c r="R34" s="357">
        <v>0</v>
      </c>
      <c r="S34" s="357">
        <v>0</v>
      </c>
      <c r="T34" s="357">
        <v>0</v>
      </c>
      <c r="U34" s="357">
        <v>0</v>
      </c>
      <c r="V34" s="357">
        <v>0</v>
      </c>
      <c r="W34" s="357">
        <v>0</v>
      </c>
      <c r="X34" s="357">
        <v>0</v>
      </c>
      <c r="Y34" s="357">
        <v>0</v>
      </c>
      <c r="Z34" s="357">
        <v>0</v>
      </c>
      <c r="AA34" s="357">
        <v>0</v>
      </c>
      <c r="AB34" s="357">
        <v>0</v>
      </c>
      <c r="AC34" s="357">
        <v>0</v>
      </c>
      <c r="AD34" s="357">
        <v>0</v>
      </c>
      <c r="AE34" s="357">
        <v>0</v>
      </c>
      <c r="AF34" s="357">
        <v>0</v>
      </c>
      <c r="AG34" s="357">
        <v>0</v>
      </c>
      <c r="AH34" s="357">
        <v>0</v>
      </c>
      <c r="AI34" s="357">
        <v>0</v>
      </c>
      <c r="AJ34" s="84">
        <f>SUM(C34:AI34)</f>
        <v>93.733817640000012</v>
      </c>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row>
    <row r="35" spans="1:86" s="471" customFormat="1" ht="13.5" thickBot="1" x14ac:dyDescent="0.25">
      <c r="A35" s="275"/>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1014"/>
      <c r="AI35" s="359"/>
      <c r="AJ35" s="359"/>
    </row>
    <row r="36" spans="1:86" s="471" customFormat="1" ht="13.5" thickBot="1" x14ac:dyDescent="0.25">
      <c r="A36" s="275"/>
      <c r="B36" s="126" t="s">
        <v>308</v>
      </c>
      <c r="C36" s="78">
        <f t="shared" ref="C36:AI36" si="14">+C37+C54+SUM(C71:C117)+C120</f>
        <v>4812.2731053326006</v>
      </c>
      <c r="D36" s="78">
        <f t="shared" si="14"/>
        <v>11995.916995234506</v>
      </c>
      <c r="E36" s="78">
        <f t="shared" si="14"/>
        <v>8893.842311427321</v>
      </c>
      <c r="F36" s="78">
        <f t="shared" si="14"/>
        <v>7746.7962632090303</v>
      </c>
      <c r="G36" s="78">
        <f t="shared" si="14"/>
        <v>6599.4428669225472</v>
      </c>
      <c r="H36" s="78">
        <f t="shared" si="14"/>
        <v>5981.0349986909278</v>
      </c>
      <c r="I36" s="78">
        <f t="shared" si="14"/>
        <v>5515.2258797996892</v>
      </c>
      <c r="J36" s="78">
        <f t="shared" si="14"/>
        <v>4624.1475160272812</v>
      </c>
      <c r="K36" s="78">
        <f t="shared" si="14"/>
        <v>3811.2228849729136</v>
      </c>
      <c r="L36" s="78">
        <f t="shared" si="14"/>
        <v>2942.1889815457407</v>
      </c>
      <c r="M36" s="78">
        <f t="shared" si="14"/>
        <v>2619.1861250148168</v>
      </c>
      <c r="N36" s="78">
        <f t="shared" si="14"/>
        <v>2495.9085804933884</v>
      </c>
      <c r="O36" s="78">
        <f t="shared" si="14"/>
        <v>2254.722807238245</v>
      </c>
      <c r="P36" s="78">
        <f t="shared" si="14"/>
        <v>2013.6769910821856</v>
      </c>
      <c r="Q36" s="78">
        <f t="shared" si="14"/>
        <v>1772.3512607192929</v>
      </c>
      <c r="R36" s="78">
        <f t="shared" si="14"/>
        <v>1573.9319190958363</v>
      </c>
      <c r="S36" s="78">
        <f t="shared" si="14"/>
        <v>1469.5810400224325</v>
      </c>
      <c r="T36" s="78">
        <f t="shared" si="14"/>
        <v>1325.8719047548148</v>
      </c>
      <c r="U36" s="78">
        <f t="shared" si="14"/>
        <v>1040.3559148599418</v>
      </c>
      <c r="V36" s="78">
        <f t="shared" si="14"/>
        <v>922.66289403674148</v>
      </c>
      <c r="W36" s="78">
        <f t="shared" si="14"/>
        <v>805.17863285594137</v>
      </c>
      <c r="X36" s="78">
        <f t="shared" si="14"/>
        <v>784.24906666725349</v>
      </c>
      <c r="Y36" s="78">
        <f t="shared" si="14"/>
        <v>763.03958622683808</v>
      </c>
      <c r="Z36" s="78">
        <f t="shared" si="14"/>
        <v>741.97006291086154</v>
      </c>
      <c r="AA36" s="78">
        <f t="shared" si="14"/>
        <v>720.90053959488512</v>
      </c>
      <c r="AB36" s="78">
        <f t="shared" si="14"/>
        <v>699.97097340904691</v>
      </c>
      <c r="AC36" s="78">
        <f t="shared" si="14"/>
        <v>678.76149296578171</v>
      </c>
      <c r="AD36" s="78">
        <f t="shared" si="14"/>
        <v>558.11560047951173</v>
      </c>
      <c r="AE36" s="78">
        <f t="shared" si="14"/>
        <v>453.27185047951178</v>
      </c>
      <c r="AF36" s="78">
        <f t="shared" si="14"/>
        <v>299.0625</v>
      </c>
      <c r="AG36" s="78">
        <f t="shared" si="14"/>
        <v>195.9375</v>
      </c>
      <c r="AH36" s="78">
        <f t="shared" si="14"/>
        <v>195.9375</v>
      </c>
      <c r="AI36" s="78">
        <f t="shared" si="14"/>
        <v>13029.84375</v>
      </c>
      <c r="AJ36" s="127">
        <f t="shared" ref="AJ36:AJ67" si="15">SUM(C36:AI36)</f>
        <v>100336.58029606986</v>
      </c>
    </row>
    <row r="37" spans="1:86" s="471" customFormat="1" x14ac:dyDescent="0.2">
      <c r="A37" s="275"/>
      <c r="B37" s="363" t="s">
        <v>75</v>
      </c>
      <c r="C37" s="364">
        <f t="shared" ref="C37:W37" si="16">+C38+C41+C48+C51</f>
        <v>0</v>
      </c>
      <c r="D37" s="364">
        <f t="shared" si="16"/>
        <v>500.44403239318359</v>
      </c>
      <c r="E37" s="364">
        <f t="shared" si="16"/>
        <v>500.44403239318359</v>
      </c>
      <c r="F37" s="364">
        <f t="shared" si="16"/>
        <v>500.44403239318359</v>
      </c>
      <c r="G37" s="364">
        <f t="shared" si="16"/>
        <v>500.44403239318359</v>
      </c>
      <c r="H37" s="364">
        <f t="shared" si="16"/>
        <v>500.44403239318359</v>
      </c>
      <c r="I37" s="364">
        <f t="shared" si="16"/>
        <v>500.44403239318359</v>
      </c>
      <c r="J37" s="364">
        <f t="shared" si="16"/>
        <v>500.44403239318359</v>
      </c>
      <c r="K37" s="364">
        <f t="shared" si="16"/>
        <v>500.44403239318359</v>
      </c>
      <c r="L37" s="364">
        <f t="shared" si="16"/>
        <v>500.44403239318359</v>
      </c>
      <c r="M37" s="364">
        <f t="shared" si="16"/>
        <v>600.82224948825683</v>
      </c>
      <c r="N37" s="364">
        <f t="shared" si="16"/>
        <v>648.61043156677226</v>
      </c>
      <c r="O37" s="364">
        <f t="shared" si="16"/>
        <v>578.49038492336842</v>
      </c>
      <c r="P37" s="364">
        <f t="shared" si="16"/>
        <v>508.37033827086253</v>
      </c>
      <c r="Q37" s="364">
        <f t="shared" si="16"/>
        <v>438.2502916194104</v>
      </c>
      <c r="R37" s="364">
        <f t="shared" si="16"/>
        <v>368.1302449422588</v>
      </c>
      <c r="S37" s="364">
        <f t="shared" si="16"/>
        <v>298.01019830885497</v>
      </c>
      <c r="T37" s="364">
        <f t="shared" si="16"/>
        <v>227.89015161365509</v>
      </c>
      <c r="U37" s="364">
        <f t="shared" si="16"/>
        <v>157.77010498204723</v>
      </c>
      <c r="V37" s="364">
        <f t="shared" si="16"/>
        <v>96.414737864823579</v>
      </c>
      <c r="W37" s="364">
        <f t="shared" si="16"/>
        <v>0</v>
      </c>
      <c r="X37" s="364">
        <f t="shared" ref="X37:AI37" si="17">+X38+X41+X48+X51</f>
        <v>0</v>
      </c>
      <c r="Y37" s="364">
        <f t="shared" si="17"/>
        <v>0</v>
      </c>
      <c r="Z37" s="364">
        <f t="shared" si="17"/>
        <v>0</v>
      </c>
      <c r="AA37" s="364">
        <f t="shared" si="17"/>
        <v>0</v>
      </c>
      <c r="AB37" s="364">
        <f t="shared" si="17"/>
        <v>0</v>
      </c>
      <c r="AC37" s="364">
        <f t="shared" si="17"/>
        <v>0</v>
      </c>
      <c r="AD37" s="364">
        <f t="shared" si="17"/>
        <v>0</v>
      </c>
      <c r="AE37" s="364">
        <f t="shared" si="17"/>
        <v>0</v>
      </c>
      <c r="AF37" s="364">
        <f t="shared" si="17"/>
        <v>0</v>
      </c>
      <c r="AG37" s="364">
        <f t="shared" si="17"/>
        <v>0</v>
      </c>
      <c r="AH37" s="364">
        <f t="shared" ref="AH37" si="18">+AH38+AH41+AH48+AH51</f>
        <v>0</v>
      </c>
      <c r="AI37" s="364">
        <f t="shared" si="17"/>
        <v>0</v>
      </c>
      <c r="AJ37" s="85">
        <f t="shared" si="15"/>
        <v>8426.7554251189631</v>
      </c>
    </row>
    <row r="38" spans="1:86" s="471" customFormat="1" x14ac:dyDescent="0.2">
      <c r="A38" s="275"/>
      <c r="B38" s="275" t="s">
        <v>19</v>
      </c>
      <c r="C38" s="365">
        <f t="shared" ref="C38:W38" si="19">+C39+C40</f>
        <v>0</v>
      </c>
      <c r="D38" s="365">
        <f t="shared" si="19"/>
        <v>9.8293654491071205</v>
      </c>
      <c r="E38" s="365">
        <f t="shared" si="19"/>
        <v>9.8293654491071205</v>
      </c>
      <c r="F38" s="365">
        <f t="shared" si="19"/>
        <v>9.8293654491071205</v>
      </c>
      <c r="G38" s="365">
        <f t="shared" si="19"/>
        <v>9.8293654491071205</v>
      </c>
      <c r="H38" s="365">
        <f t="shared" si="19"/>
        <v>9.8293654491071205</v>
      </c>
      <c r="I38" s="365">
        <f t="shared" si="19"/>
        <v>9.8293654491071205</v>
      </c>
      <c r="J38" s="365">
        <f t="shared" si="19"/>
        <v>9.8293654491071205</v>
      </c>
      <c r="K38" s="365">
        <f t="shared" si="19"/>
        <v>9.8293654491071205</v>
      </c>
      <c r="L38" s="365">
        <f t="shared" si="19"/>
        <v>9.8293654491071205</v>
      </c>
      <c r="M38" s="365">
        <f t="shared" si="19"/>
        <v>11.800791856364146</v>
      </c>
      <c r="N38" s="365">
        <f t="shared" si="19"/>
        <v>12.73930188857757</v>
      </c>
      <c r="O38" s="365">
        <f t="shared" si="19"/>
        <v>11.362080062785402</v>
      </c>
      <c r="P38" s="365">
        <f t="shared" si="19"/>
        <v>9.9848582369932313</v>
      </c>
      <c r="Q38" s="365">
        <f t="shared" si="19"/>
        <v>8.6076364140507984</v>
      </c>
      <c r="R38" s="365">
        <f t="shared" si="19"/>
        <v>7.2304145854088917</v>
      </c>
      <c r="S38" s="365">
        <f t="shared" si="19"/>
        <v>5.8531927596167224</v>
      </c>
      <c r="T38" s="365">
        <f t="shared" si="19"/>
        <v>4.4759709338245521</v>
      </c>
      <c r="U38" s="365">
        <f t="shared" si="19"/>
        <v>3.0987491080323823</v>
      </c>
      <c r="V38" s="365">
        <f t="shared" si="19"/>
        <v>1.8936800104642335</v>
      </c>
      <c r="W38" s="365">
        <f t="shared" si="19"/>
        <v>0</v>
      </c>
      <c r="X38" s="365">
        <f t="shared" ref="X38:AI38" si="20">+X39+X40</f>
        <v>0</v>
      </c>
      <c r="Y38" s="365">
        <f t="shared" si="20"/>
        <v>0</v>
      </c>
      <c r="Z38" s="365">
        <f t="shared" si="20"/>
        <v>0</v>
      </c>
      <c r="AA38" s="365">
        <f t="shared" si="20"/>
        <v>0</v>
      </c>
      <c r="AB38" s="365">
        <f t="shared" si="20"/>
        <v>0</v>
      </c>
      <c r="AC38" s="365">
        <f t="shared" si="20"/>
        <v>0</v>
      </c>
      <c r="AD38" s="365">
        <f t="shared" si="20"/>
        <v>0</v>
      </c>
      <c r="AE38" s="365">
        <f t="shared" si="20"/>
        <v>0</v>
      </c>
      <c r="AF38" s="365">
        <f t="shared" si="20"/>
        <v>0</v>
      </c>
      <c r="AG38" s="365">
        <f t="shared" si="20"/>
        <v>0</v>
      </c>
      <c r="AH38" s="1025">
        <f t="shared" ref="AH38" si="21">+AH39+AH40</f>
        <v>0</v>
      </c>
      <c r="AI38" s="365">
        <f t="shared" si="20"/>
        <v>0</v>
      </c>
      <c r="AJ38" s="95">
        <f t="shared" si="15"/>
        <v>165.51096489808202</v>
      </c>
    </row>
    <row r="39" spans="1:86" s="471" customFormat="1" x14ac:dyDescent="0.2">
      <c r="A39" s="275"/>
      <c r="B39" s="366" t="s">
        <v>241</v>
      </c>
      <c r="C39" s="365">
        <v>0</v>
      </c>
      <c r="D39" s="365">
        <v>9.79042889108762</v>
      </c>
      <c r="E39" s="365">
        <v>9.79042889108762</v>
      </c>
      <c r="F39" s="365">
        <v>9.79042889108762</v>
      </c>
      <c r="G39" s="365">
        <v>9.79042889108762</v>
      </c>
      <c r="H39" s="365">
        <v>9.79042889108762</v>
      </c>
      <c r="I39" s="365">
        <v>9.79042889108762</v>
      </c>
      <c r="J39" s="81">
        <v>9.79042889108762</v>
      </c>
      <c r="K39" s="365">
        <v>9.79042889108762</v>
      </c>
      <c r="L39" s="365">
        <v>9.79042889108762</v>
      </c>
      <c r="M39" s="365">
        <v>11.754045987912557</v>
      </c>
      <c r="N39" s="365">
        <v>12.688838350389958</v>
      </c>
      <c r="O39" s="365">
        <v>11.317072043626052</v>
      </c>
      <c r="P39" s="365">
        <v>9.9453057340124058</v>
      </c>
      <c r="Q39" s="365">
        <v>8.5735394272484999</v>
      </c>
      <c r="R39" s="365">
        <v>7.2017731176348549</v>
      </c>
      <c r="S39" s="365">
        <v>5.8300068108709482</v>
      </c>
      <c r="T39" s="365">
        <v>4.4582405012573041</v>
      </c>
      <c r="U39" s="365">
        <v>3.08647419164366</v>
      </c>
      <c r="V39" s="365">
        <v>1.8861786739376751</v>
      </c>
      <c r="W39" s="365">
        <v>0</v>
      </c>
      <c r="X39" s="365">
        <v>0</v>
      </c>
      <c r="Y39" s="365">
        <v>0</v>
      </c>
      <c r="Z39" s="365">
        <v>0</v>
      </c>
      <c r="AA39" s="365">
        <v>0</v>
      </c>
      <c r="AB39" s="365">
        <v>0</v>
      </c>
      <c r="AC39" s="365">
        <v>0</v>
      </c>
      <c r="AD39" s="365">
        <v>0</v>
      </c>
      <c r="AE39" s="365">
        <v>0</v>
      </c>
      <c r="AF39" s="365">
        <v>0</v>
      </c>
      <c r="AG39" s="365">
        <v>0</v>
      </c>
      <c r="AH39" s="1025">
        <v>0</v>
      </c>
      <c r="AI39" s="365">
        <v>0</v>
      </c>
      <c r="AJ39" s="81">
        <f t="shared" si="15"/>
        <v>164.85533485832249</v>
      </c>
    </row>
    <row r="40" spans="1:86" s="471" customFormat="1" x14ac:dyDescent="0.2">
      <c r="B40" s="366" t="s">
        <v>242</v>
      </c>
      <c r="C40" s="365">
        <v>0</v>
      </c>
      <c r="D40" s="365">
        <v>3.893655801950132E-2</v>
      </c>
      <c r="E40" s="365">
        <v>3.893655801950132E-2</v>
      </c>
      <c r="F40" s="365">
        <v>3.893655801950132E-2</v>
      </c>
      <c r="G40" s="365">
        <v>3.893655801950132E-2</v>
      </c>
      <c r="H40" s="365">
        <v>3.893655801950132E-2</v>
      </c>
      <c r="I40" s="365">
        <v>3.893655801950132E-2</v>
      </c>
      <c r="J40" s="81">
        <v>3.893655801950132E-2</v>
      </c>
      <c r="K40" s="365">
        <v>3.893655801950132E-2</v>
      </c>
      <c r="L40" s="365">
        <v>3.893655801950132E-2</v>
      </c>
      <c r="M40" s="365">
        <v>4.6745868451589803E-2</v>
      </c>
      <c r="N40" s="365">
        <v>5.0463538187612997E-2</v>
      </c>
      <c r="O40" s="365">
        <v>4.5008019159350439E-2</v>
      </c>
      <c r="P40" s="365">
        <v>3.9552502980824689E-2</v>
      </c>
      <c r="Q40" s="365">
        <v>3.4096986802298938E-2</v>
      </c>
      <c r="R40" s="365">
        <v>2.8641467774036391E-2</v>
      </c>
      <c r="S40" s="365">
        <v>2.318594874577384E-2</v>
      </c>
      <c r="T40" s="365">
        <v>1.773043256724809E-2</v>
      </c>
      <c r="U40" s="365">
        <v>1.2274916388722336E-2</v>
      </c>
      <c r="V40" s="365">
        <v>7.5013365265584071E-3</v>
      </c>
      <c r="W40" s="365">
        <v>0</v>
      </c>
      <c r="X40" s="365">
        <v>0</v>
      </c>
      <c r="Y40" s="365">
        <v>0</v>
      </c>
      <c r="Z40" s="365">
        <v>0</v>
      </c>
      <c r="AA40" s="365">
        <v>0</v>
      </c>
      <c r="AB40" s="365">
        <v>0</v>
      </c>
      <c r="AC40" s="365">
        <v>0</v>
      </c>
      <c r="AD40" s="365">
        <v>0</v>
      </c>
      <c r="AE40" s="365">
        <v>0</v>
      </c>
      <c r="AF40" s="365">
        <v>0</v>
      </c>
      <c r="AG40" s="365">
        <v>0</v>
      </c>
      <c r="AH40" s="1025">
        <v>0</v>
      </c>
      <c r="AI40" s="365">
        <v>0</v>
      </c>
      <c r="AJ40" s="81">
        <f t="shared" si="15"/>
        <v>0.65563003975952772</v>
      </c>
    </row>
    <row r="41" spans="1:86" s="471" customFormat="1" x14ac:dyDescent="0.2">
      <c r="B41" s="275" t="s">
        <v>20</v>
      </c>
      <c r="C41" s="365">
        <f t="shared" ref="C41:AI41" si="22">+C42+C45</f>
        <v>0</v>
      </c>
      <c r="D41" s="365">
        <f t="shared" si="22"/>
        <v>251.04865944000002</v>
      </c>
      <c r="E41" s="365">
        <f t="shared" si="22"/>
        <v>251.04865944000002</v>
      </c>
      <c r="F41" s="365">
        <f t="shared" si="22"/>
        <v>251.04865944000002</v>
      </c>
      <c r="G41" s="365">
        <f t="shared" si="22"/>
        <v>251.04865944000002</v>
      </c>
      <c r="H41" s="365">
        <f t="shared" si="22"/>
        <v>251.04865944000002</v>
      </c>
      <c r="I41" s="365">
        <f t="shared" si="22"/>
        <v>251.04865944000002</v>
      </c>
      <c r="J41" s="365">
        <f t="shared" si="22"/>
        <v>251.04865944000002</v>
      </c>
      <c r="K41" s="365">
        <f t="shared" si="22"/>
        <v>251.04865944000002</v>
      </c>
      <c r="L41" s="365">
        <f t="shared" si="22"/>
        <v>251.04865944000002</v>
      </c>
      <c r="M41" s="365">
        <f t="shared" si="22"/>
        <v>301.25839131999999</v>
      </c>
      <c r="N41" s="365">
        <f t="shared" si="22"/>
        <v>325.10801394999999</v>
      </c>
      <c r="O41" s="365">
        <f t="shared" si="22"/>
        <v>289.96120164000001</v>
      </c>
      <c r="P41" s="365">
        <f t="shared" si="22"/>
        <v>254.81438931000002</v>
      </c>
      <c r="Q41" s="365">
        <f t="shared" si="22"/>
        <v>219.66757699999999</v>
      </c>
      <c r="R41" s="365">
        <f t="shared" si="22"/>
        <v>184.52076467000003</v>
      </c>
      <c r="S41" s="365">
        <f t="shared" si="22"/>
        <v>149.37395237000001</v>
      </c>
      <c r="T41" s="365">
        <f t="shared" si="22"/>
        <v>114.22714002999999</v>
      </c>
      <c r="U41" s="365">
        <f t="shared" si="22"/>
        <v>79.080327710000006</v>
      </c>
      <c r="V41" s="365">
        <f t="shared" si="22"/>
        <v>48.326540639999997</v>
      </c>
      <c r="W41" s="365">
        <f t="shared" si="22"/>
        <v>0</v>
      </c>
      <c r="X41" s="365">
        <f t="shared" si="22"/>
        <v>0</v>
      </c>
      <c r="Y41" s="365">
        <f t="shared" si="22"/>
        <v>0</v>
      </c>
      <c r="Z41" s="365">
        <f t="shared" si="22"/>
        <v>0</v>
      </c>
      <c r="AA41" s="365">
        <f t="shared" si="22"/>
        <v>0</v>
      </c>
      <c r="AB41" s="365">
        <f t="shared" si="22"/>
        <v>0</v>
      </c>
      <c r="AC41" s="365">
        <f t="shared" si="22"/>
        <v>0</v>
      </c>
      <c r="AD41" s="365">
        <f t="shared" si="22"/>
        <v>0</v>
      </c>
      <c r="AE41" s="365">
        <f t="shared" si="22"/>
        <v>0</v>
      </c>
      <c r="AF41" s="365">
        <f t="shared" si="22"/>
        <v>0</v>
      </c>
      <c r="AG41" s="365">
        <f t="shared" si="22"/>
        <v>0</v>
      </c>
      <c r="AH41" s="1025">
        <f t="shared" ref="AH41" si="23">+AH42+AH45</f>
        <v>0</v>
      </c>
      <c r="AI41" s="365">
        <f t="shared" si="22"/>
        <v>0</v>
      </c>
      <c r="AJ41" s="81">
        <f t="shared" si="15"/>
        <v>4225.7762336000005</v>
      </c>
    </row>
    <row r="42" spans="1:86" s="471" customFormat="1" x14ac:dyDescent="0.2">
      <c r="B42" s="366" t="s">
        <v>241</v>
      </c>
      <c r="C42" s="365">
        <f t="shared" ref="C42:H42" si="24">+C43+C44</f>
        <v>0</v>
      </c>
      <c r="D42" s="365">
        <f t="shared" si="24"/>
        <v>244.73445140000001</v>
      </c>
      <c r="E42" s="365">
        <f t="shared" si="24"/>
        <v>244.73445140000001</v>
      </c>
      <c r="F42" s="365">
        <f t="shared" si="24"/>
        <v>244.73445140000001</v>
      </c>
      <c r="G42" s="365">
        <f t="shared" si="24"/>
        <v>244.73445140000001</v>
      </c>
      <c r="H42" s="365">
        <f t="shared" si="24"/>
        <v>244.73445140000001</v>
      </c>
      <c r="I42" s="365">
        <f t="shared" ref="I42:AI42" si="25">+I43+I44</f>
        <v>244.73445140000001</v>
      </c>
      <c r="J42" s="365">
        <f t="shared" si="25"/>
        <v>244.73445140000001</v>
      </c>
      <c r="K42" s="365">
        <f t="shared" si="25"/>
        <v>244.73445140000001</v>
      </c>
      <c r="L42" s="365">
        <f t="shared" si="25"/>
        <v>244.73445140000001</v>
      </c>
      <c r="M42" s="365">
        <f t="shared" si="25"/>
        <v>293.68134166999999</v>
      </c>
      <c r="N42" s="365">
        <f t="shared" si="25"/>
        <v>316.93111454000001</v>
      </c>
      <c r="O42" s="365">
        <f t="shared" si="25"/>
        <v>282.66829135</v>
      </c>
      <c r="P42" s="365">
        <f t="shared" si="25"/>
        <v>248.40546816000003</v>
      </c>
      <c r="Q42" s="365">
        <f t="shared" si="25"/>
        <v>214.14264495999998</v>
      </c>
      <c r="R42" s="365">
        <f t="shared" si="25"/>
        <v>179.87982176000003</v>
      </c>
      <c r="S42" s="365">
        <f t="shared" si="25"/>
        <v>145.61699858</v>
      </c>
      <c r="T42" s="365">
        <f t="shared" si="25"/>
        <v>111.35417537999999</v>
      </c>
      <c r="U42" s="365">
        <f t="shared" si="25"/>
        <v>77.091352180000001</v>
      </c>
      <c r="V42" s="365">
        <f t="shared" si="25"/>
        <v>47.111055589999999</v>
      </c>
      <c r="W42" s="365">
        <f t="shared" si="25"/>
        <v>0</v>
      </c>
      <c r="X42" s="365">
        <f t="shared" si="25"/>
        <v>0</v>
      </c>
      <c r="Y42" s="365">
        <f t="shared" si="25"/>
        <v>0</v>
      </c>
      <c r="Z42" s="365">
        <f t="shared" si="25"/>
        <v>0</v>
      </c>
      <c r="AA42" s="365">
        <f t="shared" si="25"/>
        <v>0</v>
      </c>
      <c r="AB42" s="365">
        <f t="shared" si="25"/>
        <v>0</v>
      </c>
      <c r="AC42" s="365">
        <f t="shared" si="25"/>
        <v>0</v>
      </c>
      <c r="AD42" s="365">
        <f t="shared" si="25"/>
        <v>0</v>
      </c>
      <c r="AE42" s="365">
        <f t="shared" si="25"/>
        <v>0</v>
      </c>
      <c r="AF42" s="365">
        <f t="shared" si="25"/>
        <v>0</v>
      </c>
      <c r="AG42" s="365">
        <f t="shared" si="25"/>
        <v>0</v>
      </c>
      <c r="AH42" s="1025">
        <f t="shared" ref="AH42" si="26">+AH43+AH44</f>
        <v>0</v>
      </c>
      <c r="AI42" s="365">
        <f t="shared" si="25"/>
        <v>0</v>
      </c>
      <c r="AJ42" s="81">
        <f t="shared" si="15"/>
        <v>4119.4923267700015</v>
      </c>
    </row>
    <row r="43" spans="1:86" s="471" customFormat="1" x14ac:dyDescent="0.2">
      <c r="B43" s="367" t="s">
        <v>243</v>
      </c>
      <c r="C43" s="365">
        <v>0</v>
      </c>
      <c r="D43" s="365">
        <v>198.62584482</v>
      </c>
      <c r="E43" s="365">
        <v>198.62584482</v>
      </c>
      <c r="F43" s="365">
        <v>198.62584482</v>
      </c>
      <c r="G43" s="365">
        <v>198.62584482</v>
      </c>
      <c r="H43" s="365">
        <v>198.62584482</v>
      </c>
      <c r="I43" s="365">
        <v>198.62584482</v>
      </c>
      <c r="J43" s="81">
        <v>198.62584482</v>
      </c>
      <c r="K43" s="365">
        <v>198.62584482</v>
      </c>
      <c r="L43" s="365">
        <v>198.62584482</v>
      </c>
      <c r="M43" s="365">
        <v>238.35101377999999</v>
      </c>
      <c r="N43" s="365">
        <v>257.22046903</v>
      </c>
      <c r="O43" s="365">
        <v>229.41285076</v>
      </c>
      <c r="P43" s="365">
        <v>201.60523249000002</v>
      </c>
      <c r="Q43" s="365">
        <v>173.79761420999998</v>
      </c>
      <c r="R43" s="365">
        <v>145.98999593000002</v>
      </c>
      <c r="S43" s="365">
        <v>118.18237766999999</v>
      </c>
      <c r="T43" s="365">
        <v>90.37475938999998</v>
      </c>
      <c r="U43" s="365">
        <v>62.567141110000001</v>
      </c>
      <c r="V43" s="365">
        <v>38.235210299999999</v>
      </c>
      <c r="W43" s="365">
        <v>0</v>
      </c>
      <c r="X43" s="365">
        <v>0</v>
      </c>
      <c r="Y43" s="365">
        <v>0</v>
      </c>
      <c r="Z43" s="365">
        <v>0</v>
      </c>
      <c r="AA43" s="365">
        <v>0</v>
      </c>
      <c r="AB43" s="365">
        <v>0</v>
      </c>
      <c r="AC43" s="365">
        <v>0</v>
      </c>
      <c r="AD43" s="365">
        <v>0</v>
      </c>
      <c r="AE43" s="365">
        <v>0</v>
      </c>
      <c r="AF43" s="365">
        <v>0</v>
      </c>
      <c r="AG43" s="365">
        <v>0</v>
      </c>
      <c r="AH43" s="1025">
        <v>0</v>
      </c>
      <c r="AI43" s="365">
        <v>0</v>
      </c>
      <c r="AJ43" s="81">
        <f t="shared" si="15"/>
        <v>3343.3692680499998</v>
      </c>
    </row>
    <row r="44" spans="1:86" s="471" customFormat="1" x14ac:dyDescent="0.2">
      <c r="B44" s="368" t="s">
        <v>244</v>
      </c>
      <c r="C44" s="365">
        <v>0</v>
      </c>
      <c r="D44" s="365">
        <v>46.10860658</v>
      </c>
      <c r="E44" s="365">
        <v>46.10860658</v>
      </c>
      <c r="F44" s="365">
        <v>46.10860658</v>
      </c>
      <c r="G44" s="365">
        <v>46.10860658</v>
      </c>
      <c r="H44" s="365">
        <v>46.10860658</v>
      </c>
      <c r="I44" s="365">
        <v>46.10860658</v>
      </c>
      <c r="J44" s="81">
        <v>46.10860658</v>
      </c>
      <c r="K44" s="365">
        <v>46.10860658</v>
      </c>
      <c r="L44" s="365">
        <v>46.10860658</v>
      </c>
      <c r="M44" s="365">
        <v>55.33032789</v>
      </c>
      <c r="N44" s="365">
        <v>59.710645510000006</v>
      </c>
      <c r="O44" s="365">
        <v>53.255440590000006</v>
      </c>
      <c r="P44" s="365">
        <v>46.800235669999999</v>
      </c>
      <c r="Q44" s="365">
        <v>40.345030749999999</v>
      </c>
      <c r="R44" s="365">
        <v>33.889825829999999</v>
      </c>
      <c r="S44" s="365">
        <v>27.43462091</v>
      </c>
      <c r="T44" s="365">
        <v>20.979415990000003</v>
      </c>
      <c r="U44" s="365">
        <v>14.52421107</v>
      </c>
      <c r="V44" s="365">
        <v>8.8758452900000009</v>
      </c>
      <c r="W44" s="365">
        <v>0</v>
      </c>
      <c r="X44" s="365">
        <v>0</v>
      </c>
      <c r="Y44" s="365">
        <v>0</v>
      </c>
      <c r="Z44" s="365">
        <v>0</v>
      </c>
      <c r="AA44" s="365">
        <v>0</v>
      </c>
      <c r="AB44" s="365">
        <v>0</v>
      </c>
      <c r="AC44" s="365">
        <v>0</v>
      </c>
      <c r="AD44" s="365">
        <v>0</v>
      </c>
      <c r="AE44" s="365">
        <v>0</v>
      </c>
      <c r="AF44" s="365">
        <v>0</v>
      </c>
      <c r="AG44" s="365">
        <v>0</v>
      </c>
      <c r="AH44" s="1025">
        <v>0</v>
      </c>
      <c r="AI44" s="365">
        <v>0</v>
      </c>
      <c r="AJ44" s="81">
        <f t="shared" si="15"/>
        <v>776.12305872000013</v>
      </c>
    </row>
    <row r="45" spans="1:86" s="471" customFormat="1" x14ac:dyDescent="0.2">
      <c r="B45" s="366" t="s">
        <v>522</v>
      </c>
      <c r="C45" s="365">
        <f>+C46+C47</f>
        <v>0</v>
      </c>
      <c r="D45" s="365">
        <f>+D46+D47</f>
        <v>6.3142080399999996</v>
      </c>
      <c r="E45" s="365">
        <f>+E46+E47</f>
        <v>6.3142080399999996</v>
      </c>
      <c r="F45" s="365">
        <f t="shared" ref="F45:AI45" si="27">+F46+F47</f>
        <v>6.3142080399999996</v>
      </c>
      <c r="G45" s="365">
        <f t="shared" si="27"/>
        <v>6.3142080399999996</v>
      </c>
      <c r="H45" s="365">
        <f t="shared" si="27"/>
        <v>6.3142080399999996</v>
      </c>
      <c r="I45" s="365">
        <f t="shared" si="27"/>
        <v>6.3142080399999996</v>
      </c>
      <c r="J45" s="365">
        <f t="shared" si="27"/>
        <v>6.3142080399999996</v>
      </c>
      <c r="K45" s="365">
        <f t="shared" si="27"/>
        <v>6.3142080399999996</v>
      </c>
      <c r="L45" s="365">
        <f t="shared" si="27"/>
        <v>6.3142080399999996</v>
      </c>
      <c r="M45" s="365">
        <f>+M46+M47</f>
        <v>7.5770496499999993</v>
      </c>
      <c r="N45" s="365">
        <f t="shared" si="27"/>
        <v>8.1768994100000008</v>
      </c>
      <c r="O45" s="365">
        <f t="shared" si="27"/>
        <v>7.2929102899999982</v>
      </c>
      <c r="P45" s="365">
        <f t="shared" si="27"/>
        <v>6.4089211500000003</v>
      </c>
      <c r="Q45" s="365">
        <f t="shared" si="27"/>
        <v>5.5249320399999995</v>
      </c>
      <c r="R45" s="365">
        <f t="shared" si="27"/>
        <v>4.6409429099999997</v>
      </c>
      <c r="S45" s="365">
        <f t="shared" si="27"/>
        <v>3.7569537899999998</v>
      </c>
      <c r="T45" s="365">
        <f t="shared" si="27"/>
        <v>2.8729646500000001</v>
      </c>
      <c r="U45" s="365">
        <f t="shared" si="27"/>
        <v>1.9889755299999998</v>
      </c>
      <c r="V45" s="365">
        <f t="shared" si="27"/>
        <v>1.2154850500000001</v>
      </c>
      <c r="W45" s="365">
        <f t="shared" si="27"/>
        <v>0</v>
      </c>
      <c r="X45" s="365">
        <f t="shared" si="27"/>
        <v>0</v>
      </c>
      <c r="Y45" s="365">
        <f t="shared" si="27"/>
        <v>0</v>
      </c>
      <c r="Z45" s="365">
        <f t="shared" si="27"/>
        <v>0</v>
      </c>
      <c r="AA45" s="365">
        <f t="shared" si="27"/>
        <v>0</v>
      </c>
      <c r="AB45" s="365">
        <f t="shared" si="27"/>
        <v>0</v>
      </c>
      <c r="AC45" s="365">
        <f t="shared" si="27"/>
        <v>0</v>
      </c>
      <c r="AD45" s="365">
        <f t="shared" si="27"/>
        <v>0</v>
      </c>
      <c r="AE45" s="365">
        <f t="shared" si="27"/>
        <v>0</v>
      </c>
      <c r="AF45" s="365">
        <f t="shared" si="27"/>
        <v>0</v>
      </c>
      <c r="AG45" s="365">
        <f t="shared" si="27"/>
        <v>0</v>
      </c>
      <c r="AH45" s="1025">
        <f t="shared" ref="AH45" si="28">+AH46+AH47</f>
        <v>0</v>
      </c>
      <c r="AI45" s="365">
        <f t="shared" si="27"/>
        <v>0</v>
      </c>
      <c r="AJ45" s="81">
        <f t="shared" si="15"/>
        <v>106.28390682999998</v>
      </c>
    </row>
    <row r="46" spans="1:86" s="471" customFormat="1" x14ac:dyDescent="0.2">
      <c r="B46" s="367" t="s">
        <v>243</v>
      </c>
      <c r="C46" s="365">
        <v>0</v>
      </c>
      <c r="D46" s="365">
        <v>3.6352192199999998</v>
      </c>
      <c r="E46" s="365">
        <v>3.6352192199999998</v>
      </c>
      <c r="F46" s="365">
        <v>3.6352192199999998</v>
      </c>
      <c r="G46" s="365">
        <v>3.6352192199999998</v>
      </c>
      <c r="H46" s="365">
        <v>3.6352192199999998</v>
      </c>
      <c r="I46" s="365">
        <v>3.6352192199999998</v>
      </c>
      <c r="J46" s="81">
        <v>3.6352192199999998</v>
      </c>
      <c r="K46" s="365">
        <v>3.6352192199999998</v>
      </c>
      <c r="L46" s="365">
        <v>3.6352192199999998</v>
      </c>
      <c r="M46" s="365">
        <v>4.3622630600000001</v>
      </c>
      <c r="N46" s="365">
        <v>4.7076088800000004</v>
      </c>
      <c r="O46" s="365">
        <v>4.1986781999999989</v>
      </c>
      <c r="P46" s="365">
        <v>3.6897475000000002</v>
      </c>
      <c r="Q46" s="365">
        <v>3.18081681</v>
      </c>
      <c r="R46" s="365">
        <v>2.6718861199999999</v>
      </c>
      <c r="S46" s="365">
        <v>2.1629554399999997</v>
      </c>
      <c r="T46" s="365">
        <v>1.6540247399999999</v>
      </c>
      <c r="U46" s="365">
        <v>1.1450940499999998</v>
      </c>
      <c r="V46" s="365">
        <v>0.6997797</v>
      </c>
      <c r="W46" s="365">
        <v>0</v>
      </c>
      <c r="X46" s="365">
        <v>0</v>
      </c>
      <c r="Y46" s="365">
        <v>0</v>
      </c>
      <c r="Z46" s="365">
        <v>0</v>
      </c>
      <c r="AA46" s="365">
        <v>0</v>
      </c>
      <c r="AB46" s="365">
        <v>0</v>
      </c>
      <c r="AC46" s="365">
        <v>0</v>
      </c>
      <c r="AD46" s="365">
        <v>0</v>
      </c>
      <c r="AE46" s="365">
        <v>0</v>
      </c>
      <c r="AF46" s="365">
        <v>0</v>
      </c>
      <c r="AG46" s="365">
        <v>0</v>
      </c>
      <c r="AH46" s="1025">
        <v>0</v>
      </c>
      <c r="AI46" s="365">
        <v>0</v>
      </c>
      <c r="AJ46" s="81">
        <f t="shared" si="15"/>
        <v>61.189827479999991</v>
      </c>
    </row>
    <row r="47" spans="1:86" s="471" customFormat="1" x14ac:dyDescent="0.2">
      <c r="B47" s="368" t="s">
        <v>244</v>
      </c>
      <c r="C47" s="365">
        <v>0</v>
      </c>
      <c r="D47" s="365">
        <v>2.6789888199999998</v>
      </c>
      <c r="E47" s="365">
        <v>2.6789888199999998</v>
      </c>
      <c r="F47" s="365">
        <v>2.6789888199999998</v>
      </c>
      <c r="G47" s="365">
        <v>2.6789888199999998</v>
      </c>
      <c r="H47" s="365">
        <v>2.6789888199999998</v>
      </c>
      <c r="I47" s="365">
        <v>2.6789888199999998</v>
      </c>
      <c r="J47" s="81">
        <v>2.6789888199999998</v>
      </c>
      <c r="K47" s="365">
        <v>2.6789888199999998</v>
      </c>
      <c r="L47" s="365">
        <v>2.6789888199999998</v>
      </c>
      <c r="M47" s="365">
        <v>3.2147865899999997</v>
      </c>
      <c r="N47" s="365">
        <v>3.4692905300000003</v>
      </c>
      <c r="O47" s="365">
        <v>3.0942320899999998</v>
      </c>
      <c r="P47" s="365">
        <v>2.7191736500000001</v>
      </c>
      <c r="Q47" s="365">
        <v>2.3441152299999999</v>
      </c>
      <c r="R47" s="365">
        <v>1.96905679</v>
      </c>
      <c r="S47" s="365">
        <v>1.5939983500000001</v>
      </c>
      <c r="T47" s="365">
        <v>1.2189399100000002</v>
      </c>
      <c r="U47" s="365">
        <v>0.84388147999999996</v>
      </c>
      <c r="V47" s="365">
        <v>0.51570535000000006</v>
      </c>
      <c r="W47" s="365">
        <v>0</v>
      </c>
      <c r="X47" s="365">
        <v>0</v>
      </c>
      <c r="Y47" s="365">
        <v>0</v>
      </c>
      <c r="Z47" s="365">
        <v>0</v>
      </c>
      <c r="AA47" s="365">
        <v>0</v>
      </c>
      <c r="AB47" s="365">
        <v>0</v>
      </c>
      <c r="AC47" s="365">
        <v>0</v>
      </c>
      <c r="AD47" s="365">
        <v>0</v>
      </c>
      <c r="AE47" s="365">
        <v>0</v>
      </c>
      <c r="AF47" s="365">
        <v>0</v>
      </c>
      <c r="AG47" s="365">
        <v>0</v>
      </c>
      <c r="AH47" s="1025">
        <v>0</v>
      </c>
      <c r="AI47" s="365">
        <v>0</v>
      </c>
      <c r="AJ47" s="81">
        <f t="shared" si="15"/>
        <v>45.094079350000008</v>
      </c>
    </row>
    <row r="48" spans="1:86" s="471" customFormat="1" x14ac:dyDescent="0.2">
      <c r="B48" s="275" t="s">
        <v>21</v>
      </c>
      <c r="C48" s="365">
        <f t="shared" ref="C48:W48" si="29">+C49+C50</f>
        <v>0</v>
      </c>
      <c r="D48" s="365">
        <f t="shared" si="29"/>
        <v>238.4426119442023</v>
      </c>
      <c r="E48" s="365">
        <f t="shared" si="29"/>
        <v>238.4426119442023</v>
      </c>
      <c r="F48" s="365">
        <f t="shared" si="29"/>
        <v>238.4426119442023</v>
      </c>
      <c r="G48" s="365">
        <f t="shared" si="29"/>
        <v>238.4426119442023</v>
      </c>
      <c r="H48" s="365">
        <f t="shared" si="29"/>
        <v>238.4426119442023</v>
      </c>
      <c r="I48" s="365">
        <f t="shared" si="29"/>
        <v>238.4426119442023</v>
      </c>
      <c r="J48" s="365">
        <f t="shared" si="29"/>
        <v>238.4426119442023</v>
      </c>
      <c r="K48" s="365">
        <f t="shared" si="29"/>
        <v>238.4426119442023</v>
      </c>
      <c r="L48" s="365">
        <f t="shared" si="29"/>
        <v>238.4426119442023</v>
      </c>
      <c r="M48" s="365">
        <f t="shared" si="29"/>
        <v>286.4133149302528</v>
      </c>
      <c r="N48" s="365">
        <f t="shared" si="29"/>
        <v>309.30521656495205</v>
      </c>
      <c r="O48" s="365">
        <f t="shared" si="29"/>
        <v>275.86681477768093</v>
      </c>
      <c r="P48" s="365">
        <f t="shared" si="29"/>
        <v>242.42841300130777</v>
      </c>
      <c r="Q48" s="365">
        <f t="shared" si="29"/>
        <v>208.99001120313861</v>
      </c>
      <c r="R48" s="365">
        <f t="shared" si="29"/>
        <v>175.5516094049695</v>
      </c>
      <c r="S48" s="365">
        <f t="shared" si="29"/>
        <v>142.11320761769835</v>
      </c>
      <c r="T48" s="365">
        <f t="shared" si="29"/>
        <v>108.67480580863121</v>
      </c>
      <c r="U48" s="365">
        <f t="shared" si="29"/>
        <v>75.236404043156071</v>
      </c>
      <c r="V48" s="365">
        <f t="shared" si="29"/>
        <v>45.977802473844818</v>
      </c>
      <c r="W48" s="365">
        <f t="shared" si="29"/>
        <v>0</v>
      </c>
      <c r="X48" s="365">
        <f t="shared" ref="X48:AG48" si="30">+X49+X50</f>
        <v>0</v>
      </c>
      <c r="Y48" s="365">
        <f t="shared" si="30"/>
        <v>0</v>
      </c>
      <c r="Z48" s="365">
        <f t="shared" si="30"/>
        <v>0</v>
      </c>
      <c r="AA48" s="365">
        <f t="shared" si="30"/>
        <v>0</v>
      </c>
      <c r="AB48" s="365">
        <f t="shared" si="30"/>
        <v>0</v>
      </c>
      <c r="AC48" s="365">
        <f t="shared" si="30"/>
        <v>0</v>
      </c>
      <c r="AD48" s="365">
        <f t="shared" si="30"/>
        <v>0</v>
      </c>
      <c r="AE48" s="365">
        <f t="shared" si="30"/>
        <v>0</v>
      </c>
      <c r="AF48" s="365">
        <f t="shared" si="30"/>
        <v>0</v>
      </c>
      <c r="AG48" s="365">
        <f t="shared" si="30"/>
        <v>0</v>
      </c>
      <c r="AH48" s="1025">
        <f t="shared" ref="AH48" si="31">+AH49+AH50</f>
        <v>0</v>
      </c>
      <c r="AI48" s="365">
        <f>+AI49+AI50</f>
        <v>0</v>
      </c>
      <c r="AJ48" s="81">
        <f t="shared" si="15"/>
        <v>4016.5411073234532</v>
      </c>
    </row>
    <row r="49" spans="2:36" s="471" customFormat="1" x14ac:dyDescent="0.2">
      <c r="B49" s="366" t="s">
        <v>241</v>
      </c>
      <c r="C49" s="365">
        <v>0</v>
      </c>
      <c r="D49" s="365">
        <v>185.46210906713168</v>
      </c>
      <c r="E49" s="365">
        <v>185.46210906713168</v>
      </c>
      <c r="F49" s="365">
        <v>185.46210906713168</v>
      </c>
      <c r="G49" s="365">
        <v>185.46210906713168</v>
      </c>
      <c r="H49" s="365">
        <v>185.46210906713168</v>
      </c>
      <c r="I49" s="365">
        <v>185.46210906713168</v>
      </c>
      <c r="J49" s="81">
        <v>185.46210906713168</v>
      </c>
      <c r="K49" s="365">
        <v>185.46210906713168</v>
      </c>
      <c r="L49" s="365">
        <v>185.46210906713168</v>
      </c>
      <c r="M49" s="365">
        <v>222.7740126634699</v>
      </c>
      <c r="N49" s="365">
        <v>240.57947253705319</v>
      </c>
      <c r="O49" s="365">
        <v>214.57088091761119</v>
      </c>
      <c r="P49" s="365">
        <v>188.56228929816913</v>
      </c>
      <c r="Q49" s="365">
        <v>162.55369766782911</v>
      </c>
      <c r="R49" s="365">
        <v>136.54510603748912</v>
      </c>
      <c r="S49" s="365">
        <v>110.53651440714908</v>
      </c>
      <c r="T49" s="365">
        <v>84.527922776809064</v>
      </c>
      <c r="U49" s="365">
        <v>58.519331168265047</v>
      </c>
      <c r="V49" s="365">
        <v>35.761813491717525</v>
      </c>
      <c r="W49" s="365">
        <v>0</v>
      </c>
      <c r="X49" s="365">
        <v>0</v>
      </c>
      <c r="Y49" s="365">
        <v>0</v>
      </c>
      <c r="Z49" s="365">
        <v>0</v>
      </c>
      <c r="AA49" s="365">
        <v>0</v>
      </c>
      <c r="AB49" s="365">
        <v>0</v>
      </c>
      <c r="AC49" s="365">
        <v>0</v>
      </c>
      <c r="AD49" s="365">
        <v>0</v>
      </c>
      <c r="AE49" s="365">
        <v>0</v>
      </c>
      <c r="AF49" s="365">
        <v>0</v>
      </c>
      <c r="AG49" s="365">
        <v>0</v>
      </c>
      <c r="AH49" s="1025">
        <v>0</v>
      </c>
      <c r="AI49" s="365">
        <v>0</v>
      </c>
      <c r="AJ49" s="81">
        <f t="shared" si="15"/>
        <v>3124.0900225697478</v>
      </c>
    </row>
    <row r="50" spans="2:36" s="471" customFormat="1" x14ac:dyDescent="0.2">
      <c r="B50" s="366" t="s">
        <v>242</v>
      </c>
      <c r="C50" s="365">
        <v>0</v>
      </c>
      <c r="D50" s="365">
        <v>52.98050287707062</v>
      </c>
      <c r="E50" s="365">
        <v>52.98050287707062</v>
      </c>
      <c r="F50" s="365">
        <v>52.98050287707062</v>
      </c>
      <c r="G50" s="365">
        <v>52.98050287707062</v>
      </c>
      <c r="H50" s="365">
        <v>52.98050287707062</v>
      </c>
      <c r="I50" s="365">
        <v>52.98050287707062</v>
      </c>
      <c r="J50" s="81">
        <v>52.98050287707062</v>
      </c>
      <c r="K50" s="365">
        <v>52.98050287707062</v>
      </c>
      <c r="L50" s="365">
        <v>52.98050287707062</v>
      </c>
      <c r="M50" s="365">
        <v>63.63930226678292</v>
      </c>
      <c r="N50" s="365">
        <v>68.725744027898884</v>
      </c>
      <c r="O50" s="365">
        <v>61.295933860069752</v>
      </c>
      <c r="P50" s="365">
        <v>53.866123703138626</v>
      </c>
      <c r="Q50" s="365">
        <v>46.436313535309502</v>
      </c>
      <c r="R50" s="365">
        <v>39.006503367480384</v>
      </c>
      <c r="S50" s="365">
        <v>31.576693210549262</v>
      </c>
      <c r="T50" s="365">
        <v>24.146883031822146</v>
      </c>
      <c r="U50" s="365">
        <v>16.71707287489102</v>
      </c>
      <c r="V50" s="365">
        <v>10.215988982127289</v>
      </c>
      <c r="W50" s="365">
        <v>0</v>
      </c>
      <c r="X50" s="365">
        <v>0</v>
      </c>
      <c r="Y50" s="365">
        <v>0</v>
      </c>
      <c r="Z50" s="365">
        <v>0</v>
      </c>
      <c r="AA50" s="365">
        <v>0</v>
      </c>
      <c r="AB50" s="365">
        <v>0</v>
      </c>
      <c r="AC50" s="365">
        <v>0</v>
      </c>
      <c r="AD50" s="365">
        <v>0</v>
      </c>
      <c r="AE50" s="365">
        <v>0</v>
      </c>
      <c r="AF50" s="365">
        <v>0</v>
      </c>
      <c r="AG50" s="365">
        <v>0</v>
      </c>
      <c r="AH50" s="1025">
        <v>0</v>
      </c>
      <c r="AI50" s="365">
        <v>0</v>
      </c>
      <c r="AJ50" s="81">
        <f t="shared" si="15"/>
        <v>892.45108475370569</v>
      </c>
    </row>
    <row r="51" spans="2:36" s="471" customFormat="1" x14ac:dyDescent="0.2">
      <c r="B51" s="275" t="s">
        <v>22</v>
      </c>
      <c r="C51" s="365">
        <f t="shared" ref="C51:W51" si="32">+C52+C53</f>
        <v>0</v>
      </c>
      <c r="D51" s="365">
        <f t="shared" si="32"/>
        <v>1.1233955598741441</v>
      </c>
      <c r="E51" s="365">
        <f t="shared" si="32"/>
        <v>1.1233955598741441</v>
      </c>
      <c r="F51" s="365">
        <f t="shared" si="32"/>
        <v>1.1233955598741441</v>
      </c>
      <c r="G51" s="365">
        <f t="shared" si="32"/>
        <v>1.1233955598741441</v>
      </c>
      <c r="H51" s="365">
        <f t="shared" si="32"/>
        <v>1.1233955598741441</v>
      </c>
      <c r="I51" s="365">
        <f t="shared" si="32"/>
        <v>1.1233955598741441</v>
      </c>
      <c r="J51" s="365">
        <f t="shared" si="32"/>
        <v>1.1233955598741441</v>
      </c>
      <c r="K51" s="365">
        <f t="shared" si="32"/>
        <v>1.1233955598741441</v>
      </c>
      <c r="L51" s="365">
        <f t="shared" si="32"/>
        <v>1.1233955598741441</v>
      </c>
      <c r="M51" s="365">
        <f t="shared" si="32"/>
        <v>1.3497513816398297</v>
      </c>
      <c r="N51" s="365">
        <f t="shared" si="32"/>
        <v>1.4578991632426428</v>
      </c>
      <c r="O51" s="365">
        <f t="shared" si="32"/>
        <v>1.3002884429020916</v>
      </c>
      <c r="P51" s="365">
        <f t="shared" si="32"/>
        <v>1.1426777225615399</v>
      </c>
      <c r="Q51" s="365">
        <f t="shared" si="32"/>
        <v>0.98506700222098831</v>
      </c>
      <c r="R51" s="365">
        <f t="shared" si="32"/>
        <v>0.82745628188043663</v>
      </c>
      <c r="S51" s="365">
        <f t="shared" si="32"/>
        <v>0.66984556153988528</v>
      </c>
      <c r="T51" s="365">
        <f t="shared" si="32"/>
        <v>0.51223484119933371</v>
      </c>
      <c r="U51" s="365">
        <f t="shared" si="32"/>
        <v>0.35462412085878214</v>
      </c>
      <c r="V51" s="365">
        <f t="shared" si="32"/>
        <v>0.21671474051452896</v>
      </c>
      <c r="W51" s="365">
        <f t="shared" si="32"/>
        <v>0</v>
      </c>
      <c r="X51" s="365">
        <f t="shared" ref="X51:AI51" si="33">+X52+X53</f>
        <v>0</v>
      </c>
      <c r="Y51" s="365">
        <f t="shared" si="33"/>
        <v>0</v>
      </c>
      <c r="Z51" s="365">
        <f t="shared" si="33"/>
        <v>0</v>
      </c>
      <c r="AA51" s="365">
        <f t="shared" si="33"/>
        <v>0</v>
      </c>
      <c r="AB51" s="365">
        <f t="shared" si="33"/>
        <v>0</v>
      </c>
      <c r="AC51" s="365">
        <f t="shared" si="33"/>
        <v>0</v>
      </c>
      <c r="AD51" s="365">
        <f t="shared" si="33"/>
        <v>0</v>
      </c>
      <c r="AE51" s="365">
        <f t="shared" si="33"/>
        <v>0</v>
      </c>
      <c r="AF51" s="365">
        <f t="shared" si="33"/>
        <v>0</v>
      </c>
      <c r="AG51" s="365">
        <f t="shared" si="33"/>
        <v>0</v>
      </c>
      <c r="AH51" s="1025">
        <f t="shared" ref="AH51" si="34">+AH52+AH53</f>
        <v>0</v>
      </c>
      <c r="AI51" s="365">
        <f t="shared" si="33"/>
        <v>0</v>
      </c>
      <c r="AJ51" s="81">
        <f t="shared" si="15"/>
        <v>18.927119297427357</v>
      </c>
    </row>
    <row r="52" spans="2:36" s="471" customFormat="1" x14ac:dyDescent="0.2">
      <c r="B52" s="366" t="s">
        <v>241</v>
      </c>
      <c r="C52" s="365">
        <v>0</v>
      </c>
      <c r="D52" s="365">
        <v>1.070452601332593</v>
      </c>
      <c r="E52" s="365">
        <v>1.070452601332593</v>
      </c>
      <c r="F52" s="365">
        <v>1.070452601332593</v>
      </c>
      <c r="G52" s="365">
        <v>1.070452601332593</v>
      </c>
      <c r="H52" s="365">
        <v>1.070452601332593</v>
      </c>
      <c r="I52" s="365">
        <v>1.070452601332593</v>
      </c>
      <c r="J52" s="81">
        <v>1.070452601332593</v>
      </c>
      <c r="K52" s="365">
        <v>1.070452601332593</v>
      </c>
      <c r="L52" s="365">
        <v>1.070452601332593</v>
      </c>
      <c r="M52" s="365">
        <v>1.2861408120488618</v>
      </c>
      <c r="N52" s="365">
        <v>1.389191846104016</v>
      </c>
      <c r="O52" s="365">
        <v>1.2390089438275034</v>
      </c>
      <c r="P52" s="365">
        <v>1.0888260415509903</v>
      </c>
      <c r="Q52" s="365">
        <v>0.93864313927447707</v>
      </c>
      <c r="R52" s="365">
        <v>0.78846023699796397</v>
      </c>
      <c r="S52" s="365">
        <v>0.6382773347214511</v>
      </c>
      <c r="T52" s="365">
        <v>0.488094432444938</v>
      </c>
      <c r="U52" s="365">
        <v>0.33791153016842496</v>
      </c>
      <c r="V52" s="365">
        <v>0.20650149065334072</v>
      </c>
      <c r="W52" s="365">
        <v>0</v>
      </c>
      <c r="X52" s="365">
        <v>0</v>
      </c>
      <c r="Y52" s="365">
        <v>0</v>
      </c>
      <c r="Z52" s="365">
        <v>0</v>
      </c>
      <c r="AA52" s="365">
        <v>0</v>
      </c>
      <c r="AB52" s="365">
        <v>0</v>
      </c>
      <c r="AC52" s="365">
        <v>0</v>
      </c>
      <c r="AD52" s="365">
        <v>0</v>
      </c>
      <c r="AE52" s="365">
        <v>0</v>
      </c>
      <c r="AF52" s="365">
        <v>0</v>
      </c>
      <c r="AG52" s="365">
        <v>0</v>
      </c>
      <c r="AH52" s="1025">
        <v>0</v>
      </c>
      <c r="AI52" s="365">
        <v>0</v>
      </c>
      <c r="AJ52" s="81">
        <f t="shared" si="15"/>
        <v>18.035129219785308</v>
      </c>
    </row>
    <row r="53" spans="2:36" s="471" customFormat="1" x14ac:dyDescent="0.2">
      <c r="B53" s="366" t="s">
        <v>242</v>
      </c>
      <c r="C53" s="365">
        <v>0</v>
      </c>
      <c r="D53" s="365">
        <v>5.294295854155099E-2</v>
      </c>
      <c r="E53" s="365">
        <v>5.294295854155099E-2</v>
      </c>
      <c r="F53" s="365">
        <v>5.294295854155099E-2</v>
      </c>
      <c r="G53" s="365">
        <v>5.294295854155099E-2</v>
      </c>
      <c r="H53" s="365">
        <v>5.294295854155099E-2</v>
      </c>
      <c r="I53" s="365">
        <v>5.294295854155099E-2</v>
      </c>
      <c r="J53" s="85">
        <v>5.294295854155099E-2</v>
      </c>
      <c r="K53" s="365">
        <v>5.294295854155099E-2</v>
      </c>
      <c r="L53" s="365">
        <v>5.294295854155099E-2</v>
      </c>
      <c r="M53" s="365">
        <v>6.3610569590967989E-2</v>
      </c>
      <c r="N53" s="365">
        <v>6.8707317138626697E-2</v>
      </c>
      <c r="O53" s="365">
        <v>6.1279499074588191E-2</v>
      </c>
      <c r="P53" s="365">
        <v>5.3851681010549692E-2</v>
      </c>
      <c r="Q53" s="365">
        <v>4.6423862946511206E-2</v>
      </c>
      <c r="R53" s="365">
        <v>3.8996044882472707E-2</v>
      </c>
      <c r="S53" s="365">
        <v>3.15682268184342E-2</v>
      </c>
      <c r="T53" s="365">
        <v>2.4140408754395711E-2</v>
      </c>
      <c r="U53" s="365">
        <v>1.6712590690357212E-2</v>
      </c>
      <c r="V53" s="365">
        <v>1.0213249861188229E-2</v>
      </c>
      <c r="W53" s="365">
        <v>0</v>
      </c>
      <c r="X53" s="365">
        <v>0</v>
      </c>
      <c r="Y53" s="365">
        <v>0</v>
      </c>
      <c r="Z53" s="365">
        <v>0</v>
      </c>
      <c r="AA53" s="365">
        <v>0</v>
      </c>
      <c r="AB53" s="365">
        <v>0</v>
      </c>
      <c r="AC53" s="365">
        <v>0</v>
      </c>
      <c r="AD53" s="365">
        <v>0</v>
      </c>
      <c r="AE53" s="365">
        <v>0</v>
      </c>
      <c r="AF53" s="365">
        <v>0</v>
      </c>
      <c r="AG53" s="365">
        <v>0</v>
      </c>
      <c r="AH53" s="1025">
        <v>0</v>
      </c>
      <c r="AI53" s="365">
        <v>0</v>
      </c>
      <c r="AJ53" s="85">
        <f t="shared" si="15"/>
        <v>0.89199007764205074</v>
      </c>
    </row>
    <row r="54" spans="2:36" s="471" customFormat="1" x14ac:dyDescent="0.2">
      <c r="B54" s="369" t="s">
        <v>76</v>
      </c>
      <c r="C54" s="370">
        <f t="shared" ref="C54:R54" si="35">+C55+C58+C65+C68</f>
        <v>855.32863300947145</v>
      </c>
      <c r="D54" s="370">
        <f t="shared" si="35"/>
        <v>1710.6572660189429</v>
      </c>
      <c r="E54" s="370">
        <f t="shared" si="35"/>
        <v>1710.6572660189429</v>
      </c>
      <c r="F54" s="370">
        <f t="shared" si="35"/>
        <v>1710.6572660189429</v>
      </c>
      <c r="G54" s="370">
        <f t="shared" si="35"/>
        <v>1710.6572660189429</v>
      </c>
      <c r="H54" s="370">
        <f t="shared" si="35"/>
        <v>1667.8908343844062</v>
      </c>
      <c r="I54" s="370">
        <f t="shared" si="35"/>
        <v>1496.8251077743694</v>
      </c>
      <c r="J54" s="370">
        <f t="shared" si="35"/>
        <v>1325.7593811664699</v>
      </c>
      <c r="K54" s="370">
        <f t="shared" si="35"/>
        <v>1154.6936545995604</v>
      </c>
      <c r="L54" s="370">
        <f t="shared" si="35"/>
        <v>983.62792799943156</v>
      </c>
      <c r="M54" s="370">
        <f t="shared" si="35"/>
        <v>812.5622013729826</v>
      </c>
      <c r="N54" s="370">
        <f t="shared" si="35"/>
        <v>641.49647477303881</v>
      </c>
      <c r="O54" s="370">
        <f t="shared" si="35"/>
        <v>470.43074816129888</v>
      </c>
      <c r="P54" s="370">
        <f t="shared" si="35"/>
        <v>299.36502153045694</v>
      </c>
      <c r="Q54" s="370">
        <f t="shared" si="35"/>
        <v>128.29929494630494</v>
      </c>
      <c r="R54" s="370">
        <f t="shared" si="35"/>
        <v>0</v>
      </c>
      <c r="S54" s="370">
        <f t="shared" ref="S54:AI54" si="36">+S55+S58+S65+S68</f>
        <v>0</v>
      </c>
      <c r="T54" s="370">
        <f t="shared" si="36"/>
        <v>0</v>
      </c>
      <c r="U54" s="370">
        <f t="shared" si="36"/>
        <v>0</v>
      </c>
      <c r="V54" s="370">
        <f t="shared" si="36"/>
        <v>0</v>
      </c>
      <c r="W54" s="370">
        <f t="shared" si="36"/>
        <v>0</v>
      </c>
      <c r="X54" s="370">
        <f t="shared" si="36"/>
        <v>0</v>
      </c>
      <c r="Y54" s="370">
        <f t="shared" si="36"/>
        <v>0</v>
      </c>
      <c r="Z54" s="370">
        <f t="shared" si="36"/>
        <v>0</v>
      </c>
      <c r="AA54" s="370">
        <f t="shared" si="36"/>
        <v>0</v>
      </c>
      <c r="AB54" s="370">
        <f t="shared" si="36"/>
        <v>0</v>
      </c>
      <c r="AC54" s="370">
        <f t="shared" si="36"/>
        <v>0</v>
      </c>
      <c r="AD54" s="370">
        <f t="shared" si="36"/>
        <v>0</v>
      </c>
      <c r="AE54" s="370">
        <f t="shared" si="36"/>
        <v>0</v>
      </c>
      <c r="AF54" s="370">
        <f t="shared" si="36"/>
        <v>0</v>
      </c>
      <c r="AG54" s="370">
        <f t="shared" si="36"/>
        <v>0</v>
      </c>
      <c r="AH54" s="370">
        <f t="shared" ref="AH54" si="37">+AH55+AH58+AH65+AH68</f>
        <v>0</v>
      </c>
      <c r="AI54" s="370">
        <f t="shared" si="36"/>
        <v>0</v>
      </c>
      <c r="AJ54" s="80">
        <f t="shared" si="15"/>
        <v>16678.908343793566</v>
      </c>
    </row>
    <row r="55" spans="2:36" s="471" customFormat="1" x14ac:dyDescent="0.2">
      <c r="B55" s="275" t="s">
        <v>23</v>
      </c>
      <c r="C55" s="365">
        <f t="shared" ref="C55:R55" si="38">+C56+C57</f>
        <v>76.517962059174209</v>
      </c>
      <c r="D55" s="365">
        <f t="shared" si="38"/>
        <v>153.03592411834842</v>
      </c>
      <c r="E55" s="365">
        <f t="shared" si="38"/>
        <v>153.03592411834842</v>
      </c>
      <c r="F55" s="365">
        <f t="shared" si="38"/>
        <v>153.03592411834842</v>
      </c>
      <c r="G55" s="365">
        <f t="shared" si="38"/>
        <v>153.03592411834842</v>
      </c>
      <c r="H55" s="365">
        <f t="shared" si="38"/>
        <v>149.21002601524719</v>
      </c>
      <c r="I55" s="365">
        <f t="shared" si="38"/>
        <v>133.90643360284244</v>
      </c>
      <c r="J55" s="365">
        <f t="shared" si="38"/>
        <v>118.60284119328739</v>
      </c>
      <c r="K55" s="365">
        <f t="shared" si="38"/>
        <v>103.29924878373234</v>
      </c>
      <c r="L55" s="365">
        <f t="shared" si="38"/>
        <v>87.995656371327541</v>
      </c>
      <c r="M55" s="365">
        <f t="shared" si="38"/>
        <v>72.692063953223268</v>
      </c>
      <c r="N55" s="365">
        <f t="shared" si="38"/>
        <v>57.388471540818479</v>
      </c>
      <c r="O55" s="365">
        <f t="shared" si="38"/>
        <v>42.084879128413704</v>
      </c>
      <c r="P55" s="365">
        <f t="shared" si="38"/>
        <v>26.781286716008911</v>
      </c>
      <c r="Q55" s="365">
        <f t="shared" si="38"/>
        <v>11.477694309303592</v>
      </c>
      <c r="R55" s="365">
        <f t="shared" si="38"/>
        <v>0</v>
      </c>
      <c r="S55" s="365">
        <f t="shared" ref="S55:AI55" si="39">+S56+S57</f>
        <v>0</v>
      </c>
      <c r="T55" s="365">
        <f t="shared" si="39"/>
        <v>0</v>
      </c>
      <c r="U55" s="365">
        <f t="shared" si="39"/>
        <v>0</v>
      </c>
      <c r="V55" s="365">
        <f t="shared" si="39"/>
        <v>0</v>
      </c>
      <c r="W55" s="365">
        <f t="shared" si="39"/>
        <v>0</v>
      </c>
      <c r="X55" s="365">
        <f t="shared" si="39"/>
        <v>0</v>
      </c>
      <c r="Y55" s="365">
        <f t="shared" si="39"/>
        <v>0</v>
      </c>
      <c r="Z55" s="365">
        <f t="shared" si="39"/>
        <v>0</v>
      </c>
      <c r="AA55" s="365">
        <f t="shared" si="39"/>
        <v>0</v>
      </c>
      <c r="AB55" s="365">
        <f t="shared" si="39"/>
        <v>0</v>
      </c>
      <c r="AC55" s="365">
        <f t="shared" si="39"/>
        <v>0</v>
      </c>
      <c r="AD55" s="365">
        <f t="shared" si="39"/>
        <v>0</v>
      </c>
      <c r="AE55" s="365">
        <f t="shared" si="39"/>
        <v>0</v>
      </c>
      <c r="AF55" s="365">
        <f t="shared" si="39"/>
        <v>0</v>
      </c>
      <c r="AG55" s="365">
        <f t="shared" si="39"/>
        <v>0</v>
      </c>
      <c r="AH55" s="1025">
        <f t="shared" ref="AH55" si="40">+AH56+AH57</f>
        <v>0</v>
      </c>
      <c r="AI55" s="365">
        <f t="shared" si="39"/>
        <v>0</v>
      </c>
      <c r="AJ55" s="95">
        <f t="shared" si="15"/>
        <v>1492.1002601467728</v>
      </c>
    </row>
    <row r="56" spans="2:36" s="471" customFormat="1" x14ac:dyDescent="0.2">
      <c r="B56" s="366" t="s">
        <v>241</v>
      </c>
      <c r="C56" s="365">
        <v>75.609084849773268</v>
      </c>
      <c r="D56" s="365">
        <v>151.21816969954654</v>
      </c>
      <c r="E56" s="365">
        <v>151.21816969954654</v>
      </c>
      <c r="F56" s="365">
        <v>151.21816969954654</v>
      </c>
      <c r="G56" s="365">
        <v>151.21816969954654</v>
      </c>
      <c r="H56" s="365">
        <v>147.43771545720034</v>
      </c>
      <c r="I56" s="365">
        <v>132.31589848781567</v>
      </c>
      <c r="J56" s="81">
        <v>117.19408151843096</v>
      </c>
      <c r="K56" s="365">
        <v>102.07226454904625</v>
      </c>
      <c r="L56" s="365">
        <v>86.950447579661542</v>
      </c>
      <c r="M56" s="365">
        <v>71.828630604577356</v>
      </c>
      <c r="N56" s="365">
        <v>56.706813635192646</v>
      </c>
      <c r="O56" s="365">
        <v>41.58499666580795</v>
      </c>
      <c r="P56" s="365">
        <v>26.463179696423239</v>
      </c>
      <c r="Q56" s="365">
        <v>11.341362727038531</v>
      </c>
      <c r="R56" s="365">
        <v>0</v>
      </c>
      <c r="S56" s="365">
        <v>0</v>
      </c>
      <c r="T56" s="365">
        <v>0</v>
      </c>
      <c r="U56" s="365">
        <v>0</v>
      </c>
      <c r="V56" s="365">
        <v>0</v>
      </c>
      <c r="W56" s="365">
        <v>0</v>
      </c>
      <c r="X56" s="365">
        <v>0</v>
      </c>
      <c r="Y56" s="365">
        <v>0</v>
      </c>
      <c r="Z56" s="365">
        <v>0</v>
      </c>
      <c r="AA56" s="365">
        <v>0</v>
      </c>
      <c r="AB56" s="365">
        <v>0</v>
      </c>
      <c r="AC56" s="365">
        <v>0</v>
      </c>
      <c r="AD56" s="365">
        <v>0</v>
      </c>
      <c r="AE56" s="365">
        <v>0</v>
      </c>
      <c r="AF56" s="365">
        <v>0</v>
      </c>
      <c r="AG56" s="365">
        <v>0</v>
      </c>
      <c r="AH56" s="1025">
        <v>0</v>
      </c>
      <c r="AI56" s="365">
        <v>0</v>
      </c>
      <c r="AJ56" s="81">
        <f t="shared" si="15"/>
        <v>1474.3771545691536</v>
      </c>
    </row>
    <row r="57" spans="2:36" s="471" customFormat="1" x14ac:dyDescent="0.2">
      <c r="B57" s="366" t="s">
        <v>242</v>
      </c>
      <c r="C57" s="365">
        <v>0.90887720940093975</v>
      </c>
      <c r="D57" s="365">
        <v>1.8177544188018795</v>
      </c>
      <c r="E57" s="365">
        <v>1.8177544188018795</v>
      </c>
      <c r="F57" s="365">
        <v>1.8177544188018795</v>
      </c>
      <c r="G57" s="365">
        <v>1.8177544188018795</v>
      </c>
      <c r="H57" s="365">
        <v>1.7723105580468588</v>
      </c>
      <c r="I57" s="365">
        <v>1.5905351150267761</v>
      </c>
      <c r="J57" s="81">
        <v>1.4087596748564304</v>
      </c>
      <c r="K57" s="365">
        <v>1.2269842346860846</v>
      </c>
      <c r="L57" s="365">
        <v>1.0452087916660018</v>
      </c>
      <c r="M57" s="365">
        <v>0.86343334864591914</v>
      </c>
      <c r="N57" s="365">
        <v>0.6816579056258365</v>
      </c>
      <c r="O57" s="365">
        <v>0.49988246260575375</v>
      </c>
      <c r="P57" s="365">
        <v>0.318107019585671</v>
      </c>
      <c r="Q57" s="365">
        <v>0.13633158226506201</v>
      </c>
      <c r="R57" s="365">
        <v>0</v>
      </c>
      <c r="S57" s="365">
        <v>0</v>
      </c>
      <c r="T57" s="365">
        <v>0</v>
      </c>
      <c r="U57" s="365">
        <v>0</v>
      </c>
      <c r="V57" s="365">
        <v>0</v>
      </c>
      <c r="W57" s="365">
        <v>0</v>
      </c>
      <c r="X57" s="365">
        <v>0</v>
      </c>
      <c r="Y57" s="365">
        <v>0</v>
      </c>
      <c r="Z57" s="365">
        <v>0</v>
      </c>
      <c r="AA57" s="365">
        <v>0</v>
      </c>
      <c r="AB57" s="365">
        <v>0</v>
      </c>
      <c r="AC57" s="365">
        <v>0</v>
      </c>
      <c r="AD57" s="365">
        <v>0</v>
      </c>
      <c r="AE57" s="365">
        <v>0</v>
      </c>
      <c r="AF57" s="365">
        <v>0</v>
      </c>
      <c r="AG57" s="365">
        <v>0</v>
      </c>
      <c r="AH57" s="1025">
        <v>0</v>
      </c>
      <c r="AI57" s="365">
        <v>0</v>
      </c>
      <c r="AJ57" s="81">
        <f t="shared" si="15"/>
        <v>17.723105577618856</v>
      </c>
    </row>
    <row r="58" spans="2:36" s="471" customFormat="1" x14ac:dyDescent="0.2">
      <c r="B58" s="275" t="s">
        <v>24</v>
      </c>
      <c r="C58" s="365">
        <f t="shared" ref="C58:AI58" si="41">+C59+C62</f>
        <v>530.70812977999992</v>
      </c>
      <c r="D58" s="365">
        <f t="shared" si="41"/>
        <v>1061.4162595599998</v>
      </c>
      <c r="E58" s="365">
        <f t="shared" si="41"/>
        <v>1061.4162595599998</v>
      </c>
      <c r="F58" s="365">
        <f t="shared" si="41"/>
        <v>1061.4162595599998</v>
      </c>
      <c r="G58" s="365">
        <f t="shared" si="41"/>
        <v>1061.4162595599998</v>
      </c>
      <c r="H58" s="365">
        <f t="shared" si="41"/>
        <v>1034.8808530800002</v>
      </c>
      <c r="I58" s="365">
        <f t="shared" si="41"/>
        <v>928.73922711</v>
      </c>
      <c r="J58" s="365">
        <f t="shared" si="41"/>
        <v>822.59760115000006</v>
      </c>
      <c r="K58" s="365">
        <f t="shared" si="41"/>
        <v>716.45597521999991</v>
      </c>
      <c r="L58" s="365">
        <f t="shared" si="41"/>
        <v>610.31434925999997</v>
      </c>
      <c r="M58" s="365">
        <f t="shared" si="41"/>
        <v>504.17272328999996</v>
      </c>
      <c r="N58" s="365">
        <f t="shared" si="41"/>
        <v>398.03109733000002</v>
      </c>
      <c r="O58" s="365">
        <f t="shared" si="41"/>
        <v>291.88947138000003</v>
      </c>
      <c r="P58" s="365">
        <f t="shared" si="41"/>
        <v>185.74784539999999</v>
      </c>
      <c r="Q58" s="365">
        <f t="shared" si="41"/>
        <v>79.606219449999998</v>
      </c>
      <c r="R58" s="365">
        <f t="shared" si="41"/>
        <v>0</v>
      </c>
      <c r="S58" s="365">
        <f t="shared" si="41"/>
        <v>0</v>
      </c>
      <c r="T58" s="365">
        <f t="shared" si="41"/>
        <v>0</v>
      </c>
      <c r="U58" s="365">
        <f t="shared" si="41"/>
        <v>0</v>
      </c>
      <c r="V58" s="365">
        <f t="shared" si="41"/>
        <v>0</v>
      </c>
      <c r="W58" s="365">
        <f t="shared" si="41"/>
        <v>0</v>
      </c>
      <c r="X58" s="365">
        <f t="shared" si="41"/>
        <v>0</v>
      </c>
      <c r="Y58" s="365">
        <f t="shared" si="41"/>
        <v>0</v>
      </c>
      <c r="Z58" s="365">
        <f t="shared" si="41"/>
        <v>0</v>
      </c>
      <c r="AA58" s="365">
        <f t="shared" si="41"/>
        <v>0</v>
      </c>
      <c r="AB58" s="365">
        <f t="shared" si="41"/>
        <v>0</v>
      </c>
      <c r="AC58" s="365">
        <f t="shared" si="41"/>
        <v>0</v>
      </c>
      <c r="AD58" s="365">
        <f t="shared" si="41"/>
        <v>0</v>
      </c>
      <c r="AE58" s="365">
        <f t="shared" si="41"/>
        <v>0</v>
      </c>
      <c r="AF58" s="365">
        <f t="shared" si="41"/>
        <v>0</v>
      </c>
      <c r="AG58" s="365">
        <f t="shared" si="41"/>
        <v>0</v>
      </c>
      <c r="AH58" s="1025">
        <f t="shared" ref="AH58" si="42">+AH59+AH62</f>
        <v>0</v>
      </c>
      <c r="AI58" s="365">
        <f t="shared" si="41"/>
        <v>0</v>
      </c>
      <c r="AJ58" s="81">
        <f t="shared" si="15"/>
        <v>10348.808530689996</v>
      </c>
    </row>
    <row r="59" spans="2:36" s="471" customFormat="1" x14ac:dyDescent="0.2">
      <c r="B59" s="366" t="s">
        <v>241</v>
      </c>
      <c r="C59" s="365">
        <f t="shared" ref="C59:AI59" si="43">+C60+C61</f>
        <v>469.10147129999996</v>
      </c>
      <c r="D59" s="365">
        <f t="shared" si="43"/>
        <v>938.20294259999991</v>
      </c>
      <c r="E59" s="365">
        <f t="shared" si="43"/>
        <v>938.20294259999991</v>
      </c>
      <c r="F59" s="365">
        <f t="shared" si="43"/>
        <v>938.20294259999991</v>
      </c>
      <c r="G59" s="365">
        <f t="shared" si="43"/>
        <v>938.20294259999991</v>
      </c>
      <c r="H59" s="365">
        <f t="shared" si="43"/>
        <v>914.74786904000007</v>
      </c>
      <c r="I59" s="365">
        <f t="shared" si="43"/>
        <v>820.92757476999998</v>
      </c>
      <c r="J59" s="365">
        <f t="shared" si="43"/>
        <v>727.10728051000001</v>
      </c>
      <c r="K59" s="365">
        <f t="shared" si="43"/>
        <v>633.28698625999994</v>
      </c>
      <c r="L59" s="365">
        <f t="shared" si="43"/>
        <v>539.46669199999997</v>
      </c>
      <c r="M59" s="365">
        <f t="shared" si="43"/>
        <v>445.64639772999999</v>
      </c>
      <c r="N59" s="365">
        <f t="shared" si="43"/>
        <v>351.82610348000003</v>
      </c>
      <c r="O59" s="365">
        <f t="shared" si="43"/>
        <v>258.00580922</v>
      </c>
      <c r="P59" s="365">
        <f t="shared" si="43"/>
        <v>164.18551495999998</v>
      </c>
      <c r="Q59" s="365">
        <f t="shared" si="43"/>
        <v>70.365220690000001</v>
      </c>
      <c r="R59" s="365">
        <f t="shared" si="43"/>
        <v>0</v>
      </c>
      <c r="S59" s="365">
        <f t="shared" si="43"/>
        <v>0</v>
      </c>
      <c r="T59" s="365">
        <f t="shared" si="43"/>
        <v>0</v>
      </c>
      <c r="U59" s="365">
        <f t="shared" si="43"/>
        <v>0</v>
      </c>
      <c r="V59" s="365">
        <f t="shared" si="43"/>
        <v>0</v>
      </c>
      <c r="W59" s="365">
        <f t="shared" si="43"/>
        <v>0</v>
      </c>
      <c r="X59" s="365">
        <f t="shared" si="43"/>
        <v>0</v>
      </c>
      <c r="Y59" s="365">
        <f t="shared" si="43"/>
        <v>0</v>
      </c>
      <c r="Z59" s="365">
        <f t="shared" si="43"/>
        <v>0</v>
      </c>
      <c r="AA59" s="365">
        <f t="shared" si="43"/>
        <v>0</v>
      </c>
      <c r="AB59" s="365">
        <f t="shared" si="43"/>
        <v>0</v>
      </c>
      <c r="AC59" s="365">
        <f t="shared" si="43"/>
        <v>0</v>
      </c>
      <c r="AD59" s="365">
        <f t="shared" si="43"/>
        <v>0</v>
      </c>
      <c r="AE59" s="365">
        <f t="shared" si="43"/>
        <v>0</v>
      </c>
      <c r="AF59" s="365">
        <f t="shared" si="43"/>
        <v>0</v>
      </c>
      <c r="AG59" s="365">
        <f t="shared" si="43"/>
        <v>0</v>
      </c>
      <c r="AH59" s="1025">
        <f t="shared" ref="AH59" si="44">+AH60+AH61</f>
        <v>0</v>
      </c>
      <c r="AI59" s="365">
        <f t="shared" si="43"/>
        <v>0</v>
      </c>
      <c r="AJ59" s="81">
        <f t="shared" si="15"/>
        <v>9147.4786903600016</v>
      </c>
    </row>
    <row r="60" spans="2:36" s="471" customFormat="1" x14ac:dyDescent="0.2">
      <c r="B60" s="367" t="s">
        <v>243</v>
      </c>
      <c r="C60" s="365">
        <v>176.42785387000001</v>
      </c>
      <c r="D60" s="365">
        <v>352.85570774000001</v>
      </c>
      <c r="E60" s="365">
        <v>352.85570774000001</v>
      </c>
      <c r="F60" s="365">
        <v>352.85570774000001</v>
      </c>
      <c r="G60" s="365">
        <v>352.85570774000001</v>
      </c>
      <c r="H60" s="365">
        <v>344.03431505000003</v>
      </c>
      <c r="I60" s="365">
        <v>308.74874426999997</v>
      </c>
      <c r="J60" s="81">
        <v>273.46317349999998</v>
      </c>
      <c r="K60" s="365">
        <v>238.17760272999999</v>
      </c>
      <c r="L60" s="365">
        <v>202.89203194999999</v>
      </c>
      <c r="M60" s="365">
        <v>167.60646118</v>
      </c>
      <c r="N60" s="365">
        <v>132.32089041</v>
      </c>
      <c r="O60" s="365">
        <v>97.035319629999989</v>
      </c>
      <c r="P60" s="365">
        <v>61.749748859999997</v>
      </c>
      <c r="Q60" s="365">
        <v>26.46417808</v>
      </c>
      <c r="R60" s="365">
        <v>0</v>
      </c>
      <c r="S60" s="365">
        <v>0</v>
      </c>
      <c r="T60" s="365">
        <v>0</v>
      </c>
      <c r="U60" s="365">
        <v>0</v>
      </c>
      <c r="V60" s="365">
        <v>0</v>
      </c>
      <c r="W60" s="365">
        <v>0</v>
      </c>
      <c r="X60" s="365">
        <v>0</v>
      </c>
      <c r="Y60" s="365">
        <v>0</v>
      </c>
      <c r="Z60" s="365">
        <v>0</v>
      </c>
      <c r="AA60" s="365">
        <v>0</v>
      </c>
      <c r="AB60" s="365">
        <v>0</v>
      </c>
      <c r="AC60" s="365">
        <v>0</v>
      </c>
      <c r="AD60" s="365">
        <v>0</v>
      </c>
      <c r="AE60" s="365">
        <v>0</v>
      </c>
      <c r="AF60" s="365">
        <v>0</v>
      </c>
      <c r="AG60" s="365">
        <v>0</v>
      </c>
      <c r="AH60" s="1025">
        <v>0</v>
      </c>
      <c r="AI60" s="365">
        <v>0</v>
      </c>
      <c r="AJ60" s="81">
        <f t="shared" si="15"/>
        <v>3440.3431504899991</v>
      </c>
    </row>
    <row r="61" spans="2:36" s="471" customFormat="1" x14ac:dyDescent="0.2">
      <c r="B61" s="368" t="s">
        <v>244</v>
      </c>
      <c r="C61" s="365">
        <v>292.67361742999998</v>
      </c>
      <c r="D61" s="365">
        <v>585.34723485999996</v>
      </c>
      <c r="E61" s="365">
        <v>585.34723485999996</v>
      </c>
      <c r="F61" s="365">
        <v>585.34723485999996</v>
      </c>
      <c r="G61" s="365">
        <v>585.34723485999996</v>
      </c>
      <c r="H61" s="365">
        <v>570.71355399000004</v>
      </c>
      <c r="I61" s="365">
        <v>512.1788305</v>
      </c>
      <c r="J61" s="81">
        <v>453.64410700999997</v>
      </c>
      <c r="K61" s="365">
        <v>395.10938352999995</v>
      </c>
      <c r="L61" s="365">
        <v>336.57466005000003</v>
      </c>
      <c r="M61" s="365">
        <v>278.03993654999999</v>
      </c>
      <c r="N61" s="365">
        <v>219.50521307</v>
      </c>
      <c r="O61" s="365">
        <v>160.97048959</v>
      </c>
      <c r="P61" s="365">
        <v>102.4357661</v>
      </c>
      <c r="Q61" s="365">
        <v>43.901042609999998</v>
      </c>
      <c r="R61" s="365">
        <v>0</v>
      </c>
      <c r="S61" s="365">
        <v>0</v>
      </c>
      <c r="T61" s="365">
        <v>0</v>
      </c>
      <c r="U61" s="365">
        <v>0</v>
      </c>
      <c r="V61" s="365">
        <v>0</v>
      </c>
      <c r="W61" s="365">
        <v>0</v>
      </c>
      <c r="X61" s="365">
        <v>0</v>
      </c>
      <c r="Y61" s="365">
        <v>0</v>
      </c>
      <c r="Z61" s="365">
        <v>0</v>
      </c>
      <c r="AA61" s="365">
        <v>0</v>
      </c>
      <c r="AB61" s="365">
        <v>0</v>
      </c>
      <c r="AC61" s="365">
        <v>0</v>
      </c>
      <c r="AD61" s="365">
        <v>0</v>
      </c>
      <c r="AE61" s="365">
        <v>0</v>
      </c>
      <c r="AF61" s="365">
        <v>0</v>
      </c>
      <c r="AG61" s="365">
        <v>0</v>
      </c>
      <c r="AH61" s="1025">
        <v>0</v>
      </c>
      <c r="AI61" s="365">
        <v>0</v>
      </c>
      <c r="AJ61" s="81">
        <f t="shared" si="15"/>
        <v>5707.1355398699998</v>
      </c>
    </row>
    <row r="62" spans="2:36" s="471" customFormat="1" x14ac:dyDescent="0.2">
      <c r="B62" s="366" t="s">
        <v>242</v>
      </c>
      <c r="C62" s="365">
        <f t="shared" ref="C62:AI62" si="45">+C63+C64</f>
        <v>61.60665848</v>
      </c>
      <c r="D62" s="365">
        <f t="shared" si="45"/>
        <v>123.21331696000001</v>
      </c>
      <c r="E62" s="365">
        <f t="shared" si="45"/>
        <v>123.21331696000001</v>
      </c>
      <c r="F62" s="365">
        <f t="shared" si="45"/>
        <v>123.21331696000001</v>
      </c>
      <c r="G62" s="365">
        <f t="shared" si="45"/>
        <v>123.21331696000001</v>
      </c>
      <c r="H62" s="365">
        <f t="shared" si="45"/>
        <v>120.13298404</v>
      </c>
      <c r="I62" s="365">
        <f t="shared" si="45"/>
        <v>107.81165234000001</v>
      </c>
      <c r="J62" s="365">
        <f t="shared" si="45"/>
        <v>95.490320640000007</v>
      </c>
      <c r="K62" s="365">
        <f t="shared" si="45"/>
        <v>83.168988960000007</v>
      </c>
      <c r="L62" s="365">
        <f t="shared" si="45"/>
        <v>70.847657260000005</v>
      </c>
      <c r="M62" s="365">
        <f t="shared" si="45"/>
        <v>58.526325559999997</v>
      </c>
      <c r="N62" s="365">
        <f t="shared" si="45"/>
        <v>46.204993849999994</v>
      </c>
      <c r="O62" s="365">
        <f t="shared" si="45"/>
        <v>33.88366216</v>
      </c>
      <c r="P62" s="365">
        <f t="shared" si="45"/>
        <v>21.56233044</v>
      </c>
      <c r="Q62" s="365">
        <f t="shared" si="45"/>
        <v>9.2409987600000001</v>
      </c>
      <c r="R62" s="365">
        <f t="shared" si="45"/>
        <v>0</v>
      </c>
      <c r="S62" s="365">
        <f t="shared" si="45"/>
        <v>0</v>
      </c>
      <c r="T62" s="365">
        <f t="shared" si="45"/>
        <v>0</v>
      </c>
      <c r="U62" s="365">
        <f t="shared" si="45"/>
        <v>0</v>
      </c>
      <c r="V62" s="365">
        <f t="shared" si="45"/>
        <v>0</v>
      </c>
      <c r="W62" s="365">
        <f t="shared" si="45"/>
        <v>0</v>
      </c>
      <c r="X62" s="365">
        <f t="shared" si="45"/>
        <v>0</v>
      </c>
      <c r="Y62" s="365">
        <f t="shared" si="45"/>
        <v>0</v>
      </c>
      <c r="Z62" s="365">
        <f t="shared" si="45"/>
        <v>0</v>
      </c>
      <c r="AA62" s="365">
        <f t="shared" si="45"/>
        <v>0</v>
      </c>
      <c r="AB62" s="365">
        <f t="shared" si="45"/>
        <v>0</v>
      </c>
      <c r="AC62" s="365">
        <f t="shared" si="45"/>
        <v>0</v>
      </c>
      <c r="AD62" s="365">
        <f t="shared" si="45"/>
        <v>0</v>
      </c>
      <c r="AE62" s="365">
        <f t="shared" si="45"/>
        <v>0</v>
      </c>
      <c r="AF62" s="365">
        <f t="shared" si="45"/>
        <v>0</v>
      </c>
      <c r="AG62" s="365">
        <f t="shared" si="45"/>
        <v>0</v>
      </c>
      <c r="AH62" s="1025">
        <f t="shared" ref="AH62" si="46">+AH63+AH64</f>
        <v>0</v>
      </c>
      <c r="AI62" s="365">
        <f t="shared" si="45"/>
        <v>0</v>
      </c>
      <c r="AJ62" s="81">
        <f t="shared" si="15"/>
        <v>1201.3298403300003</v>
      </c>
    </row>
    <row r="63" spans="2:36" s="471" customFormat="1" x14ac:dyDescent="0.2">
      <c r="B63" s="367" t="s">
        <v>243</v>
      </c>
      <c r="C63" s="365">
        <v>53.975224019999999</v>
      </c>
      <c r="D63" s="365">
        <v>107.95044804000001</v>
      </c>
      <c r="E63" s="365">
        <v>107.95044804000001</v>
      </c>
      <c r="F63" s="365">
        <v>107.95044804000001</v>
      </c>
      <c r="G63" s="365">
        <v>107.95044804000001</v>
      </c>
      <c r="H63" s="365">
        <v>105.25168684</v>
      </c>
      <c r="I63" s="365">
        <v>94.456642020000004</v>
      </c>
      <c r="J63" s="81">
        <v>83.661597220000004</v>
      </c>
      <c r="K63" s="365">
        <v>72.866552430000013</v>
      </c>
      <c r="L63" s="365">
        <v>62.071507619999998</v>
      </c>
      <c r="M63" s="365">
        <v>51.276462819999999</v>
      </c>
      <c r="N63" s="365">
        <v>40.481417999999991</v>
      </c>
      <c r="O63" s="365">
        <v>29.686373199999998</v>
      </c>
      <c r="P63" s="365">
        <v>18.891328380000001</v>
      </c>
      <c r="Q63" s="365">
        <v>8.0962835900000005</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1025">
        <v>0</v>
      </c>
      <c r="AI63" s="365">
        <v>0</v>
      </c>
      <c r="AJ63" s="81">
        <f t="shared" si="15"/>
        <v>1052.5168682999999</v>
      </c>
    </row>
    <row r="64" spans="2:36" s="471" customFormat="1" x14ac:dyDescent="0.2">
      <c r="B64" s="368" t="s">
        <v>244</v>
      </c>
      <c r="C64" s="365">
        <v>7.6314344600000004</v>
      </c>
      <c r="D64" s="365">
        <v>15.262868920000001</v>
      </c>
      <c r="E64" s="365">
        <v>15.262868920000001</v>
      </c>
      <c r="F64" s="365">
        <v>15.262868920000001</v>
      </c>
      <c r="G64" s="365">
        <v>15.262868920000001</v>
      </c>
      <c r="H64" s="365">
        <v>14.881297199999999</v>
      </c>
      <c r="I64" s="365">
        <v>13.35501032</v>
      </c>
      <c r="J64" s="81">
        <v>11.828723419999999</v>
      </c>
      <c r="K64" s="365">
        <v>10.302436530000001</v>
      </c>
      <c r="L64" s="365">
        <v>8.7761496399999999</v>
      </c>
      <c r="M64" s="365">
        <v>7.2498627400000002</v>
      </c>
      <c r="N64" s="365">
        <v>5.7235758499999996</v>
      </c>
      <c r="O64" s="365">
        <v>4.1972889599999998</v>
      </c>
      <c r="P64" s="365">
        <v>2.6710020599999997</v>
      </c>
      <c r="Q64" s="365">
        <v>1.14471517</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1025">
        <v>0</v>
      </c>
      <c r="AI64" s="365">
        <v>0</v>
      </c>
      <c r="AJ64" s="81">
        <f t="shared" si="15"/>
        <v>148.81297203000003</v>
      </c>
    </row>
    <row r="65" spans="2:36" s="471" customFormat="1" x14ac:dyDescent="0.2">
      <c r="B65" s="275" t="s">
        <v>25</v>
      </c>
      <c r="C65" s="365">
        <f t="shared" ref="C65:R65" si="47">+C66+C67</f>
        <v>246.13415990627726</v>
      </c>
      <c r="D65" s="365">
        <f t="shared" si="47"/>
        <v>492.26831981255452</v>
      </c>
      <c r="E65" s="365">
        <f t="shared" si="47"/>
        <v>492.26831981255452</v>
      </c>
      <c r="F65" s="365">
        <f t="shared" si="47"/>
        <v>492.26831981255452</v>
      </c>
      <c r="G65" s="365">
        <f t="shared" si="47"/>
        <v>492.26831981255452</v>
      </c>
      <c r="H65" s="365">
        <f t="shared" si="47"/>
        <v>479.96161182432434</v>
      </c>
      <c r="I65" s="365">
        <f t="shared" si="47"/>
        <v>430.73477984960766</v>
      </c>
      <c r="J65" s="365">
        <f t="shared" si="47"/>
        <v>381.50794786399308</v>
      </c>
      <c r="K65" s="365">
        <f t="shared" si="47"/>
        <v>332.28111588927641</v>
      </c>
      <c r="L65" s="365">
        <f t="shared" si="47"/>
        <v>283.05428391455973</v>
      </c>
      <c r="M65" s="365">
        <f t="shared" si="47"/>
        <v>233.8274519289451</v>
      </c>
      <c r="N65" s="365">
        <f t="shared" si="47"/>
        <v>184.60061995422845</v>
      </c>
      <c r="O65" s="365">
        <f t="shared" si="47"/>
        <v>135.37378795771579</v>
      </c>
      <c r="P65" s="365">
        <f t="shared" si="47"/>
        <v>86.146955972101154</v>
      </c>
      <c r="Q65" s="365">
        <f t="shared" si="47"/>
        <v>36.920123997384479</v>
      </c>
      <c r="R65" s="365">
        <f t="shared" si="47"/>
        <v>0</v>
      </c>
      <c r="S65" s="365">
        <f t="shared" ref="S65:AI65" si="48">+S66+S67</f>
        <v>0</v>
      </c>
      <c r="T65" s="365">
        <f t="shared" si="48"/>
        <v>0</v>
      </c>
      <c r="U65" s="365">
        <f t="shared" si="48"/>
        <v>0</v>
      </c>
      <c r="V65" s="365">
        <f t="shared" si="48"/>
        <v>0</v>
      </c>
      <c r="W65" s="365">
        <f t="shared" si="48"/>
        <v>0</v>
      </c>
      <c r="X65" s="365">
        <f t="shared" si="48"/>
        <v>0</v>
      </c>
      <c r="Y65" s="365">
        <f t="shared" si="48"/>
        <v>0</v>
      </c>
      <c r="Z65" s="365">
        <f t="shared" si="48"/>
        <v>0</v>
      </c>
      <c r="AA65" s="365">
        <f t="shared" si="48"/>
        <v>0</v>
      </c>
      <c r="AB65" s="365">
        <f t="shared" si="48"/>
        <v>0</v>
      </c>
      <c r="AC65" s="365">
        <f t="shared" si="48"/>
        <v>0</v>
      </c>
      <c r="AD65" s="365">
        <f t="shared" si="48"/>
        <v>0</v>
      </c>
      <c r="AE65" s="365">
        <f t="shared" si="48"/>
        <v>0</v>
      </c>
      <c r="AF65" s="365">
        <f t="shared" si="48"/>
        <v>0</v>
      </c>
      <c r="AG65" s="365">
        <f t="shared" si="48"/>
        <v>0</v>
      </c>
      <c r="AH65" s="1025">
        <f t="shared" ref="AH65" si="49">+AH66+AH67</f>
        <v>0</v>
      </c>
      <c r="AI65" s="365">
        <f t="shared" si="48"/>
        <v>0</v>
      </c>
      <c r="AJ65" s="81">
        <f t="shared" si="15"/>
        <v>4799.6161183086315</v>
      </c>
    </row>
    <row r="66" spans="2:36" s="471" customFormat="1" x14ac:dyDescent="0.2">
      <c r="B66" s="366" t="s">
        <v>241</v>
      </c>
      <c r="C66" s="365">
        <v>132.72573322798604</v>
      </c>
      <c r="D66" s="365">
        <v>265.45146645597208</v>
      </c>
      <c r="E66" s="365">
        <v>265.45146645597208</v>
      </c>
      <c r="F66" s="365">
        <v>265.45146645597208</v>
      </c>
      <c r="G66" s="365">
        <v>265.45146645597208</v>
      </c>
      <c r="H66" s="365">
        <v>258.81517979511773</v>
      </c>
      <c r="I66" s="365">
        <v>232.27003315170009</v>
      </c>
      <c r="J66" s="81">
        <v>205.72488650828248</v>
      </c>
      <c r="K66" s="365">
        <v>179.1797398648649</v>
      </c>
      <c r="L66" s="365">
        <v>152.63459322144726</v>
      </c>
      <c r="M66" s="365">
        <v>126.08944657802965</v>
      </c>
      <c r="N66" s="365">
        <v>99.544299934612042</v>
      </c>
      <c r="O66" s="365">
        <v>72.999153280296426</v>
      </c>
      <c r="P66" s="365">
        <v>46.454006625980824</v>
      </c>
      <c r="Q66" s="365">
        <v>19.908859982563207</v>
      </c>
      <c r="R66" s="365">
        <v>0</v>
      </c>
      <c r="S66" s="365">
        <v>0</v>
      </c>
      <c r="T66" s="365">
        <v>0</v>
      </c>
      <c r="U66" s="365">
        <v>0</v>
      </c>
      <c r="V66" s="365">
        <v>0</v>
      </c>
      <c r="W66" s="365">
        <v>0</v>
      </c>
      <c r="X66" s="365">
        <v>0</v>
      </c>
      <c r="Y66" s="365">
        <v>0</v>
      </c>
      <c r="Z66" s="365">
        <v>0</v>
      </c>
      <c r="AA66" s="365">
        <v>0</v>
      </c>
      <c r="AB66" s="365">
        <v>0</v>
      </c>
      <c r="AC66" s="365">
        <v>0</v>
      </c>
      <c r="AD66" s="365">
        <v>0</v>
      </c>
      <c r="AE66" s="365">
        <v>0</v>
      </c>
      <c r="AF66" s="365">
        <v>0</v>
      </c>
      <c r="AG66" s="365">
        <v>0</v>
      </c>
      <c r="AH66" s="1025">
        <v>0</v>
      </c>
      <c r="AI66" s="365">
        <v>0</v>
      </c>
      <c r="AJ66" s="81">
        <f t="shared" si="15"/>
        <v>2588.1517979947689</v>
      </c>
    </row>
    <row r="67" spans="2:36" s="471" customFormat="1" x14ac:dyDescent="0.2">
      <c r="B67" s="366" t="s">
        <v>242</v>
      </c>
      <c r="C67" s="365">
        <v>113.40842667829121</v>
      </c>
      <c r="D67" s="365">
        <v>226.81685335658241</v>
      </c>
      <c r="E67" s="365">
        <v>226.81685335658241</v>
      </c>
      <c r="F67" s="365">
        <v>226.81685335658241</v>
      </c>
      <c r="G67" s="365">
        <v>226.81685335658241</v>
      </c>
      <c r="H67" s="365">
        <v>221.14643202920664</v>
      </c>
      <c r="I67" s="365">
        <v>198.4647466979076</v>
      </c>
      <c r="J67" s="81">
        <v>175.78306135571057</v>
      </c>
      <c r="K67" s="365">
        <v>153.10137602441154</v>
      </c>
      <c r="L67" s="365">
        <v>130.41969069311247</v>
      </c>
      <c r="M67" s="365">
        <v>107.73800535091544</v>
      </c>
      <c r="N67" s="365">
        <v>85.056320019616408</v>
      </c>
      <c r="O67" s="365">
        <v>62.374634677419358</v>
      </c>
      <c r="P67" s="365">
        <v>39.692949346120322</v>
      </c>
      <c r="Q67" s="365">
        <v>17.011264014821272</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1025">
        <v>0</v>
      </c>
      <c r="AI67" s="365">
        <v>0</v>
      </c>
      <c r="AJ67" s="81">
        <f t="shared" si="15"/>
        <v>2211.4643203138626</v>
      </c>
    </row>
    <row r="68" spans="2:36" s="471" customFormat="1" x14ac:dyDescent="0.2">
      <c r="B68" s="275" t="s">
        <v>26</v>
      </c>
      <c r="C68" s="365">
        <f t="shared" ref="C68:AC68" si="50">+C69+C70</f>
        <v>1.9683812640199887</v>
      </c>
      <c r="D68" s="365">
        <f t="shared" si="50"/>
        <v>3.9367625280399769</v>
      </c>
      <c r="E68" s="365">
        <f t="shared" si="50"/>
        <v>3.9367625280399769</v>
      </c>
      <c r="F68" s="365">
        <f t="shared" si="50"/>
        <v>3.9367625280399769</v>
      </c>
      <c r="G68" s="365">
        <f t="shared" si="50"/>
        <v>3.9367625280399769</v>
      </c>
      <c r="H68" s="365">
        <f t="shared" si="50"/>
        <v>3.8383434648343506</v>
      </c>
      <c r="I68" s="365">
        <f t="shared" si="50"/>
        <v>3.4446672119193043</v>
      </c>
      <c r="J68" s="365">
        <f t="shared" si="50"/>
        <v>3.0509909591893392</v>
      </c>
      <c r="K68" s="365">
        <f t="shared" si="50"/>
        <v>2.6573147065519156</v>
      </c>
      <c r="L68" s="365">
        <f t="shared" si="50"/>
        <v>2.2636384535443272</v>
      </c>
      <c r="M68" s="365">
        <f t="shared" si="50"/>
        <v>1.8699622008143622</v>
      </c>
      <c r="N68" s="365">
        <f t="shared" si="50"/>
        <v>1.4762859479918564</v>
      </c>
      <c r="O68" s="365">
        <f t="shared" si="50"/>
        <v>1.0826096951693505</v>
      </c>
      <c r="P68" s="365">
        <f t="shared" si="50"/>
        <v>0.68893344234684428</v>
      </c>
      <c r="Q68" s="365">
        <f t="shared" si="50"/>
        <v>0.29525718961687947</v>
      </c>
      <c r="R68" s="365">
        <f t="shared" si="50"/>
        <v>0</v>
      </c>
      <c r="S68" s="365">
        <f t="shared" si="50"/>
        <v>0</v>
      </c>
      <c r="T68" s="365">
        <f t="shared" si="50"/>
        <v>0</v>
      </c>
      <c r="U68" s="365">
        <f t="shared" si="50"/>
        <v>0</v>
      </c>
      <c r="V68" s="365">
        <f t="shared" si="50"/>
        <v>0</v>
      </c>
      <c r="W68" s="365">
        <f t="shared" si="50"/>
        <v>0</v>
      </c>
      <c r="X68" s="365">
        <f t="shared" si="50"/>
        <v>0</v>
      </c>
      <c r="Y68" s="365">
        <f t="shared" si="50"/>
        <v>0</v>
      </c>
      <c r="Z68" s="365">
        <f t="shared" si="50"/>
        <v>0</v>
      </c>
      <c r="AA68" s="365">
        <f t="shared" si="50"/>
        <v>0</v>
      </c>
      <c r="AB68" s="365">
        <f t="shared" si="50"/>
        <v>0</v>
      </c>
      <c r="AC68" s="365">
        <f t="shared" si="50"/>
        <v>0</v>
      </c>
      <c r="AD68" s="365">
        <f t="shared" ref="AD68:AI68" si="51">+AD69+AD70</f>
        <v>0</v>
      </c>
      <c r="AE68" s="365">
        <f t="shared" si="51"/>
        <v>0</v>
      </c>
      <c r="AF68" s="365">
        <f t="shared" si="51"/>
        <v>0</v>
      </c>
      <c r="AG68" s="365">
        <f t="shared" si="51"/>
        <v>0</v>
      </c>
      <c r="AH68" s="1025">
        <f t="shared" si="51"/>
        <v>0</v>
      </c>
      <c r="AI68" s="365">
        <f t="shared" si="51"/>
        <v>0</v>
      </c>
      <c r="AJ68" s="81">
        <f t="shared" ref="AJ68:AJ95" si="52">SUM(C68:AI68)</f>
        <v>38.383434648158421</v>
      </c>
    </row>
    <row r="69" spans="2:36" s="471" customFormat="1" x14ac:dyDescent="0.2">
      <c r="B69" s="366" t="s">
        <v>241</v>
      </c>
      <c r="C69" s="365">
        <v>1.3581160807884507</v>
      </c>
      <c r="D69" s="365">
        <v>2.7162321615769014</v>
      </c>
      <c r="E69" s="365">
        <v>2.7162321615769014</v>
      </c>
      <c r="F69" s="365">
        <v>2.7162321615769014</v>
      </c>
      <c r="G69" s="365">
        <v>2.7162321615769014</v>
      </c>
      <c r="H69" s="365">
        <v>2.6483263575791223</v>
      </c>
      <c r="I69" s="365">
        <v>2.3767031414029245</v>
      </c>
      <c r="J69" s="81">
        <v>2.1050799252267258</v>
      </c>
      <c r="K69" s="365">
        <v>1.8334567091430687</v>
      </c>
      <c r="L69" s="365">
        <v>1.5618334929668702</v>
      </c>
      <c r="M69" s="365">
        <v>1.2902102767906718</v>
      </c>
      <c r="N69" s="365">
        <v>1.0185870606144733</v>
      </c>
      <c r="O69" s="365">
        <v>0.74696384443827513</v>
      </c>
      <c r="P69" s="365">
        <v>0.47534062835461777</v>
      </c>
      <c r="Q69" s="365">
        <v>0.20371741217841938</v>
      </c>
      <c r="R69" s="365">
        <v>0</v>
      </c>
      <c r="S69" s="365">
        <v>0</v>
      </c>
      <c r="T69" s="365">
        <v>0</v>
      </c>
      <c r="U69" s="365">
        <v>0</v>
      </c>
      <c r="V69" s="365">
        <v>0</v>
      </c>
      <c r="W69" s="365">
        <v>0</v>
      </c>
      <c r="X69" s="365">
        <v>0</v>
      </c>
      <c r="Y69" s="365">
        <v>0</v>
      </c>
      <c r="Z69" s="365">
        <v>0</v>
      </c>
      <c r="AA69" s="365">
        <v>0</v>
      </c>
      <c r="AB69" s="365">
        <v>0</v>
      </c>
      <c r="AC69" s="365">
        <v>0</v>
      </c>
      <c r="AD69" s="365">
        <v>0</v>
      </c>
      <c r="AE69" s="365">
        <v>0</v>
      </c>
      <c r="AF69" s="365">
        <v>0</v>
      </c>
      <c r="AG69" s="365">
        <v>0</v>
      </c>
      <c r="AH69" s="1025">
        <v>0</v>
      </c>
      <c r="AI69" s="365">
        <v>0</v>
      </c>
      <c r="AJ69" s="81">
        <f t="shared" si="52"/>
        <v>26.483263575791224</v>
      </c>
    </row>
    <row r="70" spans="2:36" s="471" customFormat="1" x14ac:dyDescent="0.2">
      <c r="B70" s="366" t="s">
        <v>242</v>
      </c>
      <c r="C70" s="365">
        <v>0.610265183231538</v>
      </c>
      <c r="D70" s="365">
        <v>1.2205303664630758</v>
      </c>
      <c r="E70" s="365">
        <v>1.2205303664630758</v>
      </c>
      <c r="F70" s="365">
        <v>1.2205303664630758</v>
      </c>
      <c r="G70" s="365">
        <v>1.2205303664630758</v>
      </c>
      <c r="H70" s="365">
        <v>1.1900171072552286</v>
      </c>
      <c r="I70" s="365">
        <v>1.0679640705163798</v>
      </c>
      <c r="J70" s="85">
        <v>0.94591103396261333</v>
      </c>
      <c r="K70" s="365">
        <v>0.82385799740884691</v>
      </c>
      <c r="L70" s="365">
        <v>0.701804960577457</v>
      </c>
      <c r="M70" s="365">
        <v>0.57975192402369047</v>
      </c>
      <c r="N70" s="365">
        <v>0.45769888737738296</v>
      </c>
      <c r="O70" s="365">
        <v>0.33564585073107533</v>
      </c>
      <c r="P70" s="365">
        <v>0.21359281399222652</v>
      </c>
      <c r="Q70" s="365">
        <v>9.1539777438460104E-2</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1025">
        <v>0</v>
      </c>
      <c r="AI70" s="365">
        <v>0</v>
      </c>
      <c r="AJ70" s="85">
        <f t="shared" si="52"/>
        <v>11.900171072367202</v>
      </c>
    </row>
    <row r="71" spans="2:36" s="471" customFormat="1" x14ac:dyDescent="0.2">
      <c r="B71" s="372" t="s">
        <v>27</v>
      </c>
      <c r="C71" s="348">
        <v>105.34761657703294</v>
      </c>
      <c r="D71" s="348">
        <v>210.69523315406587</v>
      </c>
      <c r="E71" s="348">
        <v>210.69523315406587</v>
      </c>
      <c r="F71" s="348">
        <v>210.69523315406587</v>
      </c>
      <c r="G71" s="348">
        <v>210.69523315406587</v>
      </c>
      <c r="H71" s="348">
        <v>210.69523315406587</v>
      </c>
      <c r="I71" s="348">
        <v>210.69523315406587</v>
      </c>
      <c r="J71" s="80">
        <v>210.69523315406587</v>
      </c>
      <c r="K71" s="348">
        <v>210.69523315406587</v>
      </c>
      <c r="L71" s="348">
        <v>210.69523315406587</v>
      </c>
      <c r="M71" s="348">
        <v>210.69523315406587</v>
      </c>
      <c r="N71" s="348">
        <v>210.69523315406587</v>
      </c>
      <c r="O71" s="348">
        <v>210.69523315406587</v>
      </c>
      <c r="P71" s="348">
        <v>210.69523315406587</v>
      </c>
      <c r="Q71" s="348">
        <v>210.69523315406587</v>
      </c>
      <c r="R71" s="348">
        <v>210.69523315406587</v>
      </c>
      <c r="S71" s="348">
        <v>210.69523315406587</v>
      </c>
      <c r="T71" s="348">
        <v>205.42785232435929</v>
      </c>
      <c r="U71" s="348">
        <v>184.35832900838281</v>
      </c>
      <c r="V71" s="348">
        <v>163.28880569240624</v>
      </c>
      <c r="W71" s="348">
        <v>142.2192823764297</v>
      </c>
      <c r="X71" s="348">
        <v>121.14975906045318</v>
      </c>
      <c r="Y71" s="348">
        <v>100.08023574732637</v>
      </c>
      <c r="Z71" s="348">
        <v>79.010712431349845</v>
      </c>
      <c r="AA71" s="348">
        <v>57.941189115373312</v>
      </c>
      <c r="AB71" s="348">
        <v>36.871665802246504</v>
      </c>
      <c r="AC71" s="348">
        <v>15.80214248626997</v>
      </c>
      <c r="AD71" s="348">
        <v>0</v>
      </c>
      <c r="AE71" s="348">
        <v>0</v>
      </c>
      <c r="AF71" s="348">
        <v>0</v>
      </c>
      <c r="AG71" s="348">
        <v>0</v>
      </c>
      <c r="AH71" s="1046">
        <v>0</v>
      </c>
      <c r="AI71" s="348">
        <v>0</v>
      </c>
      <c r="AJ71" s="80">
        <f t="shared" si="52"/>
        <v>4582.6213210866854</v>
      </c>
    </row>
    <row r="72" spans="2:36" s="471" customFormat="1" x14ac:dyDescent="0.2">
      <c r="B72" s="372" t="s">
        <v>518</v>
      </c>
      <c r="C72" s="348">
        <v>0</v>
      </c>
      <c r="D72" s="348">
        <v>182.8125</v>
      </c>
      <c r="E72" s="348">
        <v>182.8125</v>
      </c>
      <c r="F72" s="348">
        <v>91.40625</v>
      </c>
      <c r="G72" s="348">
        <v>0</v>
      </c>
      <c r="H72" s="348">
        <v>0</v>
      </c>
      <c r="I72" s="348">
        <v>0</v>
      </c>
      <c r="J72" s="80">
        <v>0</v>
      </c>
      <c r="K72" s="348">
        <v>0</v>
      </c>
      <c r="L72" s="348">
        <v>0</v>
      </c>
      <c r="M72" s="348">
        <v>0</v>
      </c>
      <c r="N72" s="348">
        <v>0</v>
      </c>
      <c r="O72" s="348">
        <v>0</v>
      </c>
      <c r="P72" s="348">
        <v>0</v>
      </c>
      <c r="Q72" s="348">
        <v>0</v>
      </c>
      <c r="R72" s="348">
        <v>0</v>
      </c>
      <c r="S72" s="348">
        <v>0</v>
      </c>
      <c r="T72" s="348">
        <v>0</v>
      </c>
      <c r="U72" s="348">
        <v>0</v>
      </c>
      <c r="V72" s="348">
        <v>0</v>
      </c>
      <c r="W72" s="348">
        <v>0</v>
      </c>
      <c r="X72" s="348">
        <v>0</v>
      </c>
      <c r="Y72" s="348">
        <v>0</v>
      </c>
      <c r="Z72" s="348">
        <v>0</v>
      </c>
      <c r="AA72" s="348">
        <v>0</v>
      </c>
      <c r="AB72" s="348">
        <v>0</v>
      </c>
      <c r="AC72" s="348">
        <v>0</v>
      </c>
      <c r="AD72" s="348">
        <v>0</v>
      </c>
      <c r="AE72" s="348">
        <v>0</v>
      </c>
      <c r="AF72" s="348">
        <v>0</v>
      </c>
      <c r="AG72" s="348">
        <v>0</v>
      </c>
      <c r="AH72" s="1046">
        <v>0</v>
      </c>
      <c r="AI72" s="348">
        <v>0</v>
      </c>
      <c r="AJ72" s="80">
        <f t="shared" si="52"/>
        <v>457.03125</v>
      </c>
    </row>
    <row r="73" spans="2:36" s="471" customFormat="1" x14ac:dyDescent="0.2">
      <c r="B73" s="347" t="s">
        <v>625</v>
      </c>
      <c r="C73" s="373">
        <v>0</v>
      </c>
      <c r="D73" s="373">
        <v>80.9375</v>
      </c>
      <c r="E73" s="373">
        <v>80.9375</v>
      </c>
      <c r="F73" s="373">
        <v>80.9375</v>
      </c>
      <c r="G73" s="373">
        <v>40.46875</v>
      </c>
      <c r="H73" s="373">
        <v>0</v>
      </c>
      <c r="I73" s="373">
        <v>0</v>
      </c>
      <c r="J73" s="80">
        <v>0</v>
      </c>
      <c r="K73" s="373">
        <v>0</v>
      </c>
      <c r="L73" s="373">
        <v>0</v>
      </c>
      <c r="M73" s="373">
        <v>0</v>
      </c>
      <c r="N73" s="373">
        <v>0</v>
      </c>
      <c r="O73" s="373">
        <v>0</v>
      </c>
      <c r="P73" s="373">
        <v>0</v>
      </c>
      <c r="Q73" s="373">
        <v>0</v>
      </c>
      <c r="R73" s="373">
        <v>0</v>
      </c>
      <c r="S73" s="373">
        <v>0</v>
      </c>
      <c r="T73" s="373">
        <v>0</v>
      </c>
      <c r="U73" s="373">
        <v>0</v>
      </c>
      <c r="V73" s="373">
        <v>0</v>
      </c>
      <c r="W73" s="373">
        <v>0</v>
      </c>
      <c r="X73" s="373">
        <v>0</v>
      </c>
      <c r="Y73" s="373">
        <v>0</v>
      </c>
      <c r="Z73" s="373">
        <v>0</v>
      </c>
      <c r="AA73" s="373">
        <v>0</v>
      </c>
      <c r="AB73" s="373">
        <v>0</v>
      </c>
      <c r="AC73" s="373">
        <v>0</v>
      </c>
      <c r="AD73" s="373">
        <v>0</v>
      </c>
      <c r="AE73" s="373">
        <v>0</v>
      </c>
      <c r="AF73" s="373">
        <v>0</v>
      </c>
      <c r="AG73" s="373">
        <v>0</v>
      </c>
      <c r="AH73" s="373">
        <v>0</v>
      </c>
      <c r="AI73" s="373">
        <v>0</v>
      </c>
      <c r="AJ73" s="80">
        <f t="shared" si="52"/>
        <v>283.28125</v>
      </c>
    </row>
    <row r="74" spans="2:36" s="471" customFormat="1" x14ac:dyDescent="0.2">
      <c r="B74" s="347" t="s">
        <v>626</v>
      </c>
      <c r="C74" s="373">
        <v>0</v>
      </c>
      <c r="D74" s="373">
        <v>249.6875</v>
      </c>
      <c r="E74" s="373">
        <v>249.6875</v>
      </c>
      <c r="F74" s="373">
        <v>249.6875</v>
      </c>
      <c r="G74" s="373">
        <v>249.6875</v>
      </c>
      <c r="H74" s="373">
        <v>249.6875</v>
      </c>
      <c r="I74" s="373">
        <v>249.6875</v>
      </c>
      <c r="J74" s="80">
        <v>249.6875</v>
      </c>
      <c r="K74" s="373">
        <v>249.6875</v>
      </c>
      <c r="L74" s="373">
        <v>124.84375</v>
      </c>
      <c r="M74" s="373">
        <v>0</v>
      </c>
      <c r="N74" s="373">
        <v>0</v>
      </c>
      <c r="O74" s="373">
        <v>0</v>
      </c>
      <c r="P74" s="373">
        <v>0</v>
      </c>
      <c r="Q74" s="373">
        <v>0</v>
      </c>
      <c r="R74" s="373">
        <v>0</v>
      </c>
      <c r="S74" s="373">
        <v>0</v>
      </c>
      <c r="T74" s="373">
        <v>0</v>
      </c>
      <c r="U74" s="373">
        <v>0</v>
      </c>
      <c r="V74" s="373">
        <v>0</v>
      </c>
      <c r="W74" s="373">
        <v>0</v>
      </c>
      <c r="X74" s="373">
        <v>0</v>
      </c>
      <c r="Y74" s="373">
        <v>0</v>
      </c>
      <c r="Z74" s="373">
        <v>0</v>
      </c>
      <c r="AA74" s="373">
        <v>0</v>
      </c>
      <c r="AB74" s="373">
        <v>0</v>
      </c>
      <c r="AC74" s="373">
        <v>0</v>
      </c>
      <c r="AD74" s="373">
        <v>0</v>
      </c>
      <c r="AE74" s="373">
        <v>0</v>
      </c>
      <c r="AF74" s="373">
        <v>0</v>
      </c>
      <c r="AG74" s="373">
        <v>0</v>
      </c>
      <c r="AH74" s="373">
        <v>0</v>
      </c>
      <c r="AI74" s="373">
        <v>0</v>
      </c>
      <c r="AJ74" s="80">
        <f t="shared" si="52"/>
        <v>2122.34375</v>
      </c>
    </row>
    <row r="75" spans="2:36" s="471" customFormat="1" x14ac:dyDescent="0.2">
      <c r="B75" s="347" t="s">
        <v>427</v>
      </c>
      <c r="C75" s="373">
        <v>0</v>
      </c>
      <c r="D75" s="373">
        <v>66.25</v>
      </c>
      <c r="E75" s="373">
        <v>66.25</v>
      </c>
      <c r="F75" s="373">
        <v>66.25</v>
      </c>
      <c r="G75" s="373">
        <v>66.25</v>
      </c>
      <c r="H75" s="373">
        <v>66.25</v>
      </c>
      <c r="I75" s="373">
        <v>66.25</v>
      </c>
      <c r="J75" s="80">
        <v>66.25</v>
      </c>
      <c r="K75" s="373">
        <v>66.25</v>
      </c>
      <c r="L75" s="373">
        <v>66.25</v>
      </c>
      <c r="M75" s="373">
        <v>0</v>
      </c>
      <c r="N75" s="373">
        <v>0</v>
      </c>
      <c r="O75" s="373">
        <v>0</v>
      </c>
      <c r="P75" s="373">
        <v>0</v>
      </c>
      <c r="Q75" s="373">
        <v>0</v>
      </c>
      <c r="R75" s="373">
        <v>0</v>
      </c>
      <c r="S75" s="373">
        <v>0</v>
      </c>
      <c r="T75" s="373">
        <v>0</v>
      </c>
      <c r="U75" s="373">
        <v>0</v>
      </c>
      <c r="V75" s="373">
        <v>0</v>
      </c>
      <c r="W75" s="373">
        <v>0</v>
      </c>
      <c r="X75" s="373">
        <v>0</v>
      </c>
      <c r="Y75" s="373">
        <v>0</v>
      </c>
      <c r="Z75" s="373">
        <v>0</v>
      </c>
      <c r="AA75" s="373">
        <v>0</v>
      </c>
      <c r="AB75" s="373">
        <v>0</v>
      </c>
      <c r="AC75" s="373">
        <v>0</v>
      </c>
      <c r="AD75" s="373">
        <v>0</v>
      </c>
      <c r="AE75" s="373">
        <v>0</v>
      </c>
      <c r="AF75" s="373">
        <v>0</v>
      </c>
      <c r="AG75" s="373">
        <v>0</v>
      </c>
      <c r="AH75" s="373">
        <v>0</v>
      </c>
      <c r="AI75" s="373">
        <v>0</v>
      </c>
      <c r="AJ75" s="80">
        <f t="shared" si="52"/>
        <v>596.25</v>
      </c>
    </row>
    <row r="76" spans="2:36" s="471" customFormat="1" x14ac:dyDescent="0.2">
      <c r="B76" s="372" t="s">
        <v>627</v>
      </c>
      <c r="C76" s="373">
        <v>0</v>
      </c>
      <c r="D76" s="373">
        <v>206.25</v>
      </c>
      <c r="E76" s="373">
        <v>206.25</v>
      </c>
      <c r="F76" s="373">
        <v>206.25</v>
      </c>
      <c r="G76" s="373">
        <v>206.25</v>
      </c>
      <c r="H76" s="373">
        <v>206.25</v>
      </c>
      <c r="I76" s="373">
        <v>206.25</v>
      </c>
      <c r="J76" s="80">
        <v>206.25</v>
      </c>
      <c r="K76" s="373">
        <v>206.25</v>
      </c>
      <c r="L76" s="373">
        <v>206.25</v>
      </c>
      <c r="M76" s="373">
        <v>206.25</v>
      </c>
      <c r="N76" s="373">
        <v>206.25</v>
      </c>
      <c r="O76" s="373">
        <v>206.25</v>
      </c>
      <c r="P76" s="373">
        <v>206.25</v>
      </c>
      <c r="Q76" s="373">
        <v>206.25</v>
      </c>
      <c r="R76" s="373">
        <v>206.25</v>
      </c>
      <c r="S76" s="373">
        <v>206.25</v>
      </c>
      <c r="T76" s="373">
        <v>206.25</v>
      </c>
      <c r="U76" s="373">
        <v>206.25</v>
      </c>
      <c r="V76" s="373">
        <v>206.25</v>
      </c>
      <c r="W76" s="373">
        <v>206.25</v>
      </c>
      <c r="X76" s="373">
        <v>206.25</v>
      </c>
      <c r="Y76" s="373">
        <v>206.25</v>
      </c>
      <c r="Z76" s="373">
        <v>206.25</v>
      </c>
      <c r="AA76" s="373">
        <v>206.25</v>
      </c>
      <c r="AB76" s="373">
        <v>206.25</v>
      </c>
      <c r="AC76" s="373">
        <v>206.25</v>
      </c>
      <c r="AD76" s="373">
        <v>206.25</v>
      </c>
      <c r="AE76" s="373">
        <v>206.25</v>
      </c>
      <c r="AF76" s="373">
        <v>103.125</v>
      </c>
      <c r="AG76" s="373">
        <v>0</v>
      </c>
      <c r="AH76" s="373">
        <v>0</v>
      </c>
      <c r="AI76" s="373">
        <v>0</v>
      </c>
      <c r="AJ76" s="80">
        <f t="shared" si="52"/>
        <v>5878.125</v>
      </c>
    </row>
    <row r="77" spans="2:36" s="471" customFormat="1" x14ac:dyDescent="0.2">
      <c r="B77" s="372" t="s">
        <v>420</v>
      </c>
      <c r="C77" s="373">
        <v>154.6875</v>
      </c>
      <c r="D77" s="373">
        <v>309.375</v>
      </c>
      <c r="E77" s="373">
        <v>154.6875</v>
      </c>
      <c r="F77" s="373">
        <v>0</v>
      </c>
      <c r="G77" s="373">
        <v>0</v>
      </c>
      <c r="H77" s="373">
        <v>0</v>
      </c>
      <c r="I77" s="373">
        <v>0</v>
      </c>
      <c r="J77" s="80">
        <v>0</v>
      </c>
      <c r="K77" s="373">
        <v>0</v>
      </c>
      <c r="L77" s="373">
        <v>0</v>
      </c>
      <c r="M77" s="373">
        <v>0</v>
      </c>
      <c r="N77" s="373">
        <v>0</v>
      </c>
      <c r="O77" s="373">
        <v>0</v>
      </c>
      <c r="P77" s="373">
        <v>0</v>
      </c>
      <c r="Q77" s="373">
        <v>0</v>
      </c>
      <c r="R77" s="373">
        <v>0</v>
      </c>
      <c r="S77" s="373">
        <v>0</v>
      </c>
      <c r="T77" s="373">
        <v>0</v>
      </c>
      <c r="U77" s="373">
        <v>0</v>
      </c>
      <c r="V77" s="373">
        <v>0</v>
      </c>
      <c r="W77" s="373">
        <v>0</v>
      </c>
      <c r="X77" s="373">
        <v>0</v>
      </c>
      <c r="Y77" s="373">
        <v>0</v>
      </c>
      <c r="Z77" s="373">
        <v>0</v>
      </c>
      <c r="AA77" s="373">
        <v>0</v>
      </c>
      <c r="AB77" s="373">
        <v>0</v>
      </c>
      <c r="AC77" s="373">
        <v>0</v>
      </c>
      <c r="AD77" s="373">
        <v>0</v>
      </c>
      <c r="AE77" s="373">
        <v>0</v>
      </c>
      <c r="AF77" s="373">
        <v>0</v>
      </c>
      <c r="AG77" s="373">
        <v>0</v>
      </c>
      <c r="AH77" s="373">
        <v>0</v>
      </c>
      <c r="AI77" s="373">
        <v>0</v>
      </c>
      <c r="AJ77" s="80">
        <f t="shared" si="52"/>
        <v>618.75</v>
      </c>
    </row>
    <row r="78" spans="2:36" s="471" customFormat="1" x14ac:dyDescent="0.2">
      <c r="B78" s="372" t="s">
        <v>519</v>
      </c>
      <c r="C78" s="373">
        <v>0</v>
      </c>
      <c r="D78" s="373">
        <v>257.8125</v>
      </c>
      <c r="E78" s="373">
        <v>257.8125</v>
      </c>
      <c r="F78" s="373">
        <v>257.8125</v>
      </c>
      <c r="G78" s="373">
        <v>257.8125</v>
      </c>
      <c r="H78" s="373">
        <v>257.8125</v>
      </c>
      <c r="I78" s="373">
        <v>257.8125</v>
      </c>
      <c r="J78" s="80">
        <v>257.8125</v>
      </c>
      <c r="K78" s="373">
        <v>128.90625</v>
      </c>
      <c r="L78" s="373">
        <v>0</v>
      </c>
      <c r="M78" s="373">
        <v>0</v>
      </c>
      <c r="N78" s="373">
        <v>0</v>
      </c>
      <c r="O78" s="373">
        <v>0</v>
      </c>
      <c r="P78" s="373">
        <v>0</v>
      </c>
      <c r="Q78" s="373">
        <v>0</v>
      </c>
      <c r="R78" s="373">
        <v>0</v>
      </c>
      <c r="S78" s="373">
        <v>0</v>
      </c>
      <c r="T78" s="373">
        <v>0</v>
      </c>
      <c r="U78" s="373">
        <v>0</v>
      </c>
      <c r="V78" s="373">
        <v>0</v>
      </c>
      <c r="W78" s="373">
        <v>0</v>
      </c>
      <c r="X78" s="373">
        <v>0</v>
      </c>
      <c r="Y78" s="373">
        <v>0</v>
      </c>
      <c r="Z78" s="373">
        <v>0</v>
      </c>
      <c r="AA78" s="373">
        <v>0</v>
      </c>
      <c r="AB78" s="373">
        <v>0</v>
      </c>
      <c r="AC78" s="373">
        <v>0</v>
      </c>
      <c r="AD78" s="373">
        <v>0</v>
      </c>
      <c r="AE78" s="373">
        <v>0</v>
      </c>
      <c r="AF78" s="373">
        <v>0</v>
      </c>
      <c r="AG78" s="373">
        <v>0</v>
      </c>
      <c r="AH78" s="373">
        <v>0</v>
      </c>
      <c r="AI78" s="373">
        <v>0</v>
      </c>
      <c r="AJ78" s="80">
        <f t="shared" si="52"/>
        <v>1933.59375</v>
      </c>
    </row>
    <row r="79" spans="2:36" s="471" customFormat="1" x14ac:dyDescent="0.2">
      <c r="B79" s="372" t="s">
        <v>428</v>
      </c>
      <c r="C79" s="373">
        <v>0</v>
      </c>
      <c r="D79" s="373">
        <v>124.6875</v>
      </c>
      <c r="E79" s="373">
        <v>124.6875</v>
      </c>
      <c r="F79" s="373">
        <v>124.6875</v>
      </c>
      <c r="G79" s="373">
        <v>124.6875</v>
      </c>
      <c r="H79" s="373">
        <v>124.6875</v>
      </c>
      <c r="I79" s="373">
        <v>124.6875</v>
      </c>
      <c r="J79" s="80">
        <v>124.6875</v>
      </c>
      <c r="K79" s="373">
        <v>124.6875</v>
      </c>
      <c r="L79" s="373">
        <v>124.6875</v>
      </c>
      <c r="M79" s="373">
        <v>124.6875</v>
      </c>
      <c r="N79" s="373">
        <v>124.6875</v>
      </c>
      <c r="O79" s="373">
        <v>124.6875</v>
      </c>
      <c r="P79" s="373">
        <v>124.6875</v>
      </c>
      <c r="Q79" s="373">
        <v>124.6875</v>
      </c>
      <c r="R79" s="373">
        <v>124.6875</v>
      </c>
      <c r="S79" s="373">
        <v>124.6875</v>
      </c>
      <c r="T79" s="373">
        <v>124.6875</v>
      </c>
      <c r="U79" s="373">
        <v>0</v>
      </c>
      <c r="V79" s="373">
        <v>0</v>
      </c>
      <c r="W79" s="373">
        <v>0</v>
      </c>
      <c r="X79" s="373">
        <v>0</v>
      </c>
      <c r="Y79" s="373">
        <v>0</v>
      </c>
      <c r="Z79" s="373">
        <v>0</v>
      </c>
      <c r="AA79" s="373">
        <v>0</v>
      </c>
      <c r="AB79" s="373">
        <v>0</v>
      </c>
      <c r="AC79" s="373">
        <v>0</v>
      </c>
      <c r="AD79" s="373">
        <v>0</v>
      </c>
      <c r="AE79" s="373">
        <v>0</v>
      </c>
      <c r="AF79" s="373">
        <v>0</v>
      </c>
      <c r="AG79" s="373">
        <v>0</v>
      </c>
      <c r="AH79" s="373">
        <v>0</v>
      </c>
      <c r="AI79" s="373">
        <v>0</v>
      </c>
      <c r="AJ79" s="80">
        <f t="shared" si="52"/>
        <v>2119.6875</v>
      </c>
    </row>
    <row r="80" spans="2:36" s="471" customFormat="1" x14ac:dyDescent="0.2">
      <c r="B80" s="372" t="s">
        <v>540</v>
      </c>
      <c r="C80" s="373">
        <v>97.96875</v>
      </c>
      <c r="D80" s="373">
        <v>195.9375</v>
      </c>
      <c r="E80" s="373">
        <v>195.9375</v>
      </c>
      <c r="F80" s="373">
        <v>195.9375</v>
      </c>
      <c r="G80" s="373">
        <v>195.9375</v>
      </c>
      <c r="H80" s="373">
        <v>195.9375</v>
      </c>
      <c r="I80" s="373">
        <v>195.9375</v>
      </c>
      <c r="J80" s="80">
        <v>195.9375</v>
      </c>
      <c r="K80" s="373">
        <v>195.9375</v>
      </c>
      <c r="L80" s="373">
        <v>195.9375</v>
      </c>
      <c r="M80" s="373">
        <v>195.9375</v>
      </c>
      <c r="N80" s="373">
        <v>195.9375</v>
      </c>
      <c r="O80" s="373">
        <v>195.9375</v>
      </c>
      <c r="P80" s="373">
        <v>195.9375</v>
      </c>
      <c r="Q80" s="373">
        <v>195.9375</v>
      </c>
      <c r="R80" s="373">
        <v>195.9375</v>
      </c>
      <c r="S80" s="373">
        <v>195.9375</v>
      </c>
      <c r="T80" s="373">
        <v>195.9375</v>
      </c>
      <c r="U80" s="373">
        <v>195.9375</v>
      </c>
      <c r="V80" s="373">
        <v>195.9375</v>
      </c>
      <c r="W80" s="373">
        <v>195.9375</v>
      </c>
      <c r="X80" s="373">
        <v>195.9375</v>
      </c>
      <c r="Y80" s="373">
        <v>195.9375</v>
      </c>
      <c r="Z80" s="373">
        <v>195.9375</v>
      </c>
      <c r="AA80" s="373">
        <v>195.9375</v>
      </c>
      <c r="AB80" s="373">
        <v>195.9375</v>
      </c>
      <c r="AC80" s="373">
        <v>195.9375</v>
      </c>
      <c r="AD80" s="373">
        <v>195.9375</v>
      </c>
      <c r="AE80" s="373">
        <v>195.9375</v>
      </c>
      <c r="AF80" s="373">
        <v>195.9375</v>
      </c>
      <c r="AG80" s="373">
        <v>195.9375</v>
      </c>
      <c r="AH80" s="373">
        <v>195.9375</v>
      </c>
      <c r="AI80" s="373">
        <v>13029.84375</v>
      </c>
      <c r="AJ80" s="80">
        <f t="shared" si="52"/>
        <v>19201.875</v>
      </c>
    </row>
    <row r="81" spans="2:36" s="471" customFormat="1" x14ac:dyDescent="0.2">
      <c r="B81" s="372" t="s">
        <v>421</v>
      </c>
      <c r="C81" s="373">
        <v>243.75</v>
      </c>
      <c r="D81" s="373">
        <v>487.5</v>
      </c>
      <c r="E81" s="373">
        <v>487.5</v>
      </c>
      <c r="F81" s="373">
        <v>487.5</v>
      </c>
      <c r="G81" s="373">
        <v>487.5</v>
      </c>
      <c r="H81" s="373">
        <v>487.5</v>
      </c>
      <c r="I81" s="373">
        <v>487.5</v>
      </c>
      <c r="J81" s="80">
        <v>243.75</v>
      </c>
      <c r="K81" s="373">
        <v>0</v>
      </c>
      <c r="L81" s="373">
        <v>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52"/>
        <v>3412.5</v>
      </c>
    </row>
    <row r="82" spans="2:36" s="471" customFormat="1" x14ac:dyDescent="0.2">
      <c r="B82" s="347" t="s">
        <v>422</v>
      </c>
      <c r="C82" s="373">
        <v>104.84375</v>
      </c>
      <c r="D82" s="373">
        <v>209.6875</v>
      </c>
      <c r="E82" s="373">
        <v>209.6875</v>
      </c>
      <c r="F82" s="373">
        <v>209.6875</v>
      </c>
      <c r="G82" s="373">
        <v>209.6875</v>
      </c>
      <c r="H82" s="373">
        <v>209.6875</v>
      </c>
      <c r="I82" s="373">
        <v>209.6875</v>
      </c>
      <c r="J82" s="80">
        <v>209.6875</v>
      </c>
      <c r="K82" s="373">
        <v>209.6875</v>
      </c>
      <c r="L82" s="373">
        <v>209.6875</v>
      </c>
      <c r="M82" s="373">
        <v>209.6875</v>
      </c>
      <c r="N82" s="373">
        <v>209.6875</v>
      </c>
      <c r="O82" s="373">
        <v>209.6875</v>
      </c>
      <c r="P82" s="373">
        <v>209.6875</v>
      </c>
      <c r="Q82" s="373">
        <v>209.6875</v>
      </c>
      <c r="R82" s="373">
        <v>209.6875</v>
      </c>
      <c r="S82" s="373">
        <v>209.6875</v>
      </c>
      <c r="T82" s="373">
        <v>209.6875</v>
      </c>
      <c r="U82" s="373">
        <v>209.6875</v>
      </c>
      <c r="V82" s="373">
        <v>209.6875</v>
      </c>
      <c r="W82" s="373">
        <v>209.6875</v>
      </c>
      <c r="X82" s="373">
        <v>209.6875</v>
      </c>
      <c r="Y82" s="373">
        <v>209.6875</v>
      </c>
      <c r="Z82" s="373">
        <v>209.6875</v>
      </c>
      <c r="AA82" s="373">
        <v>209.6875</v>
      </c>
      <c r="AB82" s="373">
        <v>209.6875</v>
      </c>
      <c r="AC82" s="373">
        <v>209.6875</v>
      </c>
      <c r="AD82" s="373">
        <v>104.84375</v>
      </c>
      <c r="AE82" s="373">
        <v>0</v>
      </c>
      <c r="AF82" s="373">
        <v>0</v>
      </c>
      <c r="AG82" s="373">
        <v>0</v>
      </c>
      <c r="AH82" s="373">
        <v>0</v>
      </c>
      <c r="AI82" s="373">
        <v>0</v>
      </c>
      <c r="AJ82" s="80">
        <f t="shared" si="52"/>
        <v>5661.5625</v>
      </c>
    </row>
    <row r="83" spans="2:36" s="471" customFormat="1" x14ac:dyDescent="0.2">
      <c r="B83" s="372" t="s">
        <v>577</v>
      </c>
      <c r="C83" s="373">
        <v>0</v>
      </c>
      <c r="D83" s="373">
        <v>36.780732345248474</v>
      </c>
      <c r="E83" s="373">
        <v>36.881501471229292</v>
      </c>
      <c r="F83" s="373">
        <v>36.780732345248474</v>
      </c>
      <c r="G83" s="373">
        <v>36.780732345248474</v>
      </c>
      <c r="H83" s="373">
        <v>0</v>
      </c>
      <c r="I83" s="373">
        <v>0</v>
      </c>
      <c r="J83" s="80">
        <v>0</v>
      </c>
      <c r="K83" s="373">
        <v>0</v>
      </c>
      <c r="L83" s="373">
        <v>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52"/>
        <v>147.22369850697473</v>
      </c>
    </row>
    <row r="84" spans="2:36" s="471" customFormat="1" x14ac:dyDescent="0.2">
      <c r="B84" s="372" t="s">
        <v>512</v>
      </c>
      <c r="C84" s="373">
        <v>0</v>
      </c>
      <c r="D84" s="373">
        <v>52.787162162162161</v>
      </c>
      <c r="E84" s="373">
        <v>52.787162162162161</v>
      </c>
      <c r="F84" s="373">
        <v>52.787162162162161</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0</v>
      </c>
      <c r="AG84" s="373">
        <v>0</v>
      </c>
      <c r="AH84" s="373">
        <v>0</v>
      </c>
      <c r="AI84" s="373">
        <v>0</v>
      </c>
      <c r="AJ84" s="80">
        <f t="shared" si="52"/>
        <v>158.36148648648648</v>
      </c>
    </row>
    <row r="85" spans="2:36" s="471" customFormat="1" x14ac:dyDescent="0.2">
      <c r="B85" s="347" t="s">
        <v>513</v>
      </c>
      <c r="C85" s="374">
        <v>0</v>
      </c>
      <c r="D85" s="374">
        <v>68.112467306015702</v>
      </c>
      <c r="E85" s="374">
        <v>68.112467306015702</v>
      </c>
      <c r="F85" s="374">
        <v>68.112467306015702</v>
      </c>
      <c r="G85" s="374">
        <v>68.112467306015702</v>
      </c>
      <c r="H85" s="374">
        <v>68.112467306015702</v>
      </c>
      <c r="I85" s="374">
        <v>68.112467306015702</v>
      </c>
      <c r="J85" s="80">
        <v>68.112467306015702</v>
      </c>
      <c r="K85" s="374">
        <v>68.112467306015702</v>
      </c>
      <c r="L85" s="374">
        <v>0</v>
      </c>
      <c r="M85" s="374">
        <v>0</v>
      </c>
      <c r="N85" s="374">
        <v>0</v>
      </c>
      <c r="O85" s="374">
        <v>0</v>
      </c>
      <c r="P85" s="374">
        <v>0</v>
      </c>
      <c r="Q85" s="374">
        <v>0</v>
      </c>
      <c r="R85" s="374">
        <v>0</v>
      </c>
      <c r="S85" s="374">
        <v>0</v>
      </c>
      <c r="T85" s="374">
        <v>0</v>
      </c>
      <c r="U85" s="374">
        <v>0</v>
      </c>
      <c r="V85" s="374">
        <v>0</v>
      </c>
      <c r="W85" s="374">
        <v>0</v>
      </c>
      <c r="X85" s="374">
        <v>0</v>
      </c>
      <c r="Y85" s="374">
        <v>0</v>
      </c>
      <c r="Z85" s="374">
        <v>0</v>
      </c>
      <c r="AA85" s="374">
        <v>0</v>
      </c>
      <c r="AB85" s="374">
        <v>0</v>
      </c>
      <c r="AC85" s="374">
        <v>0</v>
      </c>
      <c r="AD85" s="374">
        <v>0</v>
      </c>
      <c r="AE85" s="374">
        <v>0</v>
      </c>
      <c r="AF85" s="374">
        <v>0</v>
      </c>
      <c r="AG85" s="374">
        <v>0</v>
      </c>
      <c r="AH85" s="374">
        <v>0</v>
      </c>
      <c r="AI85" s="374">
        <v>0</v>
      </c>
      <c r="AJ85" s="80">
        <f t="shared" si="52"/>
        <v>544.8997384481255</v>
      </c>
    </row>
    <row r="86" spans="2:36" s="471" customFormat="1" x14ac:dyDescent="0.2">
      <c r="B86" s="347" t="s">
        <v>578</v>
      </c>
      <c r="C86" s="374">
        <v>0</v>
      </c>
      <c r="D86" s="374">
        <v>57.214472537053183</v>
      </c>
      <c r="E86" s="374">
        <v>57.371224520488234</v>
      </c>
      <c r="F86" s="374">
        <v>57.214472537053183</v>
      </c>
      <c r="G86" s="374">
        <v>57.214472537053183</v>
      </c>
      <c r="H86" s="374">
        <v>57.214472537053183</v>
      </c>
      <c r="I86" s="374">
        <v>57.371224520488234</v>
      </c>
      <c r="J86" s="80">
        <v>57.214472537053183</v>
      </c>
      <c r="K86" s="374">
        <v>57.214472537053183</v>
      </c>
      <c r="L86" s="374">
        <v>57.214472537053183</v>
      </c>
      <c r="M86" s="374">
        <v>0</v>
      </c>
      <c r="N86" s="374">
        <v>0</v>
      </c>
      <c r="O86" s="374">
        <v>0</v>
      </c>
      <c r="P86" s="374">
        <v>0</v>
      </c>
      <c r="Q86" s="374">
        <v>0</v>
      </c>
      <c r="R86" s="374">
        <v>0</v>
      </c>
      <c r="S86" s="374">
        <v>0</v>
      </c>
      <c r="T86" s="374">
        <v>0</v>
      </c>
      <c r="U86" s="374">
        <v>0</v>
      </c>
      <c r="V86" s="374">
        <v>0</v>
      </c>
      <c r="W86" s="374">
        <v>0</v>
      </c>
      <c r="X86" s="374">
        <v>0</v>
      </c>
      <c r="Y86" s="374">
        <v>0</v>
      </c>
      <c r="Z86" s="374">
        <v>0</v>
      </c>
      <c r="AA86" s="374">
        <v>0</v>
      </c>
      <c r="AB86" s="374">
        <v>0</v>
      </c>
      <c r="AC86" s="374">
        <v>0</v>
      </c>
      <c r="AD86" s="374">
        <v>0</v>
      </c>
      <c r="AE86" s="374">
        <v>0</v>
      </c>
      <c r="AF86" s="374">
        <v>0</v>
      </c>
      <c r="AG86" s="374">
        <v>0</v>
      </c>
      <c r="AH86" s="374">
        <v>0</v>
      </c>
      <c r="AI86" s="374">
        <v>0</v>
      </c>
      <c r="AJ86" s="80">
        <f t="shared" si="52"/>
        <v>515.24375680034882</v>
      </c>
    </row>
    <row r="87" spans="2:36" s="471" customFormat="1" x14ac:dyDescent="0.2">
      <c r="B87" s="372" t="s">
        <v>579</v>
      </c>
      <c r="C87" s="373">
        <v>51.084350479511777</v>
      </c>
      <c r="D87" s="373">
        <v>51.224307606800345</v>
      </c>
      <c r="E87" s="373">
        <v>51.084350479511777</v>
      </c>
      <c r="F87" s="373">
        <v>51.084350479511777</v>
      </c>
      <c r="G87" s="373">
        <v>51.084350479511777</v>
      </c>
      <c r="H87" s="373">
        <v>51.224307606800345</v>
      </c>
      <c r="I87" s="373">
        <v>51.084350479511777</v>
      </c>
      <c r="J87" s="80">
        <v>51.084350479511777</v>
      </c>
      <c r="K87" s="373">
        <v>51.084350479511777</v>
      </c>
      <c r="L87" s="373">
        <v>51.224307606800345</v>
      </c>
      <c r="M87" s="373">
        <v>51.084350479511777</v>
      </c>
      <c r="N87" s="373">
        <v>51.084350479511777</v>
      </c>
      <c r="O87" s="373">
        <v>51.084350479511777</v>
      </c>
      <c r="P87" s="373">
        <v>51.224307606800345</v>
      </c>
      <c r="Q87" s="373">
        <v>51.084350479511777</v>
      </c>
      <c r="R87" s="373">
        <v>51.084350479511777</v>
      </c>
      <c r="S87" s="373">
        <v>51.084350479511777</v>
      </c>
      <c r="T87" s="373">
        <v>51.224307606800345</v>
      </c>
      <c r="U87" s="373">
        <v>51.084350479511777</v>
      </c>
      <c r="V87" s="373">
        <v>51.084350479511777</v>
      </c>
      <c r="W87" s="373">
        <v>51.084350479511777</v>
      </c>
      <c r="X87" s="373">
        <v>51.224307606800345</v>
      </c>
      <c r="Y87" s="373">
        <v>51.084350479511777</v>
      </c>
      <c r="Z87" s="373">
        <v>51.084350479511777</v>
      </c>
      <c r="AA87" s="373">
        <v>51.084350479511777</v>
      </c>
      <c r="AB87" s="373">
        <v>51.224307606800345</v>
      </c>
      <c r="AC87" s="373">
        <v>51.084350479511777</v>
      </c>
      <c r="AD87" s="373">
        <v>51.084350479511777</v>
      </c>
      <c r="AE87" s="373">
        <v>51.084350479511777</v>
      </c>
      <c r="AF87" s="373">
        <v>0</v>
      </c>
      <c r="AG87" s="373">
        <v>0</v>
      </c>
      <c r="AH87" s="373">
        <v>0</v>
      </c>
      <c r="AI87" s="373">
        <v>0</v>
      </c>
      <c r="AJ87" s="80">
        <f t="shared" si="52"/>
        <v>1482.4258637968614</v>
      </c>
    </row>
    <row r="88" spans="2:36" s="471" customFormat="1" x14ac:dyDescent="0.2">
      <c r="B88" s="372" t="s">
        <v>541</v>
      </c>
      <c r="C88" s="373">
        <v>13.529765484064942</v>
      </c>
      <c r="D88" s="373">
        <v>13.529765484064942</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0</v>
      </c>
      <c r="AJ88" s="80">
        <f t="shared" si="52"/>
        <v>27.059530968129884</v>
      </c>
    </row>
    <row r="89" spans="2:36" s="471" customFormat="1" x14ac:dyDescent="0.2">
      <c r="B89" s="372" t="s">
        <v>536</v>
      </c>
      <c r="C89" s="373">
        <v>133.35182531889177</v>
      </c>
      <c r="D89" s="373">
        <v>530.50834855124333</v>
      </c>
      <c r="E89" s="373">
        <v>529.0588721890814</v>
      </c>
      <c r="F89" s="373">
        <v>263.80469791345979</v>
      </c>
      <c r="G89" s="373">
        <v>0</v>
      </c>
      <c r="H89" s="373">
        <v>0</v>
      </c>
      <c r="I89" s="373">
        <v>0</v>
      </c>
      <c r="J89" s="80">
        <v>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52"/>
        <v>1456.7237439726764</v>
      </c>
    </row>
    <row r="90" spans="2:36" s="471" customFormat="1" x14ac:dyDescent="0.2">
      <c r="B90" s="372" t="s">
        <v>698</v>
      </c>
      <c r="C90" s="373">
        <v>88.669037063254336</v>
      </c>
      <c r="D90" s="373">
        <v>356.62491829836364</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0</v>
      </c>
      <c r="AE90" s="373">
        <v>0</v>
      </c>
      <c r="AF90" s="373">
        <v>0</v>
      </c>
      <c r="AG90" s="373">
        <v>0</v>
      </c>
      <c r="AH90" s="373">
        <v>0</v>
      </c>
      <c r="AI90" s="373">
        <v>0</v>
      </c>
      <c r="AJ90" s="80">
        <f t="shared" si="52"/>
        <v>445.29395536161798</v>
      </c>
    </row>
    <row r="91" spans="2:36" s="471" customFormat="1" x14ac:dyDescent="0.2">
      <c r="B91" s="372" t="s">
        <v>388</v>
      </c>
      <c r="C91" s="373">
        <v>42.050730442698963</v>
      </c>
      <c r="D91" s="373">
        <v>42.050730442782168</v>
      </c>
      <c r="E91" s="373">
        <v>0</v>
      </c>
      <c r="F91" s="373">
        <v>0</v>
      </c>
      <c r="G91" s="373">
        <v>0</v>
      </c>
      <c r="H91" s="373">
        <v>0</v>
      </c>
      <c r="I91" s="373">
        <v>0</v>
      </c>
      <c r="J91" s="80">
        <v>0</v>
      </c>
      <c r="K91" s="373">
        <v>0</v>
      </c>
      <c r="L91" s="373">
        <v>0</v>
      </c>
      <c r="M91" s="373">
        <v>0</v>
      </c>
      <c r="N91" s="373">
        <v>0</v>
      </c>
      <c r="O91" s="373">
        <v>0</v>
      </c>
      <c r="P91" s="373">
        <v>0</v>
      </c>
      <c r="Q91" s="373">
        <v>0</v>
      </c>
      <c r="R91" s="373">
        <v>0</v>
      </c>
      <c r="S91" s="373">
        <v>0</v>
      </c>
      <c r="T91" s="373">
        <v>0</v>
      </c>
      <c r="U91" s="373">
        <v>0</v>
      </c>
      <c r="V91" s="373">
        <v>0</v>
      </c>
      <c r="W91" s="373">
        <v>0</v>
      </c>
      <c r="X91" s="373">
        <v>0</v>
      </c>
      <c r="Y91" s="373">
        <v>0</v>
      </c>
      <c r="Z91" s="373">
        <v>0</v>
      </c>
      <c r="AA91" s="373">
        <v>0</v>
      </c>
      <c r="AB91" s="373">
        <v>0</v>
      </c>
      <c r="AC91" s="373">
        <v>0</v>
      </c>
      <c r="AD91" s="373">
        <v>0</v>
      </c>
      <c r="AE91" s="373">
        <v>0</v>
      </c>
      <c r="AF91" s="373">
        <v>0</v>
      </c>
      <c r="AG91" s="373">
        <v>0</v>
      </c>
      <c r="AH91" s="373">
        <v>0</v>
      </c>
      <c r="AI91" s="373">
        <v>0</v>
      </c>
      <c r="AJ91" s="80">
        <f t="shared" si="52"/>
        <v>84.101460885481131</v>
      </c>
    </row>
    <row r="92" spans="2:36" s="471" customFormat="1" x14ac:dyDescent="0.2">
      <c r="B92" s="372" t="s">
        <v>660</v>
      </c>
      <c r="C92" s="373">
        <v>12.513906390737738</v>
      </c>
      <c r="D92" s="373">
        <v>47.523607573364743</v>
      </c>
      <c r="E92" s="373">
        <v>43.256623952757465</v>
      </c>
      <c r="F92" s="373">
        <v>38.692781348823708</v>
      </c>
      <c r="G92" s="373">
        <v>33.813160461653659</v>
      </c>
      <c r="H92" s="373">
        <v>28.600802241205869</v>
      </c>
      <c r="I92" s="373">
        <v>23.023915289020003</v>
      </c>
      <c r="J92" s="80">
        <v>17.060144911680851</v>
      </c>
      <c r="K92" s="373">
        <v>10.683733403523037</v>
      </c>
      <c r="L92" s="373">
        <v>3.8671673352062168</v>
      </c>
      <c r="M92" s="373">
        <v>0</v>
      </c>
      <c r="N92" s="373">
        <v>0</v>
      </c>
      <c r="O92" s="373">
        <v>0</v>
      </c>
      <c r="P92" s="373">
        <v>0</v>
      </c>
      <c r="Q92" s="373">
        <v>0</v>
      </c>
      <c r="R92" s="373">
        <v>0</v>
      </c>
      <c r="S92" s="373">
        <v>0</v>
      </c>
      <c r="T92" s="373">
        <v>0</v>
      </c>
      <c r="U92" s="373">
        <v>0</v>
      </c>
      <c r="V92" s="373">
        <v>0</v>
      </c>
      <c r="W92" s="373">
        <v>0</v>
      </c>
      <c r="X92" s="373">
        <v>0</v>
      </c>
      <c r="Y92" s="373">
        <v>0</v>
      </c>
      <c r="Z92" s="373">
        <v>0</v>
      </c>
      <c r="AA92" s="373">
        <v>0</v>
      </c>
      <c r="AB92" s="373">
        <v>0</v>
      </c>
      <c r="AC92" s="373">
        <v>0</v>
      </c>
      <c r="AD92" s="373">
        <v>0</v>
      </c>
      <c r="AE92" s="373">
        <v>0</v>
      </c>
      <c r="AF92" s="373">
        <v>0</v>
      </c>
      <c r="AG92" s="373">
        <v>0</v>
      </c>
      <c r="AH92" s="373">
        <v>0</v>
      </c>
      <c r="AI92" s="373">
        <v>0</v>
      </c>
      <c r="AJ92" s="80">
        <f t="shared" si="52"/>
        <v>259.03584290797329</v>
      </c>
    </row>
    <row r="93" spans="2:36" s="471" customFormat="1" x14ac:dyDescent="0.2">
      <c r="B93" s="372" t="s">
        <v>426</v>
      </c>
      <c r="C93" s="373">
        <v>0</v>
      </c>
      <c r="D93" s="373">
        <v>6.9468719400000003</v>
      </c>
      <c r="E93" s="373">
        <v>6.9468719400000003</v>
      </c>
      <c r="F93" s="373">
        <v>6.9468719400000003</v>
      </c>
      <c r="G93" s="373">
        <v>6.9468719400000003</v>
      </c>
      <c r="H93" s="373">
        <v>0</v>
      </c>
      <c r="I93" s="373">
        <v>0</v>
      </c>
      <c r="J93" s="80">
        <v>0</v>
      </c>
      <c r="K93" s="373">
        <v>0</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52"/>
        <v>27.787487760000001</v>
      </c>
    </row>
    <row r="94" spans="2:36" s="471" customFormat="1" x14ac:dyDescent="0.2">
      <c r="B94" s="372" t="s">
        <v>940</v>
      </c>
      <c r="C94" s="373">
        <v>44.154652329999998</v>
      </c>
      <c r="D94" s="373">
        <v>88.309304659999995</v>
      </c>
      <c r="E94" s="373">
        <v>88.309304659999995</v>
      </c>
      <c r="F94" s="373">
        <v>88.309304659999995</v>
      </c>
      <c r="G94" s="373">
        <v>73.738269389999999</v>
      </c>
      <c r="H94" s="373">
        <v>44.596198849999993</v>
      </c>
      <c r="I94" s="373">
        <v>15.012581789999999</v>
      </c>
      <c r="J94" s="80">
        <v>0</v>
      </c>
      <c r="K94" s="373">
        <v>0</v>
      </c>
      <c r="L94" s="373">
        <v>0</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52"/>
        <v>442.42961634</v>
      </c>
    </row>
    <row r="95" spans="2:36" s="471" customFormat="1" x14ac:dyDescent="0.2">
      <c r="B95" s="1045" t="s">
        <v>543</v>
      </c>
      <c r="C95" s="95">
        <v>103.72979526</v>
      </c>
      <c r="D95" s="95">
        <v>207.45959052000001</v>
      </c>
      <c r="E95" s="95">
        <v>207.45959052000001</v>
      </c>
      <c r="F95" s="95">
        <v>207.45959052000001</v>
      </c>
      <c r="G95" s="95">
        <v>207.45959052000001</v>
      </c>
      <c r="H95" s="95">
        <v>207.45959052000001</v>
      </c>
      <c r="I95" s="95">
        <v>207.45959052000001</v>
      </c>
      <c r="J95" s="80">
        <v>207.45959052000001</v>
      </c>
      <c r="K95" s="95">
        <v>207.45959052000001</v>
      </c>
      <c r="L95" s="95">
        <v>207.45959052000001</v>
      </c>
      <c r="M95" s="95">
        <v>207.45959052000001</v>
      </c>
      <c r="N95" s="95">
        <v>207.45959052000001</v>
      </c>
      <c r="O95" s="95">
        <v>207.45959052000001</v>
      </c>
      <c r="P95" s="95">
        <v>207.45959052000001</v>
      </c>
      <c r="Q95" s="95">
        <v>207.45959052000001</v>
      </c>
      <c r="R95" s="95">
        <v>207.45959052000001</v>
      </c>
      <c r="S95" s="95">
        <v>173.22875807999998</v>
      </c>
      <c r="T95" s="95">
        <v>104.76709321</v>
      </c>
      <c r="U95" s="95">
        <v>35.268130390000003</v>
      </c>
      <c r="V95" s="95">
        <v>0</v>
      </c>
      <c r="W95" s="95">
        <v>0</v>
      </c>
      <c r="X95" s="95">
        <v>0</v>
      </c>
      <c r="Y95" s="95">
        <v>0</v>
      </c>
      <c r="Z95" s="95">
        <v>0</v>
      </c>
      <c r="AA95" s="95">
        <v>0</v>
      </c>
      <c r="AB95" s="95">
        <v>0</v>
      </c>
      <c r="AC95" s="95">
        <v>0</v>
      </c>
      <c r="AD95" s="95">
        <v>0</v>
      </c>
      <c r="AE95" s="95">
        <v>0</v>
      </c>
      <c r="AF95" s="95">
        <v>0</v>
      </c>
      <c r="AG95" s="95">
        <v>0</v>
      </c>
      <c r="AH95" s="95">
        <v>0</v>
      </c>
      <c r="AI95" s="95">
        <v>0</v>
      </c>
      <c r="AJ95" s="80">
        <f t="shared" si="52"/>
        <v>3528.8876347399987</v>
      </c>
    </row>
    <row r="96" spans="2:36" s="471" customFormat="1" x14ac:dyDescent="0.2">
      <c r="B96" s="1043" t="s">
        <v>495</v>
      </c>
      <c r="C96" s="95">
        <v>174.28794468000001</v>
      </c>
      <c r="D96" s="95">
        <v>348.57588936000002</v>
      </c>
      <c r="E96" s="80">
        <v>348.57588936000002</v>
      </c>
      <c r="F96" s="80">
        <v>348.57588936000002</v>
      </c>
      <c r="G96" s="80">
        <v>0</v>
      </c>
      <c r="H96" s="80">
        <v>0</v>
      </c>
      <c r="I96" s="80">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ref="AJ96:AJ123" si="53">SUM(C96:AI96)</f>
        <v>1220.0156127600001</v>
      </c>
    </row>
    <row r="97" spans="2:36" s="1047" customFormat="1" x14ac:dyDescent="0.2">
      <c r="B97" s="1043" t="s">
        <v>496</v>
      </c>
      <c r="C97" s="95">
        <v>177.59946388999998</v>
      </c>
      <c r="D97" s="95">
        <v>355.19892777999996</v>
      </c>
      <c r="E97" s="1042">
        <v>355.19892777999996</v>
      </c>
      <c r="F97" s="1042">
        <v>355.19892777999996</v>
      </c>
      <c r="G97" s="1042">
        <v>355.19892777999996</v>
      </c>
      <c r="H97" s="1042">
        <v>355.19892777999996</v>
      </c>
      <c r="I97" s="1042">
        <v>355.19892777999996</v>
      </c>
      <c r="J97" s="1042">
        <v>0</v>
      </c>
      <c r="K97" s="1042">
        <v>0</v>
      </c>
      <c r="L97" s="1042">
        <v>0</v>
      </c>
      <c r="M97" s="1042">
        <v>0</v>
      </c>
      <c r="N97" s="1042">
        <v>0</v>
      </c>
      <c r="O97" s="1042">
        <v>0</v>
      </c>
      <c r="P97" s="1042">
        <v>0</v>
      </c>
      <c r="Q97" s="1042">
        <v>0</v>
      </c>
      <c r="R97" s="1042">
        <v>0</v>
      </c>
      <c r="S97" s="1042">
        <v>0</v>
      </c>
      <c r="T97" s="1042">
        <v>0</v>
      </c>
      <c r="U97" s="1042">
        <v>0</v>
      </c>
      <c r="V97" s="95">
        <v>0</v>
      </c>
      <c r="W97" s="95">
        <v>0</v>
      </c>
      <c r="X97" s="95">
        <v>0</v>
      </c>
      <c r="Y97" s="95">
        <v>0</v>
      </c>
      <c r="Z97" s="95">
        <v>0</v>
      </c>
      <c r="AA97" s="95">
        <v>0</v>
      </c>
      <c r="AB97" s="95">
        <v>0</v>
      </c>
      <c r="AC97" s="95">
        <v>0</v>
      </c>
      <c r="AD97" s="95">
        <v>0</v>
      </c>
      <c r="AE97" s="95">
        <v>0</v>
      </c>
      <c r="AF97" s="95">
        <v>0</v>
      </c>
      <c r="AG97" s="95">
        <v>0</v>
      </c>
      <c r="AH97" s="95">
        <v>0</v>
      </c>
      <c r="AI97" s="95">
        <v>0</v>
      </c>
      <c r="AJ97" s="1042">
        <f>SUM(C97:AI97)</f>
        <v>2308.7930305699997</v>
      </c>
    </row>
    <row r="98" spans="2:36" s="471" customFormat="1" x14ac:dyDescent="0.2">
      <c r="B98" s="347" t="s">
        <v>497</v>
      </c>
      <c r="C98" s="95">
        <v>184.68842028999998</v>
      </c>
      <c r="D98" s="95">
        <v>369.37684057999996</v>
      </c>
      <c r="E98" s="95">
        <v>369.37684057999996</v>
      </c>
      <c r="F98" s="95">
        <v>369.37684057999996</v>
      </c>
      <c r="G98" s="95">
        <v>369.37684057999996</v>
      </c>
      <c r="H98" s="95">
        <v>369.37684057999996</v>
      </c>
      <c r="I98" s="95">
        <v>369.37684057999996</v>
      </c>
      <c r="J98" s="80">
        <v>369.37684057999996</v>
      </c>
      <c r="K98" s="95">
        <v>369.37684057999996</v>
      </c>
      <c r="L98" s="95">
        <v>0</v>
      </c>
      <c r="M98" s="95">
        <v>0</v>
      </c>
      <c r="N98" s="95">
        <v>0</v>
      </c>
      <c r="O98" s="95">
        <v>0</v>
      </c>
      <c r="P98" s="95">
        <v>0</v>
      </c>
      <c r="Q98" s="95">
        <v>0</v>
      </c>
      <c r="R98" s="95">
        <v>0</v>
      </c>
      <c r="S98" s="95">
        <v>0</v>
      </c>
      <c r="T98" s="95">
        <v>0</v>
      </c>
      <c r="U98" s="95">
        <v>0</v>
      </c>
      <c r="V98" s="95">
        <v>0</v>
      </c>
      <c r="W98" s="95">
        <v>0</v>
      </c>
      <c r="X98" s="95">
        <v>0</v>
      </c>
      <c r="Y98" s="95">
        <v>0</v>
      </c>
      <c r="Z98" s="95">
        <v>0</v>
      </c>
      <c r="AA98" s="95">
        <v>0</v>
      </c>
      <c r="AB98" s="95">
        <v>0</v>
      </c>
      <c r="AC98" s="95">
        <v>0</v>
      </c>
      <c r="AD98" s="95">
        <v>0</v>
      </c>
      <c r="AE98" s="95">
        <v>0</v>
      </c>
      <c r="AF98" s="95">
        <v>0</v>
      </c>
      <c r="AG98" s="95">
        <v>0</v>
      </c>
      <c r="AH98" s="95">
        <v>0</v>
      </c>
      <c r="AI98" s="95">
        <v>0</v>
      </c>
      <c r="AJ98" s="80">
        <f t="shared" si="53"/>
        <v>3139.7031449299998</v>
      </c>
    </row>
    <row r="99" spans="2:36" s="471" customFormat="1" x14ac:dyDescent="0.2">
      <c r="B99" s="372" t="s">
        <v>380</v>
      </c>
      <c r="C99" s="80">
        <v>117.90242668</v>
      </c>
      <c r="D99" s="80">
        <v>235.80485336000001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1042">
        <v>0</v>
      </c>
      <c r="AI99" s="80">
        <v>0</v>
      </c>
      <c r="AJ99" s="80">
        <f t="shared" si="53"/>
        <v>353.70728004</v>
      </c>
    </row>
    <row r="100" spans="2:36" s="471" customFormat="1" x14ac:dyDescent="0.2">
      <c r="B100" s="347" t="s">
        <v>941</v>
      </c>
      <c r="C100" s="80">
        <v>290.24680932000001</v>
      </c>
      <c r="D100" s="80">
        <v>522.47211823999999</v>
      </c>
      <c r="E100" s="80">
        <v>406.42911743999997</v>
      </c>
      <c r="F100" s="80">
        <v>290.38611664000001</v>
      </c>
      <c r="G100" s="80">
        <v>174.34311584</v>
      </c>
      <c r="H100" s="80">
        <v>58.160807720000001</v>
      </c>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1042">
        <v>0</v>
      </c>
      <c r="AI100" s="80">
        <v>0</v>
      </c>
      <c r="AJ100" s="80">
        <f t="shared" si="53"/>
        <v>1742.0380852000001</v>
      </c>
    </row>
    <row r="101" spans="2:36" s="471" customFormat="1" x14ac:dyDescent="0.2">
      <c r="B101" s="372" t="s">
        <v>511</v>
      </c>
      <c r="C101" s="80">
        <v>53.793688850347777</v>
      </c>
      <c r="D101" s="80">
        <v>53.793688850347777</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1042">
        <v>0</v>
      </c>
      <c r="AI101" s="80">
        <v>0</v>
      </c>
      <c r="AJ101" s="80">
        <f t="shared" si="53"/>
        <v>107.58737770069555</v>
      </c>
    </row>
    <row r="102" spans="2:36" s="471" customFormat="1" x14ac:dyDescent="0.2">
      <c r="B102" s="372" t="s">
        <v>429</v>
      </c>
      <c r="C102" s="80">
        <v>0</v>
      </c>
      <c r="D102" s="80">
        <v>65.272856445078745</v>
      </c>
      <c r="E102" s="80">
        <v>65.272856445078745</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1042">
        <v>0</v>
      </c>
      <c r="AI102" s="80">
        <v>0</v>
      </c>
      <c r="AJ102" s="80">
        <f t="shared" si="53"/>
        <v>130.54571289015749</v>
      </c>
    </row>
    <row r="103" spans="2:36" s="471" customFormat="1" x14ac:dyDescent="0.2">
      <c r="B103" s="1045" t="s">
        <v>628</v>
      </c>
      <c r="C103" s="80">
        <v>0</v>
      </c>
      <c r="D103" s="80">
        <v>36.599170475814859</v>
      </c>
      <c r="E103" s="80">
        <v>36.599170475814859</v>
      </c>
      <c r="F103" s="80">
        <v>36.599170475814859</v>
      </c>
      <c r="G103" s="80">
        <v>18.299585237907429</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1042">
        <v>0</v>
      </c>
      <c r="AI103" s="80">
        <v>0</v>
      </c>
      <c r="AJ103" s="80">
        <f t="shared" si="53"/>
        <v>128.09709666535201</v>
      </c>
    </row>
    <row r="104" spans="2:36" s="471" customFormat="1" x14ac:dyDescent="0.2">
      <c r="B104" s="347" t="s">
        <v>672</v>
      </c>
      <c r="C104" s="80">
        <v>18.107210523736029</v>
      </c>
      <c r="D104" s="80">
        <v>36.214421047472058</v>
      </c>
      <c r="E104" s="80">
        <v>36.214421047472058</v>
      </c>
      <c r="F104" s="80">
        <v>36.214421047472058</v>
      </c>
      <c r="G104" s="80">
        <v>36.214421047472058</v>
      </c>
      <c r="H104" s="80">
        <v>36.214421047472058</v>
      </c>
      <c r="I104" s="80">
        <v>18.107210523736029</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1042">
        <v>0</v>
      </c>
      <c r="AI104" s="80">
        <v>0</v>
      </c>
      <c r="AJ104" s="80">
        <f t="shared" si="53"/>
        <v>217.28652628483235</v>
      </c>
    </row>
    <row r="105" spans="2:36" s="471" customFormat="1" x14ac:dyDescent="0.2">
      <c r="B105" s="347" t="s">
        <v>508</v>
      </c>
      <c r="C105" s="348">
        <v>130.02734296964991</v>
      </c>
      <c r="D105" s="348">
        <v>260.05468593929982</v>
      </c>
      <c r="E105" s="348">
        <v>260.05468593929982</v>
      </c>
      <c r="F105" s="348">
        <v>260.05468593929982</v>
      </c>
      <c r="G105" s="348">
        <v>260.05468593929982</v>
      </c>
      <c r="H105" s="348">
        <v>260.05468593929982</v>
      </c>
      <c r="I105" s="348">
        <v>260.05468593929982</v>
      </c>
      <c r="J105" s="80">
        <v>260.05468593929982</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1046">
        <v>0</v>
      </c>
      <c r="AI105" s="348">
        <v>0</v>
      </c>
      <c r="AJ105" s="80">
        <f t="shared" si="53"/>
        <v>1950.4101445447486</v>
      </c>
    </row>
    <row r="106" spans="2:36" s="471" customFormat="1" x14ac:dyDescent="0.2">
      <c r="B106" s="347" t="s">
        <v>509</v>
      </c>
      <c r="C106" s="348">
        <v>89.162262340618099</v>
      </c>
      <c r="D106" s="348">
        <v>178.3245246812362</v>
      </c>
      <c r="E106" s="348">
        <v>178.3245246812362</v>
      </c>
      <c r="F106" s="348">
        <v>178.3245246812362</v>
      </c>
      <c r="G106" s="348">
        <v>178.3245246812362</v>
      </c>
      <c r="H106" s="348">
        <v>0</v>
      </c>
      <c r="I106" s="348">
        <v>0</v>
      </c>
      <c r="J106" s="80">
        <v>0</v>
      </c>
      <c r="K106" s="348">
        <v>0</v>
      </c>
      <c r="L106" s="348">
        <v>0</v>
      </c>
      <c r="M106" s="348">
        <v>0</v>
      </c>
      <c r="N106" s="348">
        <v>0</v>
      </c>
      <c r="O106" s="348">
        <v>0</v>
      </c>
      <c r="P106" s="348">
        <v>0</v>
      </c>
      <c r="Q106" s="348">
        <v>0</v>
      </c>
      <c r="R106" s="348">
        <v>0</v>
      </c>
      <c r="S106" s="348">
        <v>0</v>
      </c>
      <c r="T106" s="348">
        <v>0</v>
      </c>
      <c r="U106" s="348">
        <v>0</v>
      </c>
      <c r="V106" s="348">
        <v>0</v>
      </c>
      <c r="W106" s="348">
        <v>0</v>
      </c>
      <c r="X106" s="348">
        <v>0</v>
      </c>
      <c r="Y106" s="348">
        <v>0</v>
      </c>
      <c r="Z106" s="348">
        <v>0</v>
      </c>
      <c r="AA106" s="348">
        <v>0</v>
      </c>
      <c r="AB106" s="348">
        <v>0</v>
      </c>
      <c r="AC106" s="348">
        <v>0</v>
      </c>
      <c r="AD106" s="348">
        <v>0</v>
      </c>
      <c r="AE106" s="348">
        <v>0</v>
      </c>
      <c r="AF106" s="348">
        <v>0</v>
      </c>
      <c r="AG106" s="348">
        <v>0</v>
      </c>
      <c r="AH106" s="1046">
        <v>0</v>
      </c>
      <c r="AI106" s="348">
        <v>0</v>
      </c>
      <c r="AJ106" s="80">
        <f t="shared" si="53"/>
        <v>802.46036106556289</v>
      </c>
    </row>
    <row r="107" spans="2:36" s="471" customFormat="1" x14ac:dyDescent="0.2">
      <c r="B107" s="347" t="s">
        <v>510</v>
      </c>
      <c r="C107" s="348">
        <v>98.812855820620129</v>
      </c>
      <c r="D107" s="348">
        <v>197.62571164124026</v>
      </c>
      <c r="E107" s="348">
        <v>197.62571164124026</v>
      </c>
      <c r="F107" s="348">
        <v>0</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1046">
        <v>0</v>
      </c>
      <c r="AI107" s="348">
        <v>0</v>
      </c>
      <c r="AJ107" s="80">
        <f t="shared" si="53"/>
        <v>494.0642791031006</v>
      </c>
    </row>
    <row r="108" spans="2:36" s="471" customFormat="1" x14ac:dyDescent="0.2">
      <c r="B108" s="372" t="s">
        <v>743</v>
      </c>
      <c r="C108" s="348">
        <v>0</v>
      </c>
      <c r="D108" s="348">
        <v>0</v>
      </c>
      <c r="E108" s="348">
        <v>0</v>
      </c>
      <c r="F108" s="348">
        <v>0</v>
      </c>
      <c r="G108" s="348">
        <v>0</v>
      </c>
      <c r="H108" s="348">
        <v>0</v>
      </c>
      <c r="I108" s="348">
        <v>0</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1046">
        <v>0</v>
      </c>
      <c r="AI108" s="348">
        <v>0</v>
      </c>
      <c r="AJ108" s="80">
        <f t="shared" si="53"/>
        <v>0</v>
      </c>
    </row>
    <row r="109" spans="2:36" s="471" customFormat="1" x14ac:dyDescent="0.2">
      <c r="B109" s="347" t="s">
        <v>686</v>
      </c>
      <c r="C109" s="348">
        <v>281.89029446074676</v>
      </c>
      <c r="D109" s="348">
        <v>563.78058892149352</v>
      </c>
      <c r="E109" s="348">
        <v>0</v>
      </c>
      <c r="F109" s="348">
        <v>0</v>
      </c>
      <c r="G109" s="348">
        <v>0</v>
      </c>
      <c r="H109" s="348">
        <v>0</v>
      </c>
      <c r="I109" s="348">
        <v>0</v>
      </c>
      <c r="J109" s="80">
        <v>0</v>
      </c>
      <c r="K109" s="348">
        <v>0</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1046">
        <v>0</v>
      </c>
      <c r="AI109" s="348">
        <v>0</v>
      </c>
      <c r="AJ109" s="80">
        <f t="shared" si="53"/>
        <v>845.67088338224028</v>
      </c>
    </row>
    <row r="110" spans="2:36" s="471" customFormat="1" x14ac:dyDescent="0.2">
      <c r="B110" s="372" t="s">
        <v>572</v>
      </c>
      <c r="C110" s="80">
        <v>422.23747994867813</v>
      </c>
      <c r="D110" s="80">
        <v>849.11493220421721</v>
      </c>
      <c r="E110" s="80">
        <v>0</v>
      </c>
      <c r="F110" s="80">
        <v>0</v>
      </c>
      <c r="G110" s="80">
        <v>0</v>
      </c>
      <c r="H110" s="80">
        <v>0</v>
      </c>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1042">
        <v>0</v>
      </c>
      <c r="AI110" s="80">
        <v>0</v>
      </c>
      <c r="AJ110" s="80">
        <f t="shared" si="53"/>
        <v>1271.3524121528953</v>
      </c>
    </row>
    <row r="111" spans="2:36" s="471" customFormat="1" x14ac:dyDescent="0.2">
      <c r="B111" s="372" t="s">
        <v>712</v>
      </c>
      <c r="C111" s="348">
        <v>0</v>
      </c>
      <c r="D111" s="348">
        <v>116.69121895000001</v>
      </c>
      <c r="E111" s="348">
        <v>0</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1046">
        <v>0</v>
      </c>
      <c r="AI111" s="348">
        <v>0</v>
      </c>
      <c r="AJ111" s="1042">
        <f t="shared" si="53"/>
        <v>116.69121895000001</v>
      </c>
    </row>
    <row r="112" spans="2:36" s="471" customFormat="1" x14ac:dyDescent="0.2">
      <c r="B112" s="347" t="s">
        <v>710</v>
      </c>
      <c r="C112" s="348">
        <v>84.81139395999999</v>
      </c>
      <c r="D112" s="348">
        <v>84.81139395999999</v>
      </c>
      <c r="E112" s="348">
        <v>0</v>
      </c>
      <c r="F112" s="348">
        <v>0</v>
      </c>
      <c r="G112" s="348">
        <v>0</v>
      </c>
      <c r="H112" s="348">
        <v>0</v>
      </c>
      <c r="I112" s="348">
        <v>0</v>
      </c>
      <c r="J112" s="80">
        <v>0</v>
      </c>
      <c r="K112" s="348">
        <v>0</v>
      </c>
      <c r="L112" s="348">
        <v>0</v>
      </c>
      <c r="M112" s="348">
        <v>0</v>
      </c>
      <c r="N112" s="348">
        <v>0</v>
      </c>
      <c r="O112" s="348">
        <v>0</v>
      </c>
      <c r="P112" s="348">
        <v>0</v>
      </c>
      <c r="Q112" s="348">
        <v>0</v>
      </c>
      <c r="R112" s="348">
        <v>0</v>
      </c>
      <c r="S112" s="348">
        <v>0</v>
      </c>
      <c r="T112" s="348">
        <v>0</v>
      </c>
      <c r="U112" s="348">
        <v>0</v>
      </c>
      <c r="V112" s="348">
        <v>0</v>
      </c>
      <c r="W112" s="348">
        <v>0</v>
      </c>
      <c r="X112" s="348">
        <v>0</v>
      </c>
      <c r="Y112" s="348">
        <v>0</v>
      </c>
      <c r="Z112" s="348">
        <v>0</v>
      </c>
      <c r="AA112" s="348">
        <v>0</v>
      </c>
      <c r="AB112" s="348">
        <v>0</v>
      </c>
      <c r="AC112" s="348">
        <v>0</v>
      </c>
      <c r="AD112" s="348">
        <v>0</v>
      </c>
      <c r="AE112" s="348">
        <v>0</v>
      </c>
      <c r="AF112" s="348">
        <v>0</v>
      </c>
      <c r="AG112" s="348">
        <v>0</v>
      </c>
      <c r="AH112" s="1046">
        <v>0</v>
      </c>
      <c r="AI112" s="348">
        <v>0</v>
      </c>
      <c r="AJ112" s="80">
        <f t="shared" si="53"/>
        <v>169.62278791999998</v>
      </c>
    </row>
    <row r="113" spans="2:36" s="471" customFormat="1" x14ac:dyDescent="0.2">
      <c r="B113" s="347" t="s">
        <v>711</v>
      </c>
      <c r="C113" s="348">
        <v>34.848714731657388</v>
      </c>
      <c r="D113" s="348">
        <v>69.697429463314776</v>
      </c>
      <c r="E113" s="348">
        <v>69.697429463314776</v>
      </c>
      <c r="F113" s="348">
        <v>69.697429463314776</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1046">
        <v>0</v>
      </c>
      <c r="AI113" s="348">
        <v>0</v>
      </c>
      <c r="AJ113" s="80">
        <f t="shared" si="53"/>
        <v>243.94100312160174</v>
      </c>
    </row>
    <row r="114" spans="2:36" s="471" customFormat="1" x14ac:dyDescent="0.2">
      <c r="B114" s="372" t="s">
        <v>725</v>
      </c>
      <c r="C114" s="348">
        <v>99.469628108142487</v>
      </c>
      <c r="D114" s="348">
        <v>395.7161292128277</v>
      </c>
      <c r="E114" s="348">
        <v>102.71320293775582</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1046">
        <v>0</v>
      </c>
      <c r="AI114" s="348">
        <v>0</v>
      </c>
      <c r="AJ114" s="80">
        <f t="shared" si="53"/>
        <v>597.89896025872599</v>
      </c>
    </row>
    <row r="115" spans="2:36" s="471" customFormat="1" x14ac:dyDescent="0.2">
      <c r="B115" s="347" t="s">
        <v>875</v>
      </c>
      <c r="C115" s="80">
        <v>0</v>
      </c>
      <c r="D115" s="80">
        <v>0</v>
      </c>
      <c r="E115" s="80">
        <v>0</v>
      </c>
      <c r="F115" s="80">
        <v>0</v>
      </c>
      <c r="G115" s="80">
        <v>0</v>
      </c>
      <c r="H115" s="80">
        <v>0</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1042">
        <v>0</v>
      </c>
      <c r="AI115" s="80">
        <v>0</v>
      </c>
      <c r="AJ115" s="80">
        <f t="shared" si="53"/>
        <v>0</v>
      </c>
    </row>
    <row r="116" spans="2:36" s="1047" customFormat="1" x14ac:dyDescent="0.2">
      <c r="B116" s="1043" t="s">
        <v>80</v>
      </c>
      <c r="C116" s="1042">
        <v>136.06966976000001</v>
      </c>
      <c r="D116" s="1042">
        <v>713.86167102567401</v>
      </c>
      <c r="E116" s="1042">
        <v>642.20210737567425</v>
      </c>
      <c r="F116" s="1042">
        <v>517.60509727066494</v>
      </c>
      <c r="G116" s="1042">
        <v>411.59118233000004</v>
      </c>
      <c r="H116" s="1042">
        <v>267.87942061000001</v>
      </c>
      <c r="I116" s="1042">
        <v>84.594951749999993</v>
      </c>
      <c r="J116" s="1042">
        <v>2.7715570400000002</v>
      </c>
      <c r="K116" s="1042">
        <v>0</v>
      </c>
      <c r="L116" s="1042">
        <v>0</v>
      </c>
      <c r="M116" s="1042">
        <v>0</v>
      </c>
      <c r="N116" s="1042">
        <v>0</v>
      </c>
      <c r="O116" s="1042">
        <v>0</v>
      </c>
      <c r="P116" s="1042">
        <v>0</v>
      </c>
      <c r="Q116" s="1042">
        <v>0</v>
      </c>
      <c r="R116" s="1042">
        <v>0</v>
      </c>
      <c r="S116" s="1042">
        <v>0</v>
      </c>
      <c r="T116" s="1042">
        <v>0</v>
      </c>
      <c r="U116" s="1042">
        <v>0</v>
      </c>
      <c r="V116" s="1042">
        <v>0</v>
      </c>
      <c r="W116" s="1042">
        <v>0</v>
      </c>
      <c r="X116" s="1042">
        <v>0</v>
      </c>
      <c r="Y116" s="1042">
        <v>0</v>
      </c>
      <c r="Z116" s="1042">
        <v>0</v>
      </c>
      <c r="AA116" s="1042">
        <v>0</v>
      </c>
      <c r="AB116" s="1042">
        <v>0</v>
      </c>
      <c r="AC116" s="1042">
        <v>0</v>
      </c>
      <c r="AD116" s="1042">
        <v>0</v>
      </c>
      <c r="AE116" s="1042">
        <v>0</v>
      </c>
      <c r="AF116" s="1042">
        <v>0</v>
      </c>
      <c r="AG116" s="1042">
        <v>0</v>
      </c>
      <c r="AH116" s="1042">
        <v>0</v>
      </c>
      <c r="AI116" s="1042">
        <v>0</v>
      </c>
      <c r="AJ116" s="1042">
        <f t="shared" si="53"/>
        <v>2776.5756571620132</v>
      </c>
    </row>
    <row r="117" spans="2:36" s="471" customFormat="1" x14ac:dyDescent="0.2">
      <c r="B117" s="347" t="s">
        <v>221</v>
      </c>
      <c r="C117" s="348">
        <f t="shared" ref="C117:H117" si="54">+C118+C119</f>
        <v>346.01169531160832</v>
      </c>
      <c r="D117" s="348">
        <f t="shared" si="54"/>
        <v>120.0631583143392</v>
      </c>
      <c r="E117" s="348">
        <f t="shared" si="54"/>
        <v>0</v>
      </c>
      <c r="F117" s="348">
        <f t="shared" si="54"/>
        <v>0</v>
      </c>
      <c r="G117" s="348">
        <f t="shared" si="54"/>
        <v>0</v>
      </c>
      <c r="H117" s="348">
        <f t="shared" si="54"/>
        <v>0</v>
      </c>
      <c r="I117" s="348">
        <f t="shared" ref="I117:AI117" si="55">+I118+I119</f>
        <v>0</v>
      </c>
      <c r="J117" s="348">
        <f t="shared" si="55"/>
        <v>0</v>
      </c>
      <c r="K117" s="348">
        <f t="shared" si="55"/>
        <v>0</v>
      </c>
      <c r="L117" s="348">
        <f t="shared" si="55"/>
        <v>0</v>
      </c>
      <c r="M117" s="348">
        <f t="shared" si="55"/>
        <v>0</v>
      </c>
      <c r="N117" s="348">
        <f t="shared" si="55"/>
        <v>0</v>
      </c>
      <c r="O117" s="348">
        <f t="shared" si="55"/>
        <v>0</v>
      </c>
      <c r="P117" s="348">
        <f t="shared" si="55"/>
        <v>0</v>
      </c>
      <c r="Q117" s="348">
        <f t="shared" si="55"/>
        <v>0</v>
      </c>
      <c r="R117" s="348">
        <f t="shared" si="55"/>
        <v>0</v>
      </c>
      <c r="S117" s="348">
        <f t="shared" si="55"/>
        <v>0</v>
      </c>
      <c r="T117" s="348">
        <f t="shared" si="55"/>
        <v>0</v>
      </c>
      <c r="U117" s="348">
        <f t="shared" si="55"/>
        <v>0</v>
      </c>
      <c r="V117" s="348">
        <f t="shared" si="55"/>
        <v>0</v>
      </c>
      <c r="W117" s="348">
        <f t="shared" si="55"/>
        <v>0</v>
      </c>
      <c r="X117" s="348">
        <f t="shared" si="55"/>
        <v>0</v>
      </c>
      <c r="Y117" s="348">
        <f t="shared" si="55"/>
        <v>0</v>
      </c>
      <c r="Z117" s="348">
        <f t="shared" si="55"/>
        <v>0</v>
      </c>
      <c r="AA117" s="348">
        <f t="shared" si="55"/>
        <v>0</v>
      </c>
      <c r="AB117" s="348">
        <f t="shared" si="55"/>
        <v>0</v>
      </c>
      <c r="AC117" s="348">
        <f t="shared" si="55"/>
        <v>0</v>
      </c>
      <c r="AD117" s="348">
        <f t="shared" si="55"/>
        <v>0</v>
      </c>
      <c r="AE117" s="348">
        <f t="shared" si="55"/>
        <v>0</v>
      </c>
      <c r="AF117" s="348">
        <f t="shared" si="55"/>
        <v>0</v>
      </c>
      <c r="AG117" s="348">
        <f t="shared" si="55"/>
        <v>0</v>
      </c>
      <c r="AH117" s="1046">
        <f t="shared" ref="AH117" si="56">+AH118+AH119</f>
        <v>0</v>
      </c>
      <c r="AI117" s="348">
        <f t="shared" si="55"/>
        <v>0</v>
      </c>
      <c r="AJ117" s="80">
        <f t="shared" si="53"/>
        <v>466.07485362594753</v>
      </c>
    </row>
    <row r="118" spans="2:36" s="471" customFormat="1" x14ac:dyDescent="0.2">
      <c r="B118" s="355" t="s">
        <v>73</v>
      </c>
      <c r="C118" s="351">
        <v>346.01169531160832</v>
      </c>
      <c r="D118" s="351">
        <v>120.0631583143392</v>
      </c>
      <c r="E118" s="351">
        <v>0</v>
      </c>
      <c r="F118" s="351">
        <v>0</v>
      </c>
      <c r="G118" s="351">
        <v>0</v>
      </c>
      <c r="H118" s="351">
        <v>0</v>
      </c>
      <c r="I118" s="351">
        <v>0</v>
      </c>
      <c r="J118" s="83">
        <v>0</v>
      </c>
      <c r="K118" s="351">
        <v>0</v>
      </c>
      <c r="L118" s="351">
        <v>0</v>
      </c>
      <c r="M118" s="351">
        <v>0</v>
      </c>
      <c r="N118" s="351">
        <v>0</v>
      </c>
      <c r="O118" s="351">
        <v>0</v>
      </c>
      <c r="P118" s="351">
        <v>0</v>
      </c>
      <c r="Q118" s="351">
        <v>0</v>
      </c>
      <c r="R118" s="351">
        <v>0</v>
      </c>
      <c r="S118" s="351">
        <v>0</v>
      </c>
      <c r="T118" s="351">
        <v>0</v>
      </c>
      <c r="U118" s="351">
        <v>0</v>
      </c>
      <c r="V118" s="351">
        <v>0</v>
      </c>
      <c r="W118" s="351">
        <v>0</v>
      </c>
      <c r="X118" s="351">
        <v>0</v>
      </c>
      <c r="Y118" s="351">
        <v>0</v>
      </c>
      <c r="Z118" s="351">
        <v>0</v>
      </c>
      <c r="AA118" s="351">
        <v>0</v>
      </c>
      <c r="AB118" s="351">
        <v>0</v>
      </c>
      <c r="AC118" s="351">
        <v>0</v>
      </c>
      <c r="AD118" s="351">
        <v>0</v>
      </c>
      <c r="AE118" s="351">
        <v>0</v>
      </c>
      <c r="AF118" s="351">
        <v>0</v>
      </c>
      <c r="AG118" s="351">
        <v>0</v>
      </c>
      <c r="AH118" s="1035">
        <v>0</v>
      </c>
      <c r="AI118" s="351">
        <v>0</v>
      </c>
      <c r="AJ118" s="83">
        <f t="shared" si="53"/>
        <v>466.07485362594753</v>
      </c>
    </row>
    <row r="119" spans="2:36" s="471" customFormat="1" x14ac:dyDescent="0.2">
      <c r="B119" s="385" t="s">
        <v>71</v>
      </c>
      <c r="C119" s="352">
        <v>0</v>
      </c>
      <c r="D119" s="352">
        <v>0</v>
      </c>
      <c r="E119" s="352">
        <v>0</v>
      </c>
      <c r="F119" s="352">
        <v>0</v>
      </c>
      <c r="G119" s="352">
        <v>0</v>
      </c>
      <c r="H119" s="352">
        <v>0</v>
      </c>
      <c r="I119" s="352">
        <v>0</v>
      </c>
      <c r="J119" s="82">
        <v>0</v>
      </c>
      <c r="K119" s="352">
        <v>0</v>
      </c>
      <c r="L119" s="352">
        <v>0</v>
      </c>
      <c r="M119" s="352">
        <v>0</v>
      </c>
      <c r="N119" s="352">
        <v>0</v>
      </c>
      <c r="O119" s="352">
        <v>0</v>
      </c>
      <c r="P119" s="352">
        <v>0</v>
      </c>
      <c r="Q119" s="352">
        <v>0</v>
      </c>
      <c r="R119" s="352">
        <v>0</v>
      </c>
      <c r="S119" s="352">
        <v>0</v>
      </c>
      <c r="T119" s="352">
        <v>0</v>
      </c>
      <c r="U119" s="352">
        <v>0</v>
      </c>
      <c r="V119" s="352">
        <v>0</v>
      </c>
      <c r="W119" s="352">
        <v>0</v>
      </c>
      <c r="X119" s="352">
        <v>0</v>
      </c>
      <c r="Y119" s="352">
        <v>0</v>
      </c>
      <c r="Z119" s="352">
        <v>0</v>
      </c>
      <c r="AA119" s="352">
        <v>0</v>
      </c>
      <c r="AB119" s="352">
        <v>0</v>
      </c>
      <c r="AC119" s="352">
        <v>0</v>
      </c>
      <c r="AD119" s="352">
        <v>0</v>
      </c>
      <c r="AE119" s="352">
        <v>0</v>
      </c>
      <c r="AF119" s="352">
        <v>0</v>
      </c>
      <c r="AG119" s="352">
        <v>0</v>
      </c>
      <c r="AH119" s="1013">
        <v>0</v>
      </c>
      <c r="AI119" s="352">
        <v>0</v>
      </c>
      <c r="AJ119" s="82">
        <f t="shared" si="53"/>
        <v>0</v>
      </c>
    </row>
    <row r="120" spans="2:36" s="471" customFormat="1" x14ac:dyDescent="0.2">
      <c r="B120" s="347" t="s">
        <v>345</v>
      </c>
      <c r="C120" s="348">
        <f t="shared" ref="C120:I120" si="57">+C121+C126</f>
        <v>21.295491331132439</v>
      </c>
      <c r="D120" s="348">
        <f t="shared" si="57"/>
        <v>71.060473788857863</v>
      </c>
      <c r="E120" s="348">
        <f t="shared" si="57"/>
        <v>46.242925492995553</v>
      </c>
      <c r="F120" s="348">
        <f t="shared" si="57"/>
        <v>21.617947192759839</v>
      </c>
      <c r="G120" s="348">
        <f t="shared" si="57"/>
        <v>0.81188694095573344</v>
      </c>
      <c r="H120" s="348">
        <f t="shared" si="57"/>
        <v>9.9456021425461144E-2</v>
      </c>
      <c r="I120" s="348">
        <f t="shared" si="57"/>
        <v>5.2260000000000001E-2</v>
      </c>
      <c r="J120" s="348">
        <f t="shared" ref="J120:AI120" si="58">+J121+J126</f>
        <v>5.2260000000000001E-2</v>
      </c>
      <c r="K120" s="348">
        <f t="shared" si="58"/>
        <v>5.2260000000000001E-2</v>
      </c>
      <c r="L120" s="348">
        <f t="shared" si="58"/>
        <v>0</v>
      </c>
      <c r="M120" s="348">
        <f t="shared" si="58"/>
        <v>0</v>
      </c>
      <c r="N120" s="348">
        <f t="shared" si="58"/>
        <v>0</v>
      </c>
      <c r="O120" s="348">
        <f t="shared" si="58"/>
        <v>0</v>
      </c>
      <c r="P120" s="348">
        <f t="shared" si="58"/>
        <v>0</v>
      </c>
      <c r="Q120" s="348">
        <f t="shared" si="58"/>
        <v>0</v>
      </c>
      <c r="R120" s="348">
        <f t="shared" si="58"/>
        <v>0</v>
      </c>
      <c r="S120" s="348">
        <f t="shared" si="58"/>
        <v>0</v>
      </c>
      <c r="T120" s="348">
        <f t="shared" si="58"/>
        <v>0</v>
      </c>
      <c r="U120" s="348">
        <f t="shared" si="58"/>
        <v>0</v>
      </c>
      <c r="V120" s="348">
        <f t="shared" si="58"/>
        <v>0</v>
      </c>
      <c r="W120" s="348">
        <f t="shared" si="58"/>
        <v>0</v>
      </c>
      <c r="X120" s="348">
        <f t="shared" si="58"/>
        <v>0</v>
      </c>
      <c r="Y120" s="348">
        <f t="shared" si="58"/>
        <v>0</v>
      </c>
      <c r="Z120" s="348">
        <f t="shared" si="58"/>
        <v>0</v>
      </c>
      <c r="AA120" s="348">
        <f t="shared" si="58"/>
        <v>0</v>
      </c>
      <c r="AB120" s="348">
        <f t="shared" si="58"/>
        <v>0</v>
      </c>
      <c r="AC120" s="348">
        <f t="shared" si="58"/>
        <v>0</v>
      </c>
      <c r="AD120" s="348">
        <f t="shared" si="58"/>
        <v>0</v>
      </c>
      <c r="AE120" s="348">
        <f t="shared" si="58"/>
        <v>0</v>
      </c>
      <c r="AF120" s="348">
        <f t="shared" si="58"/>
        <v>0</v>
      </c>
      <c r="AG120" s="348">
        <f t="shared" si="58"/>
        <v>0</v>
      </c>
      <c r="AH120" s="1046">
        <f t="shared" ref="AH120" si="59">+AH121+AH126</f>
        <v>0</v>
      </c>
      <c r="AI120" s="348">
        <f t="shared" si="58"/>
        <v>0</v>
      </c>
      <c r="AJ120" s="80">
        <f t="shared" si="53"/>
        <v>161.28496076812684</v>
      </c>
    </row>
    <row r="121" spans="2:36" s="471" customFormat="1" x14ac:dyDescent="0.2">
      <c r="B121" s="354" t="s">
        <v>73</v>
      </c>
      <c r="C121" s="375">
        <f t="shared" ref="C121:H121" si="60">+C122+C124</f>
        <v>21.295491331132439</v>
      </c>
      <c r="D121" s="375">
        <f t="shared" si="60"/>
        <v>71.008213788857859</v>
      </c>
      <c r="E121" s="375">
        <f t="shared" si="60"/>
        <v>46.190665492995556</v>
      </c>
      <c r="F121" s="375">
        <f t="shared" si="60"/>
        <v>21.565687192759839</v>
      </c>
      <c r="G121" s="375">
        <f t="shared" si="60"/>
        <v>0.75962694095573347</v>
      </c>
      <c r="H121" s="375">
        <f t="shared" si="60"/>
        <v>4.719602142546115E-2</v>
      </c>
      <c r="I121" s="375">
        <f t="shared" ref="I121:AI121" si="61">+I122+I124</f>
        <v>0</v>
      </c>
      <c r="J121" s="375">
        <f t="shared" si="61"/>
        <v>0</v>
      </c>
      <c r="K121" s="375">
        <f t="shared" si="61"/>
        <v>0</v>
      </c>
      <c r="L121" s="375">
        <f t="shared" si="61"/>
        <v>0</v>
      </c>
      <c r="M121" s="375">
        <f t="shared" si="61"/>
        <v>0</v>
      </c>
      <c r="N121" s="375">
        <f t="shared" si="61"/>
        <v>0</v>
      </c>
      <c r="O121" s="375">
        <f t="shared" si="61"/>
        <v>0</v>
      </c>
      <c r="P121" s="375">
        <f t="shared" si="61"/>
        <v>0</v>
      </c>
      <c r="Q121" s="375">
        <f t="shared" si="61"/>
        <v>0</v>
      </c>
      <c r="R121" s="375">
        <f t="shared" si="61"/>
        <v>0</v>
      </c>
      <c r="S121" s="375">
        <f t="shared" si="61"/>
        <v>0</v>
      </c>
      <c r="T121" s="375">
        <f t="shared" si="61"/>
        <v>0</v>
      </c>
      <c r="U121" s="375">
        <f t="shared" si="61"/>
        <v>0</v>
      </c>
      <c r="V121" s="375">
        <f t="shared" si="61"/>
        <v>0</v>
      </c>
      <c r="W121" s="375">
        <f t="shared" si="61"/>
        <v>0</v>
      </c>
      <c r="X121" s="375">
        <f t="shared" si="61"/>
        <v>0</v>
      </c>
      <c r="Y121" s="375">
        <f t="shared" si="61"/>
        <v>0</v>
      </c>
      <c r="Z121" s="375">
        <f t="shared" si="61"/>
        <v>0</v>
      </c>
      <c r="AA121" s="375">
        <f t="shared" si="61"/>
        <v>0</v>
      </c>
      <c r="AB121" s="375">
        <f t="shared" si="61"/>
        <v>0</v>
      </c>
      <c r="AC121" s="375">
        <f t="shared" si="61"/>
        <v>0</v>
      </c>
      <c r="AD121" s="375">
        <f t="shared" si="61"/>
        <v>0</v>
      </c>
      <c r="AE121" s="375">
        <f t="shared" si="61"/>
        <v>0</v>
      </c>
      <c r="AF121" s="375">
        <f t="shared" si="61"/>
        <v>0</v>
      </c>
      <c r="AG121" s="375">
        <f t="shared" si="61"/>
        <v>0</v>
      </c>
      <c r="AH121" s="375">
        <f t="shared" ref="AH121" si="62">+AH122+AH124</f>
        <v>0</v>
      </c>
      <c r="AI121" s="375">
        <f t="shared" si="61"/>
        <v>0</v>
      </c>
      <c r="AJ121" s="94">
        <f t="shared" si="53"/>
        <v>160.86688076812689</v>
      </c>
    </row>
    <row r="122" spans="2:36" s="471" customFormat="1" x14ac:dyDescent="0.2">
      <c r="B122" s="358" t="s">
        <v>83</v>
      </c>
      <c r="C122" s="376">
        <f t="shared" ref="C122:H122" si="63">+C123</f>
        <v>1.0176396798491689</v>
      </c>
      <c r="D122" s="376">
        <f t="shared" si="63"/>
        <v>3.4996726564334515</v>
      </c>
      <c r="E122" s="376">
        <f t="shared" si="63"/>
        <v>2.5863240817578093</v>
      </c>
      <c r="F122" s="376">
        <f t="shared" si="63"/>
        <v>1.6729755156313764</v>
      </c>
      <c r="G122" s="376">
        <f t="shared" si="63"/>
        <v>0.75962694095573347</v>
      </c>
      <c r="H122" s="376">
        <f t="shared" si="63"/>
        <v>4.719602142546115E-2</v>
      </c>
      <c r="I122" s="376">
        <f t="shared" ref="I122:AI122" si="64">+I123</f>
        <v>0</v>
      </c>
      <c r="J122" s="376">
        <f t="shared" si="64"/>
        <v>0</v>
      </c>
      <c r="K122" s="376">
        <f t="shared" si="64"/>
        <v>0</v>
      </c>
      <c r="L122" s="376">
        <f t="shared" si="64"/>
        <v>0</v>
      </c>
      <c r="M122" s="376">
        <f t="shared" si="64"/>
        <v>0</v>
      </c>
      <c r="N122" s="376">
        <f t="shared" si="64"/>
        <v>0</v>
      </c>
      <c r="O122" s="376">
        <f t="shared" si="64"/>
        <v>0</v>
      </c>
      <c r="P122" s="376">
        <f t="shared" si="64"/>
        <v>0</v>
      </c>
      <c r="Q122" s="376">
        <f t="shared" si="64"/>
        <v>0</v>
      </c>
      <c r="R122" s="376">
        <f t="shared" si="64"/>
        <v>0</v>
      </c>
      <c r="S122" s="376">
        <f t="shared" si="64"/>
        <v>0</v>
      </c>
      <c r="T122" s="376">
        <f t="shared" si="64"/>
        <v>0</v>
      </c>
      <c r="U122" s="376">
        <f t="shared" si="64"/>
        <v>0</v>
      </c>
      <c r="V122" s="376">
        <f t="shared" si="64"/>
        <v>0</v>
      </c>
      <c r="W122" s="376">
        <f t="shared" si="64"/>
        <v>0</v>
      </c>
      <c r="X122" s="376">
        <f t="shared" si="64"/>
        <v>0</v>
      </c>
      <c r="Y122" s="376">
        <f t="shared" si="64"/>
        <v>0</v>
      </c>
      <c r="Z122" s="376">
        <f t="shared" si="64"/>
        <v>0</v>
      </c>
      <c r="AA122" s="376">
        <f t="shared" si="64"/>
        <v>0</v>
      </c>
      <c r="AB122" s="376">
        <f t="shared" si="64"/>
        <v>0</v>
      </c>
      <c r="AC122" s="376">
        <f t="shared" si="64"/>
        <v>0</v>
      </c>
      <c r="AD122" s="376">
        <f t="shared" si="64"/>
        <v>0</v>
      </c>
      <c r="AE122" s="376">
        <f t="shared" si="64"/>
        <v>0</v>
      </c>
      <c r="AF122" s="376">
        <f t="shared" si="64"/>
        <v>0</v>
      </c>
      <c r="AG122" s="376">
        <f t="shared" si="64"/>
        <v>0</v>
      </c>
      <c r="AH122" s="1038">
        <f t="shared" si="64"/>
        <v>0</v>
      </c>
      <c r="AI122" s="376">
        <f t="shared" si="64"/>
        <v>0</v>
      </c>
      <c r="AJ122" s="81">
        <f t="shared" si="53"/>
        <v>9.5834348960530011</v>
      </c>
    </row>
    <row r="123" spans="2:36" s="471" customFormat="1" x14ac:dyDescent="0.2">
      <c r="B123" s="358" t="s">
        <v>853</v>
      </c>
      <c r="C123" s="376">
        <v>1.0176396798491689</v>
      </c>
      <c r="D123" s="376">
        <v>3.4996726564334515</v>
      </c>
      <c r="E123" s="376">
        <v>2.5863240817578093</v>
      </c>
      <c r="F123" s="376">
        <v>1.6729755156313764</v>
      </c>
      <c r="G123" s="376">
        <v>0.75962694095573347</v>
      </c>
      <c r="H123" s="376">
        <v>4.719602142546115E-2</v>
      </c>
      <c r="I123" s="376">
        <v>0</v>
      </c>
      <c r="J123" s="81">
        <v>0</v>
      </c>
      <c r="K123" s="376">
        <v>0</v>
      </c>
      <c r="L123" s="376">
        <v>0</v>
      </c>
      <c r="M123" s="376">
        <v>0</v>
      </c>
      <c r="N123" s="376">
        <v>0</v>
      </c>
      <c r="O123" s="376">
        <v>0</v>
      </c>
      <c r="P123" s="376">
        <v>0</v>
      </c>
      <c r="Q123" s="376">
        <v>0</v>
      </c>
      <c r="R123" s="376">
        <v>0</v>
      </c>
      <c r="S123" s="376">
        <v>0</v>
      </c>
      <c r="T123" s="376">
        <v>0</v>
      </c>
      <c r="U123" s="376">
        <v>0</v>
      </c>
      <c r="V123" s="376">
        <v>0</v>
      </c>
      <c r="W123" s="376">
        <v>0</v>
      </c>
      <c r="X123" s="376">
        <v>0</v>
      </c>
      <c r="Y123" s="376">
        <v>0</v>
      </c>
      <c r="Z123" s="376">
        <v>0</v>
      </c>
      <c r="AA123" s="376">
        <v>0</v>
      </c>
      <c r="AB123" s="376">
        <v>0</v>
      </c>
      <c r="AC123" s="376">
        <v>0</v>
      </c>
      <c r="AD123" s="376">
        <v>0</v>
      </c>
      <c r="AE123" s="376">
        <v>0</v>
      </c>
      <c r="AF123" s="376">
        <v>0</v>
      </c>
      <c r="AG123" s="376">
        <v>0</v>
      </c>
      <c r="AH123" s="1038">
        <v>0</v>
      </c>
      <c r="AI123" s="376">
        <v>0</v>
      </c>
      <c r="AJ123" s="81">
        <f t="shared" si="53"/>
        <v>9.5834348960530011</v>
      </c>
    </row>
    <row r="124" spans="2:36" s="471" customFormat="1" x14ac:dyDescent="0.2">
      <c r="B124" s="377" t="s">
        <v>87</v>
      </c>
      <c r="C124" s="376">
        <f t="shared" ref="C124:H124" si="65">+C125</f>
        <v>20.277851651283271</v>
      </c>
      <c r="D124" s="376">
        <f t="shared" si="65"/>
        <v>67.508541132424412</v>
      </c>
      <c r="E124" s="376">
        <f t="shared" si="65"/>
        <v>43.604341411237748</v>
      </c>
      <c r="F124" s="376">
        <f t="shared" si="65"/>
        <v>19.892711677128464</v>
      </c>
      <c r="G124" s="376">
        <f t="shared" si="65"/>
        <v>0</v>
      </c>
      <c r="H124" s="376">
        <f t="shared" si="65"/>
        <v>0</v>
      </c>
      <c r="I124" s="376">
        <f t="shared" ref="I124:AI124" si="66">+I125</f>
        <v>0</v>
      </c>
      <c r="J124" s="376">
        <f t="shared" si="66"/>
        <v>0</v>
      </c>
      <c r="K124" s="376">
        <f t="shared" si="66"/>
        <v>0</v>
      </c>
      <c r="L124" s="376">
        <f t="shared" si="66"/>
        <v>0</v>
      </c>
      <c r="M124" s="376">
        <f t="shared" si="66"/>
        <v>0</v>
      </c>
      <c r="N124" s="376">
        <f t="shared" si="66"/>
        <v>0</v>
      </c>
      <c r="O124" s="376">
        <f t="shared" si="66"/>
        <v>0</v>
      </c>
      <c r="P124" s="376">
        <f t="shared" si="66"/>
        <v>0</v>
      </c>
      <c r="Q124" s="376">
        <f t="shared" si="66"/>
        <v>0</v>
      </c>
      <c r="R124" s="376">
        <f t="shared" si="66"/>
        <v>0</v>
      </c>
      <c r="S124" s="376">
        <f t="shared" si="66"/>
        <v>0</v>
      </c>
      <c r="T124" s="376">
        <f t="shared" si="66"/>
        <v>0</v>
      </c>
      <c r="U124" s="376">
        <f t="shared" si="66"/>
        <v>0</v>
      </c>
      <c r="V124" s="376">
        <f t="shared" si="66"/>
        <v>0</v>
      </c>
      <c r="W124" s="376">
        <f t="shared" si="66"/>
        <v>0</v>
      </c>
      <c r="X124" s="376">
        <f t="shared" si="66"/>
        <v>0</v>
      </c>
      <c r="Y124" s="376">
        <f t="shared" si="66"/>
        <v>0</v>
      </c>
      <c r="Z124" s="376">
        <f t="shared" si="66"/>
        <v>0</v>
      </c>
      <c r="AA124" s="376">
        <f t="shared" si="66"/>
        <v>0</v>
      </c>
      <c r="AB124" s="376">
        <f t="shared" si="66"/>
        <v>0</v>
      </c>
      <c r="AC124" s="376">
        <f t="shared" si="66"/>
        <v>0</v>
      </c>
      <c r="AD124" s="376">
        <f t="shared" si="66"/>
        <v>0</v>
      </c>
      <c r="AE124" s="376">
        <f t="shared" si="66"/>
        <v>0</v>
      </c>
      <c r="AF124" s="376">
        <f t="shared" si="66"/>
        <v>0</v>
      </c>
      <c r="AG124" s="376">
        <f t="shared" si="66"/>
        <v>0</v>
      </c>
      <c r="AH124" s="1038">
        <f t="shared" si="66"/>
        <v>0</v>
      </c>
      <c r="AI124" s="376">
        <f t="shared" si="66"/>
        <v>0</v>
      </c>
      <c r="AJ124" s="81">
        <f>SUM(C124:AI124)</f>
        <v>151.28344587207388</v>
      </c>
    </row>
    <row r="125" spans="2:36" s="471" customFormat="1" x14ac:dyDescent="0.2">
      <c r="B125" s="358" t="s">
        <v>853</v>
      </c>
      <c r="C125" s="376">
        <v>20.277851651283271</v>
      </c>
      <c r="D125" s="376">
        <v>67.508541132424412</v>
      </c>
      <c r="E125" s="376">
        <v>43.604341411237748</v>
      </c>
      <c r="F125" s="376">
        <v>19.892711677128464</v>
      </c>
      <c r="G125" s="376">
        <v>0</v>
      </c>
      <c r="H125" s="376">
        <v>0</v>
      </c>
      <c r="I125" s="376">
        <v>0</v>
      </c>
      <c r="J125" s="81">
        <v>0</v>
      </c>
      <c r="K125" s="376">
        <v>0</v>
      </c>
      <c r="L125" s="376">
        <v>0</v>
      </c>
      <c r="M125" s="376">
        <v>0</v>
      </c>
      <c r="N125" s="376">
        <v>0</v>
      </c>
      <c r="O125" s="376">
        <v>0</v>
      </c>
      <c r="P125" s="376">
        <v>0</v>
      </c>
      <c r="Q125" s="376">
        <v>0</v>
      </c>
      <c r="R125" s="376">
        <v>0</v>
      </c>
      <c r="S125" s="376">
        <v>0</v>
      </c>
      <c r="T125" s="376">
        <v>0</v>
      </c>
      <c r="U125" s="376">
        <v>0</v>
      </c>
      <c r="V125" s="376">
        <v>0</v>
      </c>
      <c r="W125" s="376">
        <v>0</v>
      </c>
      <c r="X125" s="376">
        <v>0</v>
      </c>
      <c r="Y125" s="376">
        <v>0</v>
      </c>
      <c r="Z125" s="376">
        <v>0</v>
      </c>
      <c r="AA125" s="376">
        <v>0</v>
      </c>
      <c r="AB125" s="376">
        <v>0</v>
      </c>
      <c r="AC125" s="376">
        <v>0</v>
      </c>
      <c r="AD125" s="376">
        <v>0</v>
      </c>
      <c r="AE125" s="376">
        <v>0</v>
      </c>
      <c r="AF125" s="376">
        <v>0</v>
      </c>
      <c r="AG125" s="376">
        <v>0</v>
      </c>
      <c r="AH125" s="1038">
        <v>0</v>
      </c>
      <c r="AI125" s="376">
        <v>0</v>
      </c>
      <c r="AJ125" s="81">
        <f>SUM(C125:AI125)</f>
        <v>151.28344587207388</v>
      </c>
    </row>
    <row r="126" spans="2:36" s="471" customFormat="1" ht="12" customHeight="1" x14ac:dyDescent="0.2">
      <c r="B126" s="355" t="s">
        <v>71</v>
      </c>
      <c r="C126" s="380">
        <f>+C127</f>
        <v>0</v>
      </c>
      <c r="D126" s="380">
        <f>+D127</f>
        <v>5.2260000000000001E-2</v>
      </c>
      <c r="E126" s="380">
        <f>+E127</f>
        <v>5.2260000000000001E-2</v>
      </c>
      <c r="F126" s="380">
        <f>+F127</f>
        <v>5.2260000000000001E-2</v>
      </c>
      <c r="G126" s="380">
        <f t="shared" ref="G126:AI126" si="67">+G127</f>
        <v>5.2260000000000001E-2</v>
      </c>
      <c r="H126" s="380">
        <f t="shared" si="67"/>
        <v>5.2260000000000001E-2</v>
      </c>
      <c r="I126" s="380">
        <f t="shared" si="67"/>
        <v>5.2260000000000001E-2</v>
      </c>
      <c r="J126" s="380">
        <f t="shared" si="67"/>
        <v>5.2260000000000001E-2</v>
      </c>
      <c r="K126" s="380">
        <f t="shared" si="67"/>
        <v>5.2260000000000001E-2</v>
      </c>
      <c r="L126" s="380">
        <f t="shared" si="67"/>
        <v>0</v>
      </c>
      <c r="M126" s="380">
        <f t="shared" si="67"/>
        <v>0</v>
      </c>
      <c r="N126" s="380">
        <f t="shared" si="67"/>
        <v>0</v>
      </c>
      <c r="O126" s="380">
        <f t="shared" si="67"/>
        <v>0</v>
      </c>
      <c r="P126" s="380">
        <f t="shared" si="67"/>
        <v>0</v>
      </c>
      <c r="Q126" s="380">
        <f t="shared" si="67"/>
        <v>0</v>
      </c>
      <c r="R126" s="380">
        <f t="shared" si="67"/>
        <v>0</v>
      </c>
      <c r="S126" s="380">
        <f t="shared" si="67"/>
        <v>0</v>
      </c>
      <c r="T126" s="380">
        <f t="shared" si="67"/>
        <v>0</v>
      </c>
      <c r="U126" s="380">
        <f t="shared" si="67"/>
        <v>0</v>
      </c>
      <c r="V126" s="380">
        <f t="shared" si="67"/>
        <v>0</v>
      </c>
      <c r="W126" s="380">
        <f t="shared" si="67"/>
        <v>0</v>
      </c>
      <c r="X126" s="380">
        <f t="shared" si="67"/>
        <v>0</v>
      </c>
      <c r="Y126" s="380">
        <f t="shared" si="67"/>
        <v>0</v>
      </c>
      <c r="Z126" s="380">
        <f t="shared" si="67"/>
        <v>0</v>
      </c>
      <c r="AA126" s="380">
        <f t="shared" si="67"/>
        <v>0</v>
      </c>
      <c r="AB126" s="380">
        <f t="shared" si="67"/>
        <v>0</v>
      </c>
      <c r="AC126" s="380">
        <f t="shared" si="67"/>
        <v>0</v>
      </c>
      <c r="AD126" s="380">
        <f t="shared" si="67"/>
        <v>0</v>
      </c>
      <c r="AE126" s="380">
        <f t="shared" si="67"/>
        <v>0</v>
      </c>
      <c r="AF126" s="380">
        <f t="shared" si="67"/>
        <v>0</v>
      </c>
      <c r="AG126" s="380">
        <f t="shared" si="67"/>
        <v>0</v>
      </c>
      <c r="AH126" s="380">
        <f t="shared" si="67"/>
        <v>0</v>
      </c>
      <c r="AI126" s="380">
        <f t="shared" si="67"/>
        <v>0</v>
      </c>
      <c r="AJ126" s="83">
        <f>SUM(C126:AI126)</f>
        <v>0.4180799999999999</v>
      </c>
    </row>
    <row r="127" spans="2:36" s="471" customFormat="1" ht="12" customHeight="1" x14ac:dyDescent="0.2">
      <c r="B127" s="358" t="s">
        <v>86</v>
      </c>
      <c r="C127" s="376">
        <v>0</v>
      </c>
      <c r="D127" s="376">
        <v>5.2260000000000001E-2</v>
      </c>
      <c r="E127" s="376">
        <v>5.2260000000000001E-2</v>
      </c>
      <c r="F127" s="376">
        <v>5.2260000000000001E-2</v>
      </c>
      <c r="G127" s="376">
        <v>5.2260000000000001E-2</v>
      </c>
      <c r="H127" s="376">
        <v>5.2260000000000001E-2</v>
      </c>
      <c r="I127" s="376">
        <v>5.2260000000000001E-2</v>
      </c>
      <c r="J127" s="81">
        <v>5.2260000000000001E-2</v>
      </c>
      <c r="K127" s="376">
        <v>5.2260000000000001E-2</v>
      </c>
      <c r="L127" s="376">
        <v>0</v>
      </c>
      <c r="M127" s="376">
        <v>0</v>
      </c>
      <c r="N127" s="376">
        <v>0</v>
      </c>
      <c r="O127" s="376">
        <v>0</v>
      </c>
      <c r="P127" s="376">
        <v>0</v>
      </c>
      <c r="Q127" s="376">
        <v>0</v>
      </c>
      <c r="R127" s="376">
        <v>0</v>
      </c>
      <c r="S127" s="376">
        <v>0</v>
      </c>
      <c r="T127" s="376">
        <v>0</v>
      </c>
      <c r="U127" s="376">
        <v>0</v>
      </c>
      <c r="V127" s="376">
        <v>0</v>
      </c>
      <c r="W127" s="376">
        <v>0</v>
      </c>
      <c r="X127" s="376">
        <v>0</v>
      </c>
      <c r="Y127" s="376">
        <v>0</v>
      </c>
      <c r="Z127" s="376">
        <v>0</v>
      </c>
      <c r="AA127" s="376">
        <v>0</v>
      </c>
      <c r="AB127" s="376">
        <v>0</v>
      </c>
      <c r="AC127" s="376">
        <v>0</v>
      </c>
      <c r="AD127" s="376">
        <v>0</v>
      </c>
      <c r="AE127" s="376">
        <v>0</v>
      </c>
      <c r="AF127" s="376">
        <v>0</v>
      </c>
      <c r="AG127" s="376">
        <v>0</v>
      </c>
      <c r="AH127" s="1038">
        <v>0</v>
      </c>
      <c r="AI127" s="376">
        <v>0</v>
      </c>
      <c r="AJ127" s="81">
        <f>SUM(C127:AI127)</f>
        <v>0.4180799999999999</v>
      </c>
    </row>
    <row r="128" spans="2:36" s="471" customFormat="1" x14ac:dyDescent="0.2">
      <c r="B128" s="381"/>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row>
    <row r="129" spans="1:41" s="471" customFormat="1" x14ac:dyDescent="0.2">
      <c r="B129" s="345" t="s">
        <v>106</v>
      </c>
      <c r="C129" s="123">
        <f t="shared" ref="C129:AI129" si="68">+C130+C131</f>
        <v>2098.2316401417738</v>
      </c>
      <c r="D129" s="123">
        <f t="shared" si="68"/>
        <v>4405.6580411955183</v>
      </c>
      <c r="E129" s="123">
        <f t="shared" si="68"/>
        <v>1977.6443230221619</v>
      </c>
      <c r="F129" s="123">
        <f t="shared" si="68"/>
        <v>1315.2959705723506</v>
      </c>
      <c r="G129" s="123">
        <f t="shared" si="68"/>
        <v>935.29405183793574</v>
      </c>
      <c r="H129" s="123">
        <f t="shared" si="68"/>
        <v>728.53528586344169</v>
      </c>
      <c r="I129" s="123">
        <f t="shared" si="68"/>
        <v>689.44182685680084</v>
      </c>
      <c r="J129" s="123">
        <f t="shared" si="68"/>
        <v>650.0672535461706</v>
      </c>
      <c r="K129" s="123">
        <f t="shared" si="68"/>
        <v>366.89187420388873</v>
      </c>
      <c r="L129" s="123">
        <f t="shared" si="68"/>
        <v>340.50822036424847</v>
      </c>
      <c r="M129" s="123">
        <f t="shared" si="68"/>
        <v>324.26875931293984</v>
      </c>
      <c r="N129" s="123">
        <f t="shared" si="68"/>
        <v>309.73728303243911</v>
      </c>
      <c r="O129" s="123">
        <f t="shared" si="68"/>
        <v>280.6757013259255</v>
      </c>
      <c r="P129" s="123">
        <f t="shared" si="68"/>
        <v>252.61958885422342</v>
      </c>
      <c r="Q129" s="123">
        <f t="shared" si="68"/>
        <v>235.22729727827337</v>
      </c>
      <c r="R129" s="123">
        <f t="shared" si="68"/>
        <v>221.66090379687529</v>
      </c>
      <c r="S129" s="123">
        <f t="shared" si="68"/>
        <v>219.57220462763058</v>
      </c>
      <c r="T129" s="123">
        <f t="shared" si="68"/>
        <v>212.21612462582954</v>
      </c>
      <c r="U129" s="123">
        <f t="shared" si="68"/>
        <v>189.05790214060829</v>
      </c>
      <c r="V129" s="123">
        <f t="shared" si="68"/>
        <v>166.16076705225504</v>
      </c>
      <c r="W129" s="123">
        <f t="shared" si="68"/>
        <v>142.2192823764297</v>
      </c>
      <c r="X129" s="123">
        <f t="shared" si="68"/>
        <v>121.14975906045318</v>
      </c>
      <c r="Y129" s="123">
        <f t="shared" si="68"/>
        <v>100.08023574732637</v>
      </c>
      <c r="Z129" s="123">
        <f t="shared" si="68"/>
        <v>79.010712431349845</v>
      </c>
      <c r="AA129" s="123">
        <f t="shared" si="68"/>
        <v>57.941189115373312</v>
      </c>
      <c r="AB129" s="123">
        <f t="shared" si="68"/>
        <v>36.871665802246504</v>
      </c>
      <c r="AC129" s="123">
        <f t="shared" si="68"/>
        <v>15.80214248626997</v>
      </c>
      <c r="AD129" s="123">
        <f t="shared" si="68"/>
        <v>0</v>
      </c>
      <c r="AE129" s="123">
        <f t="shared" si="68"/>
        <v>0</v>
      </c>
      <c r="AF129" s="123">
        <f t="shared" si="68"/>
        <v>0</v>
      </c>
      <c r="AG129" s="123">
        <f t="shared" si="68"/>
        <v>0</v>
      </c>
      <c r="AH129" s="123">
        <f t="shared" ref="AH129" si="69">+AH130+AH131</f>
        <v>0</v>
      </c>
      <c r="AI129" s="123">
        <f t="shared" si="68"/>
        <v>0</v>
      </c>
      <c r="AJ129" s="123">
        <f>SUM(C129:AI129)</f>
        <v>16471.84000667074</v>
      </c>
    </row>
    <row r="130" spans="1:41" s="471" customFormat="1" x14ac:dyDescent="0.2">
      <c r="B130" s="382" t="s">
        <v>107</v>
      </c>
      <c r="C130" s="95">
        <v>297.13512830939931</v>
      </c>
      <c r="D130" s="95">
        <v>672.64919088562988</v>
      </c>
      <c r="E130" s="95">
        <v>617.75570713368916</v>
      </c>
      <c r="F130" s="95">
        <v>551.56950212248398</v>
      </c>
      <c r="G130" s="95">
        <v>462.65913884658613</v>
      </c>
      <c r="H130" s="95">
        <v>439.87979768293599</v>
      </c>
      <c r="I130" s="95">
        <v>406.36322562848096</v>
      </c>
      <c r="J130" s="95">
        <v>372.95242269518991</v>
      </c>
      <c r="K130" s="95">
        <v>356.2081408003657</v>
      </c>
      <c r="L130" s="95">
        <v>336.64105302904227</v>
      </c>
      <c r="M130" s="95">
        <v>324.26875931293984</v>
      </c>
      <c r="N130" s="95">
        <v>309.73728303243911</v>
      </c>
      <c r="O130" s="95">
        <v>280.6757013259255</v>
      </c>
      <c r="P130" s="95">
        <v>252.61958885422342</v>
      </c>
      <c r="Q130" s="95">
        <v>235.22729727827337</v>
      </c>
      <c r="R130" s="95">
        <v>221.66090379687529</v>
      </c>
      <c r="S130" s="95">
        <v>219.57220462763058</v>
      </c>
      <c r="T130" s="95">
        <v>212.21612462582954</v>
      </c>
      <c r="U130" s="95">
        <v>189.05790214060829</v>
      </c>
      <c r="V130" s="95">
        <v>166.16076705225504</v>
      </c>
      <c r="W130" s="95">
        <v>142.2192823764297</v>
      </c>
      <c r="X130" s="95">
        <v>121.14975906045318</v>
      </c>
      <c r="Y130" s="95">
        <v>100.08023574732637</v>
      </c>
      <c r="Z130" s="95">
        <v>79.010712431349845</v>
      </c>
      <c r="AA130" s="95">
        <v>57.941189115373312</v>
      </c>
      <c r="AB130" s="95">
        <v>36.871665802246504</v>
      </c>
      <c r="AC130" s="95">
        <v>15.80214248626997</v>
      </c>
      <c r="AD130" s="95">
        <v>0</v>
      </c>
      <c r="AE130" s="95">
        <v>0</v>
      </c>
      <c r="AF130" s="95">
        <v>0</v>
      </c>
      <c r="AG130" s="95">
        <v>0</v>
      </c>
      <c r="AH130" s="95">
        <v>0</v>
      </c>
      <c r="AI130" s="95">
        <v>0</v>
      </c>
      <c r="AJ130" s="95">
        <f>SUM(C130:AI130)</f>
        <v>7478.0848262002528</v>
      </c>
    </row>
    <row r="131" spans="1:41" s="471" customFormat="1" x14ac:dyDescent="0.2">
      <c r="B131" s="383" t="s">
        <v>544</v>
      </c>
      <c r="C131" s="85">
        <v>1801.0965118323745</v>
      </c>
      <c r="D131" s="85">
        <v>3733.0088503098887</v>
      </c>
      <c r="E131" s="85">
        <v>1359.8886158884727</v>
      </c>
      <c r="F131" s="85">
        <v>763.7264684498665</v>
      </c>
      <c r="G131" s="85">
        <v>472.63491299134955</v>
      </c>
      <c r="H131" s="85">
        <v>288.6554881805057</v>
      </c>
      <c r="I131" s="85">
        <v>283.07860122831983</v>
      </c>
      <c r="J131" s="85">
        <v>277.1148308509807</v>
      </c>
      <c r="K131" s="85">
        <v>10.683733403523039</v>
      </c>
      <c r="L131" s="85">
        <v>3.8671673352062172</v>
      </c>
      <c r="M131" s="85">
        <v>0</v>
      </c>
      <c r="N131" s="85">
        <v>0</v>
      </c>
      <c r="O131" s="85">
        <v>0</v>
      </c>
      <c r="P131" s="85">
        <v>0</v>
      </c>
      <c r="Q131" s="85">
        <v>0</v>
      </c>
      <c r="R131" s="85">
        <v>0</v>
      </c>
      <c r="S131" s="85">
        <v>0</v>
      </c>
      <c r="T131" s="85">
        <v>0</v>
      </c>
      <c r="U131" s="85">
        <v>0</v>
      </c>
      <c r="V131" s="85">
        <v>0</v>
      </c>
      <c r="W131" s="85">
        <v>0</v>
      </c>
      <c r="X131" s="85">
        <v>0</v>
      </c>
      <c r="Y131" s="85">
        <v>0</v>
      </c>
      <c r="Z131" s="85">
        <v>0</v>
      </c>
      <c r="AA131" s="85">
        <v>0</v>
      </c>
      <c r="AB131" s="85">
        <v>0</v>
      </c>
      <c r="AC131" s="85">
        <v>0</v>
      </c>
      <c r="AD131" s="85">
        <v>0</v>
      </c>
      <c r="AE131" s="85">
        <v>0</v>
      </c>
      <c r="AF131" s="85">
        <v>0</v>
      </c>
      <c r="AG131" s="85">
        <v>0</v>
      </c>
      <c r="AH131" s="85">
        <v>0</v>
      </c>
      <c r="AI131" s="85">
        <v>0</v>
      </c>
      <c r="AJ131" s="85">
        <f>SUM(C131:AI131)</f>
        <v>8993.7551804704872</v>
      </c>
    </row>
    <row r="132" spans="1:41" s="471" customFormat="1" x14ac:dyDescent="0.2">
      <c r="A132" s="465"/>
      <c r="B132" s="345" t="s">
        <v>108</v>
      </c>
      <c r="C132" s="80">
        <v>3421.9575914640363</v>
      </c>
      <c r="D132" s="80">
        <v>10428.324547612239</v>
      </c>
      <c r="E132" s="80">
        <v>9560.6919982985528</v>
      </c>
      <c r="F132" s="80">
        <v>8747.7131579696106</v>
      </c>
      <c r="G132" s="80">
        <v>7067.016115480641</v>
      </c>
      <c r="H132" s="80">
        <v>6020.9263630451997</v>
      </c>
      <c r="I132" s="80">
        <v>5445.4465503718648</v>
      </c>
      <c r="J132" s="80">
        <v>4524.8060271934219</v>
      </c>
      <c r="K132" s="80">
        <v>3928.6859332810145</v>
      </c>
      <c r="L132" s="80">
        <v>3020.233473880171</v>
      </c>
      <c r="M132" s="80">
        <v>2653.0327465675223</v>
      </c>
      <c r="N132" s="80">
        <v>2491.862826911718</v>
      </c>
      <c r="O132" s="80">
        <v>2225.6703401756854</v>
      </c>
      <c r="P132" s="80">
        <v>1966.3565855841834</v>
      </c>
      <c r="Q132" s="80">
        <v>1712.1419315879918</v>
      </c>
      <c r="R132" s="80">
        <v>1501.153386041608</v>
      </c>
      <c r="S132" s="80">
        <v>1373.9548027249473</v>
      </c>
      <c r="T132" s="80">
        <v>1214.3192078515813</v>
      </c>
      <c r="U132" s="80">
        <v>929.74878338497865</v>
      </c>
      <c r="V132" s="80">
        <v>816.48826061500768</v>
      </c>
      <c r="W132" s="80">
        <v>709.71570024634048</v>
      </c>
      <c r="X132" s="80">
        <v>702.25148720284051</v>
      </c>
      <c r="Y132" s="80">
        <v>695.41973981191745</v>
      </c>
      <c r="Z132" s="80">
        <v>689.43070741937117</v>
      </c>
      <c r="AA132" s="80">
        <v>683.80832530876933</v>
      </c>
      <c r="AB132" s="80">
        <v>679.17257665874035</v>
      </c>
      <c r="AC132" s="80">
        <v>675.56904850884166</v>
      </c>
      <c r="AD132" s="80">
        <v>567.34453933005909</v>
      </c>
      <c r="AE132" s="80">
        <v>459.4273427395118</v>
      </c>
      <c r="AF132" s="80">
        <v>302.80150501999992</v>
      </c>
      <c r="AG132" s="80">
        <v>197.84995600999997</v>
      </c>
      <c r="AH132" s="1042">
        <v>196.71368022999999</v>
      </c>
      <c r="AI132" s="80">
        <v>13029.84375</v>
      </c>
      <c r="AJ132" s="123">
        <f>SUM(C132:AI132)</f>
        <v>98639.878988528362</v>
      </c>
    </row>
    <row r="133" spans="1:41" x14ac:dyDescent="0.2">
      <c r="A133" s="1"/>
      <c r="B133" s="387"/>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1044"/>
      <c r="AI133" s="81"/>
      <c r="AJ133" s="388"/>
    </row>
    <row r="134" spans="1:41" x14ac:dyDescent="0.2">
      <c r="A134" s="89"/>
      <c r="B134" s="97" t="s">
        <v>346</v>
      </c>
    </row>
    <row r="135" spans="1:41" x14ac:dyDescent="0.2">
      <c r="A135" s="89"/>
      <c r="B135" s="97"/>
    </row>
    <row r="136" spans="1:41" x14ac:dyDescent="0.2">
      <c r="A136" s="89"/>
      <c r="B136" s="884"/>
    </row>
    <row r="138" spans="1:41" x14ac:dyDescent="0.2">
      <c r="A138" s="89"/>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row>
    <row r="139" spans="1:41" x14ac:dyDescent="0.2">
      <c r="C139" s="1239"/>
      <c r="D139" s="1239"/>
      <c r="E139" s="1239"/>
      <c r="F139" s="1239"/>
      <c r="G139" s="1239"/>
      <c r="H139" s="1239"/>
      <c r="I139" s="1239"/>
      <c r="J139" s="1239"/>
      <c r="K139" s="1239"/>
      <c r="L139" s="1239"/>
      <c r="M139" s="1239"/>
      <c r="N139" s="1239"/>
      <c r="O139" s="1239"/>
      <c r="P139" s="1239"/>
      <c r="Q139" s="1239"/>
      <c r="R139" s="1239"/>
      <c r="S139" s="1239"/>
      <c r="T139" s="1239"/>
      <c r="U139" s="1239"/>
      <c r="V139" s="1239"/>
      <c r="W139" s="1239"/>
      <c r="X139" s="1239"/>
      <c r="Y139" s="1239"/>
      <c r="Z139" s="1239"/>
      <c r="AA139" s="1239"/>
      <c r="AB139" s="1239"/>
      <c r="AC139" s="1239"/>
      <c r="AD139" s="1239"/>
      <c r="AE139" s="1239"/>
      <c r="AF139" s="1239"/>
      <c r="AG139" s="1239"/>
      <c r="AH139" s="1239"/>
      <c r="AI139" s="1239"/>
      <c r="AJ139" s="1239"/>
      <c r="AK139" s="1239"/>
      <c r="AL139" s="1239"/>
      <c r="AM139" s="1239"/>
      <c r="AN139" s="1239"/>
      <c r="AO139" s="1239"/>
    </row>
    <row r="140" spans="1:41" x14ac:dyDescent="0.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41" x14ac:dyDescent="0.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41" x14ac:dyDescent="0.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41" x14ac:dyDescent="0.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sheetData>
  <mergeCells count="2">
    <mergeCell ref="B6:AJ6"/>
    <mergeCell ref="B11:AJ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ignoredErrors>
    <ignoredError sqref="AJ9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J32"/>
  <sheetViews>
    <sheetView showGridLines="0" zoomScaleNormal="100" zoomScaleSheetLayoutView="85" workbookViewId="0"/>
  </sheetViews>
  <sheetFormatPr baseColWidth="10" defaultColWidth="11.42578125" defaultRowHeight="12.75" x14ac:dyDescent="0.2"/>
  <cols>
    <col min="1" max="1" width="6.85546875" style="29" customWidth="1"/>
    <col min="2" max="2" width="39.7109375" style="29" customWidth="1"/>
    <col min="3" max="3" width="20.7109375" style="29" customWidth="1"/>
    <col min="4" max="4" width="25.42578125" style="29" customWidth="1"/>
    <col min="5" max="5" width="24.42578125" style="29" customWidth="1"/>
    <col min="6" max="6" width="22.85546875" style="29" customWidth="1"/>
    <col min="7" max="7" width="26.5703125" style="29" bestFit="1" customWidth="1"/>
    <col min="8" max="8" width="26.140625" style="29" bestFit="1" customWidth="1"/>
    <col min="9" max="9" width="30.28515625" style="29" bestFit="1" customWidth="1"/>
    <col min="10" max="10" width="26.5703125" style="29" bestFit="1" customWidth="1"/>
    <col min="11" max="16384" width="11.42578125" style="29"/>
  </cols>
  <sheetData>
    <row r="1" spans="1:7" ht="15" x14ac:dyDescent="0.25">
      <c r="A1" s="757" t="s">
        <v>220</v>
      </c>
      <c r="B1" s="421"/>
    </row>
    <row r="2" spans="1:7" ht="15" customHeight="1" x14ac:dyDescent="0.25">
      <c r="A2" s="421"/>
      <c r="B2" s="394" t="str">
        <f>+A.3.8!B2</f>
        <v>MINISTERIO DE ECONOMIA</v>
      </c>
      <c r="C2" s="3"/>
      <c r="D2" s="3"/>
      <c r="E2" s="3"/>
      <c r="F2" s="5"/>
    </row>
    <row r="3" spans="1:7" ht="15" customHeight="1" x14ac:dyDescent="0.25">
      <c r="A3" s="421"/>
      <c r="B3" s="276" t="s">
        <v>305</v>
      </c>
      <c r="C3" s="6"/>
      <c r="D3" s="6"/>
      <c r="E3" s="6"/>
      <c r="F3" s="5"/>
    </row>
    <row r="4" spans="1:7" x14ac:dyDescent="0.2">
      <c r="B4" s="5"/>
      <c r="C4" s="5"/>
      <c r="D4" s="5"/>
      <c r="E4" s="5"/>
      <c r="F4" s="5"/>
    </row>
    <row r="5" spans="1:7" x14ac:dyDescent="0.2">
      <c r="B5" s="5"/>
      <c r="C5" s="5"/>
      <c r="D5" s="5"/>
      <c r="E5" s="5"/>
      <c r="F5" s="5"/>
    </row>
    <row r="6" spans="1:7" ht="15.75" customHeight="1" x14ac:dyDescent="0.3">
      <c r="B6" s="1384" t="s">
        <v>111</v>
      </c>
      <c r="C6" s="1384"/>
      <c r="D6" s="1384"/>
      <c r="E6" s="1384"/>
      <c r="F6" s="1384"/>
    </row>
    <row r="7" spans="1:7" ht="12.75" customHeight="1" x14ac:dyDescent="0.2">
      <c r="B7" s="5"/>
      <c r="C7" s="5"/>
      <c r="D7" s="5"/>
      <c r="E7" s="5"/>
      <c r="F7" s="5"/>
    </row>
    <row r="8" spans="1:7" ht="15.75" thickBot="1" x14ac:dyDescent="0.3">
      <c r="C8" s="42"/>
      <c r="D8" s="42"/>
      <c r="E8" s="42"/>
      <c r="F8" s="64"/>
    </row>
    <row r="9" spans="1:7" ht="16.5" thickTop="1" thickBot="1" x14ac:dyDescent="0.25">
      <c r="A9" s="47"/>
      <c r="B9" s="5" t="s">
        <v>880</v>
      </c>
      <c r="C9" s="1353" t="s">
        <v>394</v>
      </c>
      <c r="D9" s="1354"/>
      <c r="E9" s="65"/>
      <c r="F9" s="65"/>
    </row>
    <row r="10" spans="1:7" ht="16.5" thickTop="1" thickBot="1" x14ac:dyDescent="0.25">
      <c r="A10" s="47"/>
      <c r="B10" s="1385" t="s">
        <v>395</v>
      </c>
      <c r="C10" s="1385" t="s">
        <v>556</v>
      </c>
      <c r="D10" s="1387" t="s">
        <v>557</v>
      </c>
      <c r="E10" s="1353" t="s">
        <v>396</v>
      </c>
      <c r="F10" s="1354"/>
    </row>
    <row r="11" spans="1:7" ht="31.5" thickTop="1" thickBot="1" x14ac:dyDescent="0.25">
      <c r="B11" s="1386"/>
      <c r="C11" s="1386"/>
      <c r="D11" s="1388"/>
      <c r="E11" s="523" t="s">
        <v>558</v>
      </c>
      <c r="F11" s="523" t="s">
        <v>397</v>
      </c>
    </row>
    <row r="12" spans="1:7" ht="16.5" thickTop="1" x14ac:dyDescent="0.25">
      <c r="B12" s="66"/>
      <c r="C12" s="67"/>
      <c r="D12" s="67"/>
      <c r="E12" s="67"/>
      <c r="F12" s="67"/>
    </row>
    <row r="13" spans="1:7" ht="15" x14ac:dyDescent="0.2">
      <c r="B13" s="495" t="s">
        <v>28</v>
      </c>
      <c r="C13" s="524">
        <v>17192865.484000001</v>
      </c>
      <c r="D13" s="525">
        <v>29.960260000000002</v>
      </c>
      <c r="E13" s="524">
        <f>+C13*D13/100</f>
        <v>5151027.2004566593</v>
      </c>
      <c r="F13" s="524">
        <v>5151027.2004566593</v>
      </c>
      <c r="G13" s="800"/>
    </row>
    <row r="14" spans="1:7" ht="15" x14ac:dyDescent="0.2">
      <c r="B14" s="495" t="s">
        <v>258</v>
      </c>
      <c r="C14" s="524">
        <v>3103379.4509999999</v>
      </c>
      <c r="D14" s="525">
        <v>29.960260000000002</v>
      </c>
      <c r="E14" s="524">
        <f t="shared" ref="E14:E17" si="0">+C14*D14/100</f>
        <v>929780.55230617255</v>
      </c>
      <c r="F14" s="524">
        <v>929780.55230617255</v>
      </c>
      <c r="G14" s="800"/>
    </row>
    <row r="15" spans="1:7" ht="15" x14ac:dyDescent="0.2">
      <c r="B15" s="495" t="s">
        <v>260</v>
      </c>
      <c r="C15" s="524">
        <v>18947454.208999999</v>
      </c>
      <c r="D15" s="525">
        <v>31.005080000000007</v>
      </c>
      <c r="E15" s="524">
        <f t="shared" si="0"/>
        <v>5874673.3354638182</v>
      </c>
      <c r="F15" s="524">
        <v>6402215.9279248249</v>
      </c>
      <c r="G15" s="800"/>
    </row>
    <row r="16" spans="1:7" ht="15" x14ac:dyDescent="0.2">
      <c r="B16" s="495" t="s">
        <v>259</v>
      </c>
      <c r="C16" s="524">
        <v>38151927.678999998</v>
      </c>
      <c r="D16" s="525">
        <v>24.593589999999995</v>
      </c>
      <c r="E16" s="524">
        <f t="shared" si="0"/>
        <v>9382928.6704697739</v>
      </c>
      <c r="F16" s="524">
        <v>163016.08404816981</v>
      </c>
      <c r="G16" s="800"/>
    </row>
    <row r="17" spans="2:10" ht="15" x14ac:dyDescent="0.2">
      <c r="B17" s="495" t="s">
        <v>227</v>
      </c>
      <c r="C17" s="524">
        <v>46303523</v>
      </c>
      <c r="D17" s="525">
        <v>32.850110000000001</v>
      </c>
      <c r="E17" s="524">
        <f t="shared" si="0"/>
        <v>15210758.239375301</v>
      </c>
      <c r="F17" s="524">
        <v>140762.15287224966</v>
      </c>
      <c r="G17" s="800"/>
    </row>
    <row r="18" spans="2:10" ht="15.75" thickBot="1" x14ac:dyDescent="0.3">
      <c r="B18" s="68"/>
      <c r="C18" s="69"/>
      <c r="D18" s="69"/>
      <c r="E18" s="1104"/>
      <c r="F18" s="1104"/>
    </row>
    <row r="19" spans="2:10" ht="17.25" thickTop="1" thickBot="1" x14ac:dyDescent="0.25">
      <c r="C19" s="70"/>
      <c r="D19" s="70"/>
      <c r="E19" s="1106" t="s">
        <v>281</v>
      </c>
      <c r="F19" s="1105">
        <f>SUM(F13:F18)</f>
        <v>12786801.917608077</v>
      </c>
    </row>
    <row r="20" spans="2:10" ht="13.5" thickTop="1" x14ac:dyDescent="0.2">
      <c r="C20" s="815"/>
      <c r="D20" s="815"/>
      <c r="E20" s="815"/>
      <c r="F20" s="815"/>
    </row>
    <row r="21" spans="2:10" x14ac:dyDescent="0.2">
      <c r="B21" s="1389" t="s">
        <v>398</v>
      </c>
      <c r="C21" s="1389"/>
      <c r="D21" s="1389"/>
      <c r="E21" s="1389"/>
      <c r="F21" s="1389"/>
    </row>
    <row r="22" spans="2:10" x14ac:dyDescent="0.2">
      <c r="B22" s="1389" t="s">
        <v>399</v>
      </c>
      <c r="C22" s="1389"/>
      <c r="D22" s="1389"/>
      <c r="E22" s="1389"/>
      <c r="F22" s="1389"/>
    </row>
    <row r="23" spans="2:10" x14ac:dyDescent="0.2">
      <c r="B23" s="1389" t="s">
        <v>400</v>
      </c>
      <c r="C23" s="1389"/>
      <c r="D23" s="1389"/>
      <c r="E23" s="1389"/>
      <c r="F23" s="1389"/>
    </row>
    <row r="24" spans="2:10" x14ac:dyDescent="0.2">
      <c r="B24" s="1389" t="s">
        <v>401</v>
      </c>
      <c r="C24" s="1389"/>
      <c r="D24" s="1389"/>
      <c r="E24" s="1389"/>
      <c r="F24" s="1389"/>
    </row>
    <row r="25" spans="2:10" x14ac:dyDescent="0.2">
      <c r="B25" s="484"/>
      <c r="C25" s="484"/>
      <c r="D25" s="484"/>
      <c r="E25" s="484"/>
      <c r="F25" s="484"/>
    </row>
    <row r="26" spans="2:10" x14ac:dyDescent="0.2">
      <c r="B26" s="1389" t="s">
        <v>402</v>
      </c>
      <c r="C26" s="1389"/>
      <c r="D26" s="1389"/>
      <c r="E26" s="1389"/>
      <c r="F26" s="1389"/>
    </row>
    <row r="27" spans="2:10" x14ac:dyDescent="0.2">
      <c r="B27" s="484"/>
      <c r="C27" s="484"/>
      <c r="D27" s="484"/>
      <c r="E27" s="484"/>
      <c r="F27" s="484"/>
    </row>
    <row r="28" spans="2:10" ht="54" customHeight="1" x14ac:dyDescent="0.2">
      <c r="B28" s="1390" t="s">
        <v>403</v>
      </c>
      <c r="C28" s="1390"/>
      <c r="D28" s="1390"/>
      <c r="E28" s="1390"/>
      <c r="F28" s="1390"/>
    </row>
    <row r="29" spans="2:10" x14ac:dyDescent="0.2">
      <c r="B29" s="485"/>
      <c r="C29" s="485"/>
      <c r="D29" s="485"/>
      <c r="E29" s="485"/>
      <c r="F29" s="485"/>
    </row>
    <row r="30" spans="2:10" ht="27" customHeight="1" x14ac:dyDescent="0.2">
      <c r="B30" s="1390" t="s">
        <v>404</v>
      </c>
      <c r="C30" s="1390"/>
      <c r="D30" s="1390"/>
      <c r="E30" s="1390"/>
      <c r="F30" s="1390"/>
      <c r="J30" s="1229"/>
    </row>
    <row r="31" spans="2:10" x14ac:dyDescent="0.2">
      <c r="B31" s="392"/>
      <c r="C31" s="392"/>
      <c r="D31" s="392"/>
      <c r="E31" s="392"/>
      <c r="F31" s="392"/>
      <c r="J31" s="1229"/>
    </row>
    <row r="32" spans="2:10" x14ac:dyDescent="0.2">
      <c r="B32" s="1363"/>
      <c r="C32" s="1363"/>
      <c r="D32" s="1363"/>
      <c r="E32" s="1363"/>
      <c r="F32" s="1363"/>
      <c r="J32" s="1229"/>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3"/>
  <sheetViews>
    <sheetView showGridLines="0" zoomScale="130" zoomScaleNormal="130" zoomScaleSheetLayoutView="85" workbookViewId="0"/>
  </sheetViews>
  <sheetFormatPr baseColWidth="10" defaultColWidth="11.42578125" defaultRowHeight="12.75" x14ac:dyDescent="0.2"/>
  <cols>
    <col min="1" max="1" width="6.85546875" style="15" customWidth="1"/>
    <col min="2" max="2" width="73.7109375" style="15" customWidth="1"/>
    <col min="3" max="3" width="22.140625" style="15" customWidth="1"/>
    <col min="4" max="4" width="11.42578125" style="15"/>
    <col min="5" max="5" width="15.28515625" style="15" bestFit="1" customWidth="1"/>
    <col min="6" max="16384" width="11.42578125" style="15"/>
  </cols>
  <sheetData>
    <row r="1" spans="1:7" ht="15" x14ac:dyDescent="0.25">
      <c r="A1" s="757" t="s">
        <v>220</v>
      </c>
      <c r="B1" s="759"/>
    </row>
    <row r="2" spans="1:7" ht="15" customHeight="1" x14ac:dyDescent="0.25">
      <c r="A2" s="443"/>
      <c r="B2" s="394" t="str">
        <f>+A.4.1!B2</f>
        <v>MINISTERIO DE ECONOMIA</v>
      </c>
      <c r="C2" s="44"/>
    </row>
    <row r="3" spans="1:7" ht="15" customHeight="1" x14ac:dyDescent="0.25">
      <c r="A3" s="443"/>
      <c r="B3" s="276" t="s">
        <v>305</v>
      </c>
      <c r="C3" s="44"/>
    </row>
    <row r="4" spans="1:7" x14ac:dyDescent="0.2">
      <c r="B4" s="45"/>
      <c r="C4" s="44"/>
    </row>
    <row r="5" spans="1:7" x14ac:dyDescent="0.2">
      <c r="B5" s="45"/>
      <c r="C5" s="44"/>
    </row>
    <row r="6" spans="1:7" ht="15.75" x14ac:dyDescent="0.2">
      <c r="B6" s="1253" t="s">
        <v>815</v>
      </c>
      <c r="C6" s="1253"/>
    </row>
    <row r="7" spans="1:7" x14ac:dyDescent="0.2">
      <c r="B7" s="1391" t="s">
        <v>887</v>
      </c>
      <c r="C7" s="1391"/>
    </row>
    <row r="9" spans="1:7" x14ac:dyDescent="0.2">
      <c r="B9" s="46"/>
      <c r="C9" s="46"/>
    </row>
    <row r="10" spans="1:7" ht="13.5" thickBot="1" x14ac:dyDescent="0.25">
      <c r="B10" s="5"/>
      <c r="C10" s="5" t="s">
        <v>284</v>
      </c>
    </row>
    <row r="11" spans="1:7" s="429" customFormat="1" thickTop="1" x14ac:dyDescent="0.2">
      <c r="A11" s="587"/>
      <c r="B11" s="588"/>
      <c r="C11" s="588"/>
    </row>
    <row r="12" spans="1:7" ht="15" x14ac:dyDescent="0.2">
      <c r="B12" s="592" t="s">
        <v>285</v>
      </c>
      <c r="C12" s="592" t="s">
        <v>287</v>
      </c>
    </row>
    <row r="13" spans="1:7" s="429" customFormat="1" thickBot="1" x14ac:dyDescent="0.25">
      <c r="B13" s="586"/>
      <c r="C13" s="586"/>
    </row>
    <row r="14" spans="1:7" ht="13.5" thickTop="1" x14ac:dyDescent="0.2">
      <c r="B14" s="48"/>
      <c r="C14" s="160"/>
    </row>
    <row r="15" spans="1:7" s="273" customFormat="1" ht="15" x14ac:dyDescent="0.2">
      <c r="B15" s="584" t="s">
        <v>309</v>
      </c>
      <c r="C15" s="343">
        <f>+C17+C22+C28</f>
        <v>124916.46092418028</v>
      </c>
    </row>
    <row r="16" spans="1:7" x14ac:dyDescent="0.2">
      <c r="B16" s="49"/>
      <c r="C16" s="161"/>
      <c r="D16" s="273"/>
      <c r="E16" s="273"/>
      <c r="F16" s="273"/>
      <c r="G16" s="273"/>
    </row>
    <row r="17" spans="2:7" s="273" customFormat="1" x14ac:dyDescent="0.2">
      <c r="B17" s="583" t="s">
        <v>553</v>
      </c>
      <c r="C17" s="743">
        <f>SUM(C19:C20)</f>
        <v>4674.9206508113066</v>
      </c>
    </row>
    <row r="18" spans="2:7" x14ac:dyDescent="0.2">
      <c r="B18" s="49"/>
      <c r="C18" s="744"/>
      <c r="D18" s="273"/>
      <c r="E18" s="273"/>
      <c r="F18" s="273"/>
      <c r="G18" s="273"/>
    </row>
    <row r="19" spans="2:7" x14ac:dyDescent="0.2">
      <c r="B19" s="49" t="s">
        <v>390</v>
      </c>
      <c r="C19" s="744">
        <v>980.88929463309103</v>
      </c>
      <c r="D19" s="273"/>
      <c r="E19" s="273"/>
      <c r="F19" s="273"/>
      <c r="G19" s="273"/>
    </row>
    <row r="20" spans="2:7" s="273" customFormat="1" x14ac:dyDescent="0.2">
      <c r="B20" s="286" t="s">
        <v>389</v>
      </c>
      <c r="C20" s="743">
        <v>3694.0313561782154</v>
      </c>
    </row>
    <row r="21" spans="2:7" ht="15" x14ac:dyDescent="0.25">
      <c r="B21" s="49"/>
      <c r="C21" s="745"/>
      <c r="D21" s="273"/>
      <c r="E21" s="273"/>
      <c r="F21" s="273"/>
      <c r="G21" s="273"/>
    </row>
    <row r="22" spans="2:7" s="273" customFormat="1" x14ac:dyDescent="0.2">
      <c r="B22" s="583" t="s">
        <v>554</v>
      </c>
      <c r="C22" s="291">
        <f>SUM(C24:C26)</f>
        <v>120213.96993794746</v>
      </c>
    </row>
    <row r="23" spans="2:7" x14ac:dyDescent="0.2">
      <c r="B23" s="50"/>
      <c r="C23" s="161"/>
      <c r="D23" s="273"/>
      <c r="E23" s="876"/>
      <c r="F23" s="273"/>
      <c r="G23" s="273"/>
    </row>
    <row r="24" spans="2:7" s="273" customFormat="1" x14ac:dyDescent="0.2">
      <c r="B24" s="585" t="s">
        <v>390</v>
      </c>
      <c r="C24" s="403">
        <v>27637.849990072627</v>
      </c>
    </row>
    <row r="25" spans="2:7" s="273" customFormat="1" x14ac:dyDescent="0.2">
      <c r="B25" s="585" t="s">
        <v>389</v>
      </c>
      <c r="C25" s="403">
        <v>29295.710315655269</v>
      </c>
    </row>
    <row r="26" spans="2:7" s="273" customFormat="1" x14ac:dyDescent="0.2">
      <c r="B26" s="585" t="s">
        <v>514</v>
      </c>
      <c r="C26" s="403">
        <v>63280.409632219576</v>
      </c>
    </row>
    <row r="27" spans="2:7" x14ac:dyDescent="0.2">
      <c r="B27" s="49"/>
      <c r="C27" s="161"/>
      <c r="D27" s="273"/>
      <c r="E27" s="273"/>
      <c r="F27" s="273"/>
      <c r="G27" s="273"/>
    </row>
    <row r="28" spans="2:7" s="273" customFormat="1" x14ac:dyDescent="0.2">
      <c r="B28" s="583" t="s">
        <v>391</v>
      </c>
      <c r="C28" s="291">
        <f>SUM(C30:C31)</f>
        <v>27.570335421500715</v>
      </c>
    </row>
    <row r="29" spans="2:7" x14ac:dyDescent="0.2">
      <c r="B29" s="50"/>
      <c r="C29" s="161"/>
      <c r="D29" s="273"/>
      <c r="E29" s="273"/>
      <c r="F29" s="273"/>
      <c r="G29" s="273"/>
    </row>
    <row r="30" spans="2:7" s="273" customFormat="1" x14ac:dyDescent="0.2">
      <c r="B30" s="49" t="s">
        <v>390</v>
      </c>
      <c r="C30" s="291">
        <v>13.282327726867623</v>
      </c>
    </row>
    <row r="31" spans="2:7" s="273" customFormat="1" x14ac:dyDescent="0.2">
      <c r="B31" s="286" t="s">
        <v>389</v>
      </c>
      <c r="C31" s="291">
        <v>14.288007694633093</v>
      </c>
    </row>
    <row r="32" spans="2:7" x14ac:dyDescent="0.2">
      <c r="B32" s="49"/>
      <c r="C32" s="161"/>
      <c r="D32" s="273"/>
      <c r="E32" s="273"/>
      <c r="F32" s="273"/>
      <c r="G32" s="273"/>
    </row>
    <row r="33" spans="1:244" s="273" customFormat="1" ht="30" x14ac:dyDescent="0.2">
      <c r="B33" s="334" t="s">
        <v>174</v>
      </c>
      <c r="C33" s="746">
        <v>579228.87566999998</v>
      </c>
    </row>
    <row r="34" spans="1:244" ht="15.75" x14ac:dyDescent="0.25">
      <c r="B34" s="52"/>
      <c r="C34" s="246"/>
      <c r="D34" s="273"/>
      <c r="E34" s="273"/>
      <c r="F34" s="273"/>
      <c r="G34" s="273"/>
    </row>
    <row r="35" spans="1:244" s="273" customFormat="1" ht="15" x14ac:dyDescent="0.2">
      <c r="B35" s="584" t="s">
        <v>888</v>
      </c>
      <c r="C35" s="343">
        <v>716201.09000000008</v>
      </c>
    </row>
    <row r="36" spans="1:244" ht="15.75" x14ac:dyDescent="0.25">
      <c r="B36" s="52"/>
      <c r="C36" s="246"/>
      <c r="D36" s="273"/>
      <c r="E36" s="273"/>
      <c r="F36" s="273"/>
      <c r="G36" s="273"/>
    </row>
    <row r="37" spans="1:244" ht="15" x14ac:dyDescent="0.2">
      <c r="B37" s="582" t="s">
        <v>148</v>
      </c>
      <c r="C37" s="343">
        <f>+C35+C33+C15</f>
        <v>1420346.4265941803</v>
      </c>
      <c r="D37" s="876"/>
      <c r="E37" s="876"/>
      <c r="F37" s="273"/>
      <c r="G37" s="273"/>
      <c r="H37" s="801"/>
    </row>
    <row r="38" spans="1:244" ht="13.5" thickBot="1" x14ac:dyDescent="0.25">
      <c r="B38" s="53"/>
      <c r="C38" s="747"/>
      <c r="D38" s="876"/>
      <c r="E38" s="876"/>
      <c r="F38" s="273"/>
      <c r="G38" s="273"/>
    </row>
    <row r="39" spans="1:244" s="54" customFormat="1" ht="16.5" thickTop="1" x14ac:dyDescent="0.25">
      <c r="A39" s="5"/>
      <c r="B39" s="5"/>
      <c r="C39" s="159"/>
      <c r="D39" s="273"/>
      <c r="E39" s="273"/>
      <c r="F39" s="273"/>
      <c r="G39" s="273"/>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row>
    <row r="40" spans="1:244" x14ac:dyDescent="0.2">
      <c r="B40" s="1392" t="s">
        <v>856</v>
      </c>
      <c r="C40" s="1392"/>
      <c r="D40" s="273"/>
      <c r="E40" s="273"/>
      <c r="F40" s="1226"/>
      <c r="G40" s="273"/>
    </row>
    <row r="41" spans="1:244" x14ac:dyDescent="0.2">
      <c r="B41" s="1392"/>
      <c r="C41" s="1392"/>
      <c r="D41" s="273"/>
      <c r="E41" s="273"/>
      <c r="F41" s="273"/>
      <c r="G41" s="273"/>
    </row>
    <row r="42" spans="1:244" x14ac:dyDescent="0.2">
      <c r="B42" s="1392"/>
      <c r="C42" s="1392"/>
      <c r="D42" s="273"/>
      <c r="E42" s="273"/>
      <c r="F42" s="273"/>
      <c r="G42" s="273"/>
    </row>
    <row r="43" spans="1:244" x14ac:dyDescent="0.2">
      <c r="B43" s="1392"/>
      <c r="C43" s="1392"/>
      <c r="D43" s="273"/>
      <c r="E43" s="273"/>
      <c r="F43" s="273"/>
      <c r="G43" s="273"/>
    </row>
    <row r="44" spans="1:244" ht="12.75" customHeight="1" x14ac:dyDescent="0.2">
      <c r="B44" s="56"/>
      <c r="C44" s="56"/>
      <c r="D44" s="273"/>
      <c r="E44" s="273"/>
      <c r="F44" s="273"/>
      <c r="G44" s="273"/>
    </row>
    <row r="45" spans="1:244" ht="12.75" customHeight="1" x14ac:dyDescent="0.2">
      <c r="B45" s="56"/>
      <c r="C45" s="56"/>
      <c r="D45" s="273"/>
      <c r="E45" s="273"/>
      <c r="F45" s="273"/>
      <c r="G45" s="273"/>
    </row>
    <row r="46" spans="1:244" ht="15.75" x14ac:dyDescent="0.2">
      <c r="B46" s="1253" t="s">
        <v>621</v>
      </c>
      <c r="C46" s="1253"/>
      <c r="D46" s="273"/>
      <c r="E46" s="273"/>
      <c r="F46" s="273"/>
      <c r="G46" s="273"/>
    </row>
    <row r="47" spans="1:244" ht="13.5" thickBot="1" x14ac:dyDescent="0.25">
      <c r="B47" s="5"/>
      <c r="C47" s="5" t="s">
        <v>284</v>
      </c>
      <c r="D47" s="273"/>
      <c r="E47" s="273"/>
      <c r="F47" s="273"/>
      <c r="G47" s="273"/>
    </row>
    <row r="48" spans="1:244" s="429" customFormat="1" ht="13.5" thickTop="1" x14ac:dyDescent="0.2">
      <c r="B48" s="588"/>
      <c r="C48" s="588"/>
      <c r="D48" s="273"/>
      <c r="E48" s="273"/>
      <c r="F48" s="273"/>
      <c r="G48" s="273"/>
    </row>
    <row r="49" spans="2:7" s="273" customFormat="1" ht="15" customHeight="1" x14ac:dyDescent="0.2">
      <c r="B49" s="591" t="s">
        <v>285</v>
      </c>
      <c r="C49" s="592" t="s">
        <v>287</v>
      </c>
    </row>
    <row r="50" spans="2:7" s="429" customFormat="1" ht="13.5" thickBot="1" x14ac:dyDescent="0.25">
      <c r="B50" s="586"/>
      <c r="C50" s="586"/>
      <c r="D50" s="273"/>
      <c r="E50" s="273"/>
      <c r="F50" s="273"/>
      <c r="G50" s="273"/>
    </row>
    <row r="51" spans="2:7" ht="13.5" thickTop="1" x14ac:dyDescent="0.2">
      <c r="B51" s="57"/>
      <c r="C51" s="58"/>
      <c r="D51" s="273"/>
      <c r="E51" s="273"/>
      <c r="F51" s="273"/>
      <c r="G51" s="273"/>
    </row>
    <row r="52" spans="2:7" s="273" customFormat="1" ht="15" x14ac:dyDescent="0.2">
      <c r="B52" s="589" t="s">
        <v>827</v>
      </c>
      <c r="C52" s="343">
        <f>+C54+C55+C57+C58</f>
        <v>256869.163856675</v>
      </c>
      <c r="E52" s="876"/>
    </row>
    <row r="53" spans="2:7" x14ac:dyDescent="0.2">
      <c r="B53" s="60"/>
      <c r="C53" s="161"/>
      <c r="D53" s="273"/>
      <c r="E53" s="273"/>
      <c r="F53" s="273"/>
      <c r="G53" s="273"/>
    </row>
    <row r="54" spans="2:7" s="273" customFormat="1" ht="17.25" customHeight="1" x14ac:dyDescent="0.2">
      <c r="B54" s="590" t="s">
        <v>16</v>
      </c>
      <c r="C54" s="1224">
        <v>204375.45324999999</v>
      </c>
    </row>
    <row r="55" spans="2:7" s="273" customFormat="1" x14ac:dyDescent="0.2">
      <c r="B55" s="590" t="s">
        <v>17</v>
      </c>
      <c r="C55" s="1224">
        <v>6014.3166700000002</v>
      </c>
    </row>
    <row r="56" spans="2:7" ht="15" x14ac:dyDescent="0.25">
      <c r="B56" s="61"/>
      <c r="C56" s="1225"/>
      <c r="D56" s="273"/>
      <c r="E56" s="273"/>
      <c r="F56" s="273"/>
      <c r="G56" s="273"/>
    </row>
    <row r="57" spans="2:7" s="273" customFormat="1" x14ac:dyDescent="0.2">
      <c r="B57" s="590" t="s">
        <v>18</v>
      </c>
      <c r="C57" s="1224">
        <v>46424.601350379002</v>
      </c>
    </row>
    <row r="58" spans="2:7" s="273" customFormat="1" x14ac:dyDescent="0.2">
      <c r="B58" s="590" t="s">
        <v>17</v>
      </c>
      <c r="C58" s="1224">
        <v>54.79258629600001</v>
      </c>
    </row>
    <row r="59" spans="2:7" ht="13.5" thickBot="1" x14ac:dyDescent="0.25">
      <c r="B59" s="13"/>
      <c r="C59" s="62"/>
      <c r="D59" s="273"/>
      <c r="E59" s="273"/>
      <c r="F59" s="273"/>
      <c r="G59" s="273"/>
    </row>
    <row r="60" spans="2:7" ht="13.5" thickTop="1" x14ac:dyDescent="0.2">
      <c r="D60" s="273"/>
      <c r="E60" s="273"/>
      <c r="F60" s="273"/>
      <c r="G60" s="273"/>
    </row>
    <row r="61" spans="2:7" x14ac:dyDescent="0.2">
      <c r="B61" s="5" t="s">
        <v>828</v>
      </c>
    </row>
    <row r="63" spans="2:7" x14ac:dyDescent="0.2">
      <c r="C63" s="801"/>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showRuler="0" zoomScaleNormal="100" zoomScaleSheetLayoutView="85" workbookViewId="0"/>
  </sheetViews>
  <sheetFormatPr baseColWidth="10" defaultColWidth="11.42578125" defaultRowHeight="12.75" x14ac:dyDescent="0.2"/>
  <cols>
    <col min="1" max="1" width="6.85546875" style="15" customWidth="1"/>
    <col min="2" max="2" width="41.42578125" style="15" customWidth="1"/>
    <col min="3" max="3" width="30.85546875" style="15" customWidth="1"/>
    <col min="4" max="4" width="19.28515625" style="15" customWidth="1"/>
    <col min="5" max="7" width="11.42578125" style="15"/>
    <col min="8" max="8" width="12.7109375" style="15" bestFit="1" customWidth="1"/>
    <col min="9" max="16384" width="11.42578125" style="15"/>
  </cols>
  <sheetData>
    <row r="1" spans="1:4" ht="15" x14ac:dyDescent="0.25">
      <c r="A1" s="757" t="s">
        <v>220</v>
      </c>
      <c r="B1" s="759"/>
      <c r="C1" s="253"/>
      <c r="D1" s="253"/>
    </row>
    <row r="2" spans="1:4" ht="15" customHeight="1" x14ac:dyDescent="0.25">
      <c r="A2" s="443"/>
      <c r="B2" s="394" t="str">
        <f>+A.4.2!B2</f>
        <v>MINISTERIO DE ECONOMIA</v>
      </c>
      <c r="C2" s="19"/>
      <c r="D2" s="30"/>
    </row>
    <row r="3" spans="1:4" ht="15" customHeight="1" x14ac:dyDescent="0.25">
      <c r="A3" s="443"/>
      <c r="B3" s="651" t="s">
        <v>305</v>
      </c>
      <c r="C3" s="19"/>
      <c r="D3" s="30"/>
    </row>
    <row r="4" spans="1:4" ht="15" x14ac:dyDescent="0.25">
      <c r="B4" s="21"/>
      <c r="C4" s="19"/>
      <c r="D4" s="31"/>
    </row>
    <row r="5" spans="1:4" x14ac:dyDescent="0.2">
      <c r="B5" s="19"/>
      <c r="C5" s="19"/>
      <c r="D5" s="31"/>
    </row>
    <row r="6" spans="1:4" ht="17.25" x14ac:dyDescent="0.3">
      <c r="B6" s="1306" t="s">
        <v>322</v>
      </c>
      <c r="C6" s="1306"/>
      <c r="D6" s="32"/>
    </row>
    <row r="7" spans="1:4" ht="15" x14ac:dyDescent="0.25">
      <c r="B7" s="1393" t="s">
        <v>889</v>
      </c>
      <c r="C7" s="1393"/>
      <c r="D7" s="33"/>
    </row>
    <row r="8" spans="1:4" ht="15" x14ac:dyDescent="0.25">
      <c r="B8" s="34"/>
      <c r="C8" s="34"/>
      <c r="D8" s="34"/>
    </row>
    <row r="9" spans="1:4" ht="13.5" thickBot="1" x14ac:dyDescent="0.25">
      <c r="B9" s="35"/>
      <c r="C9" s="5"/>
      <c r="D9" s="31"/>
    </row>
    <row r="10" spans="1:4" ht="13.5" customHeight="1" thickTop="1" x14ac:dyDescent="0.2">
      <c r="B10" s="1394" t="s">
        <v>323</v>
      </c>
      <c r="C10" s="1397" t="s">
        <v>347</v>
      </c>
    </row>
    <row r="11" spans="1:4" x14ac:dyDescent="0.2">
      <c r="B11" s="1395"/>
      <c r="C11" s="1398"/>
    </row>
    <row r="12" spans="1:4" ht="13.5" customHeight="1" x14ac:dyDescent="0.2">
      <c r="B12" s="1395"/>
      <c r="C12" s="1398"/>
    </row>
    <row r="13" spans="1:4" x14ac:dyDescent="0.2">
      <c r="B13" s="1396"/>
      <c r="C13" s="1399"/>
    </row>
    <row r="14" spans="1:4" x14ac:dyDescent="0.2">
      <c r="B14" s="36"/>
      <c r="C14" s="37"/>
    </row>
    <row r="15" spans="1:4" ht="15.75" x14ac:dyDescent="0.2">
      <c r="B15" s="593" t="s">
        <v>281</v>
      </c>
      <c r="C15" s="594">
        <f>SUM(C17:C40)</f>
        <v>716201.09000000008</v>
      </c>
      <c r="D15" s="1006"/>
    </row>
    <row r="16" spans="1:4" ht="15" x14ac:dyDescent="0.25">
      <c r="B16" s="38"/>
      <c r="C16" s="39"/>
    </row>
    <row r="17" spans="2:3" ht="15" x14ac:dyDescent="0.2">
      <c r="B17" s="596" t="s">
        <v>324</v>
      </c>
      <c r="C17" s="597">
        <v>13057.76</v>
      </c>
    </row>
    <row r="18" spans="2:3" ht="15" x14ac:dyDescent="0.2">
      <c r="B18" s="595" t="s">
        <v>325</v>
      </c>
      <c r="C18" s="597">
        <v>9197.86</v>
      </c>
    </row>
    <row r="19" spans="2:3" ht="15" x14ac:dyDescent="0.2">
      <c r="B19" s="596" t="s">
        <v>326</v>
      </c>
      <c r="C19" s="597">
        <v>23891.61</v>
      </c>
    </row>
    <row r="20" spans="2:3" ht="15" x14ac:dyDescent="0.2">
      <c r="B20" s="596" t="s">
        <v>327</v>
      </c>
      <c r="C20" s="597">
        <v>39028.44</v>
      </c>
    </row>
    <row r="21" spans="2:3" ht="15" x14ac:dyDescent="0.2">
      <c r="B21" s="596" t="s">
        <v>328</v>
      </c>
      <c r="C21" s="597">
        <v>95711.88</v>
      </c>
    </row>
    <row r="22" spans="2:3" ht="15" x14ac:dyDescent="0.2">
      <c r="B22" s="596" t="s">
        <v>329</v>
      </c>
      <c r="C22" s="597">
        <v>22198.83</v>
      </c>
    </row>
    <row r="23" spans="2:3" ht="15" x14ac:dyDescent="0.2">
      <c r="B23" s="596" t="s">
        <v>330</v>
      </c>
      <c r="C23" s="597">
        <v>150475.37</v>
      </c>
    </row>
    <row r="24" spans="2:3" ht="15" x14ac:dyDescent="0.2">
      <c r="B24" s="596" t="s">
        <v>331</v>
      </c>
      <c r="C24" s="597">
        <v>3078.72</v>
      </c>
    </row>
    <row r="25" spans="2:3" ht="15" x14ac:dyDescent="0.2">
      <c r="B25" s="596" t="s">
        <v>0</v>
      </c>
      <c r="C25" s="597">
        <v>0</v>
      </c>
    </row>
    <row r="26" spans="2:3" ht="15" x14ac:dyDescent="0.2">
      <c r="B26" s="596" t="s">
        <v>1</v>
      </c>
      <c r="C26" s="597">
        <v>8985.9500000000007</v>
      </c>
    </row>
    <row r="27" spans="2:3" ht="15" x14ac:dyDescent="0.2">
      <c r="B27" s="596" t="s">
        <v>2</v>
      </c>
      <c r="C27" s="597">
        <v>803.42</v>
      </c>
    </row>
    <row r="28" spans="2:3" ht="15" x14ac:dyDescent="0.2">
      <c r="B28" s="595" t="s">
        <v>3</v>
      </c>
      <c r="C28" s="597">
        <v>6100.86</v>
      </c>
    </row>
    <row r="29" spans="2:3" ht="15" x14ac:dyDescent="0.2">
      <c r="B29" s="596" t="s">
        <v>4</v>
      </c>
      <c r="C29" s="597">
        <v>141313.9</v>
      </c>
    </row>
    <row r="30" spans="2:3" ht="15" x14ac:dyDescent="0.2">
      <c r="B30" s="596" t="s">
        <v>5</v>
      </c>
      <c r="C30" s="597">
        <v>10420.75</v>
      </c>
    </row>
    <row r="31" spans="2:3" ht="15" x14ac:dyDescent="0.2">
      <c r="B31" s="596" t="s">
        <v>6</v>
      </c>
      <c r="C31" s="597">
        <v>80154.3</v>
      </c>
    </row>
    <row r="32" spans="2:3" ht="15" x14ac:dyDescent="0.2">
      <c r="B32" s="596" t="s">
        <v>7</v>
      </c>
      <c r="C32" s="597">
        <v>17243.43</v>
      </c>
    </row>
    <row r="33" spans="2:3" ht="15" x14ac:dyDescent="0.2">
      <c r="B33" s="595" t="s">
        <v>8</v>
      </c>
      <c r="C33" s="597">
        <v>14353.66</v>
      </c>
    </row>
    <row r="34" spans="2:3" ht="15" x14ac:dyDescent="0.2">
      <c r="B34" s="596" t="s">
        <v>9</v>
      </c>
      <c r="C34" s="597">
        <v>35843.49</v>
      </c>
    </row>
    <row r="35" spans="2:3" ht="15" x14ac:dyDescent="0.2">
      <c r="B35" s="596" t="s">
        <v>10</v>
      </c>
      <c r="C35" s="597">
        <v>0</v>
      </c>
    </row>
    <row r="36" spans="2:3" ht="15" x14ac:dyDescent="0.2">
      <c r="B36" s="596" t="s">
        <v>11</v>
      </c>
      <c r="C36" s="597">
        <v>0</v>
      </c>
    </row>
    <row r="37" spans="2:3" ht="15" x14ac:dyDescent="0.2">
      <c r="B37" s="596" t="s">
        <v>12</v>
      </c>
      <c r="C37" s="597">
        <v>29447.919999999998</v>
      </c>
    </row>
    <row r="38" spans="2:3" ht="15" x14ac:dyDescent="0.2">
      <c r="B38" s="596" t="s">
        <v>13</v>
      </c>
      <c r="C38" s="597">
        <v>11453.08</v>
      </c>
    </row>
    <row r="39" spans="2:3" ht="15" x14ac:dyDescent="0.2">
      <c r="B39" s="596" t="s">
        <v>14</v>
      </c>
      <c r="C39" s="597">
        <v>574.99</v>
      </c>
    </row>
    <row r="40" spans="2:3" ht="15" x14ac:dyDescent="0.2">
      <c r="B40" s="596" t="s">
        <v>15</v>
      </c>
      <c r="C40" s="597">
        <v>2864.87</v>
      </c>
    </row>
    <row r="41" spans="2:3" ht="13.5" thickBot="1" x14ac:dyDescent="0.25">
      <c r="B41" s="40"/>
      <c r="C41" s="41"/>
    </row>
    <row r="42" spans="2:3" ht="12.75" customHeight="1" thickTop="1" x14ac:dyDescent="0.25">
      <c r="B42" s="5"/>
      <c r="C42" s="42"/>
    </row>
    <row r="43" spans="2:3" ht="29.25" customHeight="1" x14ac:dyDescent="0.2">
      <c r="B43" s="1400" t="s">
        <v>564</v>
      </c>
      <c r="C43" s="1400"/>
    </row>
    <row r="44" spans="2:3" x14ac:dyDescent="0.2">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32.7109375" style="1" customWidth="1"/>
    <col min="3" max="3" width="24" style="1" bestFit="1" customWidth="1"/>
    <col min="4" max="16" width="11.5703125" style="1" customWidth="1"/>
    <col min="17" max="17" width="12.28515625" style="1" customWidth="1"/>
    <col min="18" max="28" width="11.5703125" style="1" customWidth="1"/>
    <col min="29" max="29" width="13.7109375" style="1" customWidth="1"/>
    <col min="30" max="30" width="13.85546875" style="1" customWidth="1"/>
    <col min="31" max="31" width="11.5703125" style="1" customWidth="1"/>
    <col min="32" max="16384" width="11.42578125" style="1"/>
  </cols>
  <sheetData>
    <row r="1" spans="1:32" ht="15" x14ac:dyDescent="0.25">
      <c r="A1" s="757" t="s">
        <v>220</v>
      </c>
      <c r="B1" s="758"/>
      <c r="C1" s="19"/>
    </row>
    <row r="2" spans="1:32" ht="15" customHeight="1" x14ac:dyDescent="0.25">
      <c r="A2" s="191"/>
      <c r="B2" s="394" t="str">
        <f>+A.4.3!B2</f>
        <v>MINISTERIO DE ECONOMIA</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row>
    <row r="3" spans="1:32" ht="15" customHeight="1" x14ac:dyDescent="0.25">
      <c r="A3" s="191"/>
      <c r="B3" s="712" t="s">
        <v>570</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row>
    <row r="4" spans="1:32" x14ac:dyDescent="0.2">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row>
    <row r="5" spans="1:32" x14ac:dyDescent="0.2">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row>
    <row r="6" spans="1:32" ht="17.25" x14ac:dyDescent="0.3">
      <c r="B6" s="1403" t="s">
        <v>744</v>
      </c>
      <c r="C6" s="1403"/>
      <c r="D6" s="1403"/>
      <c r="E6" s="1403"/>
      <c r="F6" s="1403"/>
      <c r="G6" s="1403"/>
      <c r="H6" s="1403"/>
      <c r="I6" s="1403"/>
      <c r="J6" s="1403"/>
      <c r="K6" s="1403"/>
      <c r="L6" s="1403"/>
      <c r="M6" s="1403"/>
      <c r="N6" s="1403"/>
      <c r="O6" s="1403"/>
      <c r="P6" s="1403"/>
      <c r="Q6" s="1403"/>
      <c r="R6" s="1403"/>
      <c r="S6" s="1403"/>
      <c r="T6" s="1403"/>
      <c r="U6" s="1403"/>
      <c r="V6" s="1403"/>
      <c r="W6" s="1403"/>
      <c r="X6" s="1403"/>
      <c r="Y6" s="1403"/>
      <c r="Z6" s="1403"/>
      <c r="AA6" s="1403"/>
      <c r="AB6" s="1403"/>
      <c r="AC6" s="798"/>
      <c r="AD6" s="1007"/>
      <c r="AE6" s="22"/>
    </row>
    <row r="7" spans="1:32" ht="15" x14ac:dyDescent="0.2">
      <c r="B7" s="1404" t="s">
        <v>30</v>
      </c>
      <c r="C7" s="1404"/>
      <c r="D7" s="1404"/>
      <c r="E7" s="1404"/>
      <c r="F7" s="1404"/>
      <c r="G7" s="1404"/>
      <c r="H7" s="1404"/>
      <c r="I7" s="1404"/>
      <c r="J7" s="1404"/>
      <c r="K7" s="1404"/>
      <c r="L7" s="1404"/>
      <c r="M7" s="1404"/>
      <c r="N7" s="1404"/>
      <c r="O7" s="1404"/>
      <c r="P7" s="1404"/>
      <c r="Q7" s="1404"/>
      <c r="R7" s="1404"/>
      <c r="S7" s="1404"/>
      <c r="T7" s="1404"/>
      <c r="U7" s="1404"/>
      <c r="V7" s="1404"/>
      <c r="W7" s="1404"/>
      <c r="X7" s="1404"/>
      <c r="Y7" s="1404"/>
      <c r="Z7" s="1404"/>
      <c r="AA7" s="1404"/>
      <c r="AB7" s="1404"/>
      <c r="AC7" s="799"/>
      <c r="AD7" s="1008"/>
      <c r="AE7" s="23"/>
    </row>
    <row r="8" spans="1:32" x14ac:dyDescent="0.2">
      <c r="B8" s="19"/>
      <c r="C8" s="19"/>
      <c r="D8" s="19"/>
      <c r="E8" s="855"/>
      <c r="F8" s="19"/>
      <c r="G8" s="19"/>
      <c r="H8" s="19"/>
      <c r="I8" s="19"/>
      <c r="J8" s="19"/>
      <c r="K8" s="19"/>
      <c r="L8" s="19"/>
      <c r="M8" s="19"/>
      <c r="N8" s="19"/>
      <c r="O8" s="19"/>
      <c r="P8" s="20"/>
      <c r="Q8" s="20"/>
      <c r="R8" s="20"/>
      <c r="S8" s="20"/>
      <c r="T8" s="20"/>
      <c r="U8" s="20"/>
      <c r="V8" s="20"/>
      <c r="W8" s="19"/>
      <c r="X8" s="19"/>
      <c r="Y8" s="19"/>
      <c r="Z8" s="19"/>
      <c r="AA8" s="19"/>
      <c r="AB8" s="19"/>
      <c r="AC8" s="19"/>
      <c r="AD8" s="19"/>
      <c r="AE8" s="19"/>
    </row>
    <row r="9" spans="1:32" ht="13.5" thickBot="1" x14ac:dyDescent="0.25">
      <c r="B9" s="711" t="s">
        <v>167</v>
      </c>
      <c r="C9" s="19"/>
      <c r="D9" s="855"/>
      <c r="E9" s="19"/>
      <c r="F9" s="19"/>
      <c r="G9" s="19"/>
      <c r="H9" s="19"/>
      <c r="I9" s="19"/>
      <c r="J9" s="19"/>
      <c r="K9" s="19"/>
      <c r="L9" s="19"/>
      <c r="M9" s="19"/>
      <c r="N9" s="19"/>
      <c r="O9" s="19"/>
      <c r="P9" s="20"/>
      <c r="Q9" s="20"/>
      <c r="R9" s="20"/>
      <c r="S9" s="20"/>
      <c r="T9" s="20"/>
      <c r="U9" s="20"/>
      <c r="V9" s="20"/>
      <c r="W9" s="19"/>
      <c r="X9" s="19"/>
      <c r="Y9" s="19"/>
      <c r="Z9" s="19"/>
      <c r="AA9" s="19"/>
      <c r="AB9" s="19"/>
      <c r="AC9" s="19"/>
      <c r="AD9" s="855"/>
      <c r="AE9" s="19"/>
    </row>
    <row r="10" spans="1:32" ht="42.75" customHeight="1" thickTop="1" thickBot="1" x14ac:dyDescent="0.25">
      <c r="A10" s="17"/>
      <c r="B10" s="1405" t="s">
        <v>31</v>
      </c>
      <c r="C10" s="1406"/>
      <c r="D10" s="598">
        <v>1993</v>
      </c>
      <c r="E10" s="598">
        <v>1994</v>
      </c>
      <c r="F10" s="598">
        <v>1995</v>
      </c>
      <c r="G10" s="598">
        <v>1996</v>
      </c>
      <c r="H10" s="598">
        <v>1997</v>
      </c>
      <c r="I10" s="598">
        <v>1998</v>
      </c>
      <c r="J10" s="598">
        <v>1999</v>
      </c>
      <c r="K10" s="598">
        <v>2000</v>
      </c>
      <c r="L10" s="598">
        <v>2001</v>
      </c>
      <c r="M10" s="598">
        <v>2002</v>
      </c>
      <c r="N10" s="598">
        <v>2003</v>
      </c>
      <c r="O10" s="599">
        <v>2004</v>
      </c>
      <c r="P10" s="599">
        <v>2005</v>
      </c>
      <c r="Q10" s="599">
        <v>2006</v>
      </c>
      <c r="R10" s="599">
        <v>2007</v>
      </c>
      <c r="S10" s="599">
        <v>2008</v>
      </c>
      <c r="T10" s="599">
        <v>2009</v>
      </c>
      <c r="U10" s="599">
        <v>2010</v>
      </c>
      <c r="V10" s="600">
        <v>2011</v>
      </c>
      <c r="W10" s="600">
        <v>2012</v>
      </c>
      <c r="X10" s="599">
        <v>2013</v>
      </c>
      <c r="Y10" s="523">
        <v>2014</v>
      </c>
      <c r="Z10" s="523">
        <v>2015</v>
      </c>
      <c r="AA10" s="523">
        <v>2016</v>
      </c>
      <c r="AB10" s="523">
        <v>2017</v>
      </c>
      <c r="AC10" s="523">
        <v>2018</v>
      </c>
      <c r="AD10" s="523" t="s">
        <v>890</v>
      </c>
      <c r="AE10" s="523" t="s">
        <v>300</v>
      </c>
    </row>
    <row r="11" spans="1:32" ht="15.75" thickTop="1" x14ac:dyDescent="0.2">
      <c r="A11" s="25"/>
      <c r="B11" s="1407" t="s">
        <v>32</v>
      </c>
      <c r="C11" s="601" t="s">
        <v>33</v>
      </c>
      <c r="D11" s="602">
        <v>1596.86</v>
      </c>
      <c r="E11" s="602">
        <v>873.74</v>
      </c>
      <c r="F11" s="602">
        <v>2404.88</v>
      </c>
      <c r="G11" s="602">
        <v>824.23</v>
      </c>
      <c r="H11" s="602">
        <v>441.81599999999997</v>
      </c>
      <c r="I11" s="602">
        <v>0</v>
      </c>
      <c r="J11" s="602">
        <v>0</v>
      </c>
      <c r="K11" s="602">
        <v>2067.4160000000002</v>
      </c>
      <c r="L11" s="602">
        <v>10563.591</v>
      </c>
      <c r="M11" s="602">
        <v>0</v>
      </c>
      <c r="N11" s="602">
        <v>5604.7070000000003</v>
      </c>
      <c r="O11" s="603">
        <v>3450.8789999999999</v>
      </c>
      <c r="P11" s="603">
        <v>0</v>
      </c>
      <c r="Q11" s="603">
        <v>0</v>
      </c>
      <c r="R11" s="603">
        <v>0</v>
      </c>
      <c r="S11" s="603">
        <v>0</v>
      </c>
      <c r="T11" s="603">
        <v>0</v>
      </c>
      <c r="U11" s="603">
        <v>0</v>
      </c>
      <c r="V11" s="603">
        <v>0</v>
      </c>
      <c r="W11" s="603">
        <v>0</v>
      </c>
      <c r="X11" s="602">
        <v>0</v>
      </c>
      <c r="Y11" s="602">
        <v>0</v>
      </c>
      <c r="Z11" s="602">
        <v>0</v>
      </c>
      <c r="AA11" s="602">
        <v>0</v>
      </c>
      <c r="AB11" s="602">
        <v>0</v>
      </c>
      <c r="AC11" s="861">
        <v>28251.8269</v>
      </c>
      <c r="AD11" s="1049">
        <v>16224.899000000001</v>
      </c>
      <c r="AE11" s="604">
        <f>SUM(D11:AD11)</f>
        <v>72304.844899999996</v>
      </c>
      <c r="AF11" s="90"/>
    </row>
    <row r="12" spans="1:32" ht="15" x14ac:dyDescent="0.2">
      <c r="A12" s="27"/>
      <c r="B12" s="1407"/>
      <c r="C12" s="605" t="s">
        <v>34</v>
      </c>
      <c r="D12" s="606">
        <v>-275.69</v>
      </c>
      <c r="E12" s="606">
        <v>-227.16</v>
      </c>
      <c r="F12" s="606">
        <v>-285.08999999999997</v>
      </c>
      <c r="G12" s="606">
        <v>-273.45999999999998</v>
      </c>
      <c r="H12" s="606">
        <v>-481.91800000000001</v>
      </c>
      <c r="I12" s="606">
        <v>-653.86500000000001</v>
      </c>
      <c r="J12" s="606">
        <v>-827.11800000000005</v>
      </c>
      <c r="K12" s="606">
        <v>-1283.886</v>
      </c>
      <c r="L12" s="606">
        <v>-1182.9860000000001</v>
      </c>
      <c r="M12" s="606">
        <v>-729.2</v>
      </c>
      <c r="N12" s="606">
        <v>-5705.8109999999997</v>
      </c>
      <c r="O12" s="607">
        <v>-5493.8029999999999</v>
      </c>
      <c r="P12" s="607">
        <v>-3588.5559000000007</v>
      </c>
      <c r="Q12" s="607">
        <v>-9530.1106799999998</v>
      </c>
      <c r="R12" s="607">
        <v>0</v>
      </c>
      <c r="S12" s="607">
        <v>0</v>
      </c>
      <c r="T12" s="607">
        <v>0</v>
      </c>
      <c r="U12" s="607">
        <v>0</v>
      </c>
      <c r="V12" s="607">
        <v>0</v>
      </c>
      <c r="W12" s="607">
        <v>0</v>
      </c>
      <c r="X12" s="606">
        <v>0</v>
      </c>
      <c r="Y12" s="606">
        <v>0</v>
      </c>
      <c r="Z12" s="606">
        <v>0</v>
      </c>
      <c r="AA12" s="857">
        <v>0</v>
      </c>
      <c r="AB12" s="857">
        <v>0</v>
      </c>
      <c r="AC12" s="631">
        <v>0</v>
      </c>
      <c r="AD12" s="1050">
        <v>0</v>
      </c>
      <c r="AE12" s="608">
        <f>SUM(D12:AD12)</f>
        <v>-30538.653579999998</v>
      </c>
      <c r="AF12" s="90"/>
    </row>
    <row r="13" spans="1:32" ht="15" x14ac:dyDescent="0.2">
      <c r="A13" s="27"/>
      <c r="B13" s="1407"/>
      <c r="C13" s="605" t="s">
        <v>35</v>
      </c>
      <c r="D13" s="606">
        <v>1321.17</v>
      </c>
      <c r="E13" s="606">
        <v>646.58000000000004</v>
      </c>
      <c r="F13" s="606">
        <v>2119.79</v>
      </c>
      <c r="G13" s="606">
        <v>550.77</v>
      </c>
      <c r="H13" s="606">
        <v>-40.102000000000032</v>
      </c>
      <c r="I13" s="606">
        <v>-653.86500000000001</v>
      </c>
      <c r="J13" s="606">
        <v>-827.11800000000005</v>
      </c>
      <c r="K13" s="606">
        <v>783.53</v>
      </c>
      <c r="L13" s="606">
        <v>9380.6049999999996</v>
      </c>
      <c r="M13" s="606">
        <v>-729.2</v>
      </c>
      <c r="N13" s="606">
        <v>-101.10399999999936</v>
      </c>
      <c r="O13" s="607">
        <v>-2042.924</v>
      </c>
      <c r="P13" s="607">
        <v>-3588.5559000000007</v>
      </c>
      <c r="Q13" s="607">
        <v>-9530.1106799999998</v>
      </c>
      <c r="R13" s="607">
        <v>0</v>
      </c>
      <c r="S13" s="607">
        <v>0</v>
      </c>
      <c r="T13" s="607">
        <v>0</v>
      </c>
      <c r="U13" s="607">
        <v>0</v>
      </c>
      <c r="V13" s="607">
        <v>0</v>
      </c>
      <c r="W13" s="607">
        <v>0</v>
      </c>
      <c r="X13" s="606">
        <v>0</v>
      </c>
      <c r="Y13" s="606">
        <v>0</v>
      </c>
      <c r="Z13" s="606">
        <v>0</v>
      </c>
      <c r="AA13" s="857">
        <v>0</v>
      </c>
      <c r="AB13" s="857">
        <v>0</v>
      </c>
      <c r="AC13" s="631">
        <v>28251.8269</v>
      </c>
      <c r="AD13" s="1050">
        <v>16224.899000000001</v>
      </c>
      <c r="AE13" s="608">
        <f>SUM(D13:AD13)</f>
        <v>41766.191319999998</v>
      </c>
      <c r="AF13" s="90"/>
    </row>
    <row r="14" spans="1:32" ht="15" x14ac:dyDescent="0.2">
      <c r="A14" s="27"/>
      <c r="B14" s="1407"/>
      <c r="C14" s="605" t="s">
        <v>36</v>
      </c>
      <c r="D14" s="606">
        <v>-275.69</v>
      </c>
      <c r="E14" s="606">
        <v>-227.16</v>
      </c>
      <c r="F14" s="606">
        <v>-285.08999999999997</v>
      </c>
      <c r="G14" s="606">
        <v>-273.45</v>
      </c>
      <c r="H14" s="606">
        <v>-274.46100000000001</v>
      </c>
      <c r="I14" s="606">
        <v>-264.10399999999998</v>
      </c>
      <c r="J14" s="606">
        <v>-201.952</v>
      </c>
      <c r="K14" s="606">
        <v>-200.82300000000001</v>
      </c>
      <c r="L14" s="606">
        <v>-464.44299999999998</v>
      </c>
      <c r="M14" s="606">
        <v>-692.75</v>
      </c>
      <c r="N14" s="606">
        <v>-651.03</v>
      </c>
      <c r="O14" s="607">
        <v>-552.93399999999997</v>
      </c>
      <c r="P14" s="607">
        <v>-513.19270000000006</v>
      </c>
      <c r="Q14" s="607">
        <v>-80.734499999999997</v>
      </c>
      <c r="R14" s="607">
        <v>0</v>
      </c>
      <c r="S14" s="607">
        <v>0</v>
      </c>
      <c r="T14" s="607">
        <v>0</v>
      </c>
      <c r="U14" s="607">
        <v>0</v>
      </c>
      <c r="V14" s="607">
        <v>0</v>
      </c>
      <c r="W14" s="607">
        <v>0</v>
      </c>
      <c r="X14" s="606">
        <v>0</v>
      </c>
      <c r="Y14" s="606">
        <v>0</v>
      </c>
      <c r="Z14" s="606">
        <v>0</v>
      </c>
      <c r="AA14" s="857">
        <v>0</v>
      </c>
      <c r="AB14" s="857">
        <v>0</v>
      </c>
      <c r="AC14" s="631">
        <v>-153.255</v>
      </c>
      <c r="AD14" s="1050">
        <v>-837.99400000000003</v>
      </c>
      <c r="AE14" s="608">
        <f>SUM(D14:AD14)</f>
        <v>-5949.0631999999996</v>
      </c>
      <c r="AF14" s="90"/>
    </row>
    <row r="15" spans="1:32" ht="15" x14ac:dyDescent="0.2">
      <c r="A15" s="27"/>
      <c r="B15" s="1408"/>
      <c r="C15" s="609" t="s">
        <v>37</v>
      </c>
      <c r="D15" s="610">
        <v>1045.48</v>
      </c>
      <c r="E15" s="610">
        <v>419.42</v>
      </c>
      <c r="F15" s="610">
        <v>1834.7</v>
      </c>
      <c r="G15" s="610">
        <v>277.32</v>
      </c>
      <c r="H15" s="610">
        <v>-314.56300000000005</v>
      </c>
      <c r="I15" s="610">
        <v>-917.96900000000005</v>
      </c>
      <c r="J15" s="610">
        <v>-1029.07</v>
      </c>
      <c r="K15" s="610">
        <v>582.70700000000022</v>
      </c>
      <c r="L15" s="610">
        <v>8916.1620000000003</v>
      </c>
      <c r="M15" s="610">
        <v>-1421.95</v>
      </c>
      <c r="N15" s="610">
        <v>-752.13399999999933</v>
      </c>
      <c r="O15" s="611">
        <v>-2595.8580000000002</v>
      </c>
      <c r="P15" s="611">
        <v>-4101.7486000000008</v>
      </c>
      <c r="Q15" s="611">
        <v>-9610.8451800000003</v>
      </c>
      <c r="R15" s="611">
        <v>0</v>
      </c>
      <c r="S15" s="611">
        <v>0</v>
      </c>
      <c r="T15" s="611">
        <v>0</v>
      </c>
      <c r="U15" s="612">
        <v>0</v>
      </c>
      <c r="V15" s="612">
        <v>0</v>
      </c>
      <c r="W15" s="612">
        <v>0</v>
      </c>
      <c r="X15" s="613">
        <v>0</v>
      </c>
      <c r="Y15" s="613">
        <v>0</v>
      </c>
      <c r="Z15" s="613">
        <v>0</v>
      </c>
      <c r="AA15" s="858">
        <v>0</v>
      </c>
      <c r="AB15" s="858">
        <v>0</v>
      </c>
      <c r="AC15" s="862">
        <v>28098.571899999999</v>
      </c>
      <c r="AD15" s="1051">
        <v>15386.905000000001</v>
      </c>
      <c r="AE15" s="608">
        <f>SUM(D15:AD15)</f>
        <v>35817.128120000001</v>
      </c>
      <c r="AF15" s="90"/>
    </row>
    <row r="16" spans="1:32" ht="15" x14ac:dyDescent="0.2">
      <c r="A16" s="27"/>
      <c r="B16" s="615"/>
      <c r="C16" s="616"/>
      <c r="D16" s="617"/>
      <c r="E16" s="617"/>
      <c r="F16" s="617"/>
      <c r="G16" s="617"/>
      <c r="H16" s="618"/>
      <c r="I16" s="618"/>
      <c r="J16" s="618"/>
      <c r="K16" s="618"/>
      <c r="L16" s="618"/>
      <c r="M16" s="618"/>
      <c r="N16" s="618"/>
      <c r="O16" s="618"/>
      <c r="P16" s="618"/>
      <c r="Q16" s="618"/>
      <c r="R16" s="618"/>
      <c r="S16" s="618"/>
      <c r="T16" s="618"/>
      <c r="U16" s="618"/>
      <c r="V16" s="618"/>
      <c r="W16" s="618"/>
      <c r="X16" s="859"/>
      <c r="Y16" s="859"/>
      <c r="Z16" s="859"/>
      <c r="AA16" s="860"/>
      <c r="AB16" s="860"/>
      <c r="AC16" s="619"/>
      <c r="AD16" s="1052"/>
      <c r="AE16" s="620"/>
      <c r="AF16" s="90"/>
    </row>
    <row r="17" spans="1:32" ht="15" x14ac:dyDescent="0.2">
      <c r="A17" s="27"/>
      <c r="B17" s="1409" t="s">
        <v>38</v>
      </c>
      <c r="C17" s="621" t="s">
        <v>33</v>
      </c>
      <c r="D17" s="622">
        <v>1057.33</v>
      </c>
      <c r="E17" s="622">
        <v>248.98</v>
      </c>
      <c r="F17" s="622">
        <v>1058.03</v>
      </c>
      <c r="G17" s="622">
        <v>534.91999999999996</v>
      </c>
      <c r="H17" s="622">
        <v>905.68100000000004</v>
      </c>
      <c r="I17" s="622">
        <v>1485.9259999999999</v>
      </c>
      <c r="J17" s="622">
        <v>1218.566</v>
      </c>
      <c r="K17" s="622">
        <v>939.84900000000005</v>
      </c>
      <c r="L17" s="622">
        <v>1490.569</v>
      </c>
      <c r="M17" s="622">
        <v>416.71</v>
      </c>
      <c r="N17" s="622">
        <v>2666.4757</v>
      </c>
      <c r="O17" s="623">
        <v>343.71780000000001</v>
      </c>
      <c r="P17" s="623">
        <v>597.14289999999994</v>
      </c>
      <c r="Q17" s="623">
        <v>1132.6512399999999</v>
      </c>
      <c r="R17" s="623">
        <v>1507.2867999999999</v>
      </c>
      <c r="S17" s="623">
        <v>1230.7251270000002</v>
      </c>
      <c r="T17" s="623">
        <v>1697.5356000000002</v>
      </c>
      <c r="U17" s="623">
        <v>1437.2670000000001</v>
      </c>
      <c r="V17" s="623">
        <v>1267.4725989999999</v>
      </c>
      <c r="W17" s="623">
        <v>1016.7822</v>
      </c>
      <c r="X17" s="622">
        <v>1120.8499999999999</v>
      </c>
      <c r="Y17" s="622">
        <v>1276.7053810000002</v>
      </c>
      <c r="Z17" s="622">
        <v>769.90560362999997</v>
      </c>
      <c r="AA17" s="622">
        <v>1210.202</v>
      </c>
      <c r="AB17" s="622">
        <v>1243.8526999999999</v>
      </c>
      <c r="AC17" s="863">
        <v>1404.92</v>
      </c>
      <c r="AD17" s="1053">
        <v>1084.3437000000001</v>
      </c>
      <c r="AE17" s="608">
        <f>SUM(D17:AD17)</f>
        <v>30364.397350629999</v>
      </c>
      <c r="AF17" s="90"/>
    </row>
    <row r="18" spans="1:32" ht="15" x14ac:dyDescent="0.2">
      <c r="A18" s="27"/>
      <c r="B18" s="1410"/>
      <c r="C18" s="605" t="s">
        <v>34</v>
      </c>
      <c r="D18" s="606">
        <v>-266.33999999999997</v>
      </c>
      <c r="E18" s="606">
        <v>-272.52</v>
      </c>
      <c r="F18" s="606">
        <v>-296.48</v>
      </c>
      <c r="G18" s="606">
        <v>-514.95000000000005</v>
      </c>
      <c r="H18" s="606">
        <v>-307.25200000000001</v>
      </c>
      <c r="I18" s="606">
        <v>-342.322</v>
      </c>
      <c r="J18" s="606">
        <v>-355.54899999999998</v>
      </c>
      <c r="K18" s="606">
        <v>-349.238</v>
      </c>
      <c r="L18" s="606">
        <v>-306.82799999999997</v>
      </c>
      <c r="M18" s="606">
        <v>-937.18</v>
      </c>
      <c r="N18" s="606">
        <v>-2368.0730000000003</v>
      </c>
      <c r="O18" s="607">
        <v>-504.66300000000007</v>
      </c>
      <c r="P18" s="607">
        <v>-535.65780000000007</v>
      </c>
      <c r="Q18" s="607">
        <v>-1225.6431000000002</v>
      </c>
      <c r="R18" s="607">
        <v>-1524.6769200000001</v>
      </c>
      <c r="S18" s="607">
        <v>-1298.3613999999998</v>
      </c>
      <c r="T18" s="607">
        <v>-858.45699999999999</v>
      </c>
      <c r="U18" s="607">
        <v>-859.53989999999999</v>
      </c>
      <c r="V18" s="607">
        <v>-894.82090000000005</v>
      </c>
      <c r="W18" s="607">
        <v>-908.4556</v>
      </c>
      <c r="X18" s="606">
        <v>-900.6241</v>
      </c>
      <c r="Y18" s="606">
        <v>-936.31184699999994</v>
      </c>
      <c r="Z18" s="606">
        <v>-990.35194340944179</v>
      </c>
      <c r="AA18" s="606">
        <v>-869.35400000000004</v>
      </c>
      <c r="AB18" s="606">
        <v>-887.76975778999997</v>
      </c>
      <c r="AC18" s="863">
        <v>-865.38293600000009</v>
      </c>
      <c r="AD18" s="1053">
        <v>-670.47770000000003</v>
      </c>
      <c r="AE18" s="608">
        <f>SUM(D18:AD18)</f>
        <v>-21047.279904199444</v>
      </c>
      <c r="AF18" s="90"/>
    </row>
    <row r="19" spans="1:32" ht="15" x14ac:dyDescent="0.2">
      <c r="A19" s="27"/>
      <c r="B19" s="1410"/>
      <c r="C19" s="605" t="s">
        <v>35</v>
      </c>
      <c r="D19" s="606">
        <v>790.99</v>
      </c>
      <c r="E19" s="606">
        <v>-23.54</v>
      </c>
      <c r="F19" s="606">
        <v>761.55</v>
      </c>
      <c r="G19" s="606">
        <v>19.969999999999914</v>
      </c>
      <c r="H19" s="606">
        <v>598.42900000000009</v>
      </c>
      <c r="I19" s="606">
        <v>1143.6039999999998</v>
      </c>
      <c r="J19" s="606">
        <v>863.01700000000005</v>
      </c>
      <c r="K19" s="606">
        <v>590.6110000000001</v>
      </c>
      <c r="L19" s="606">
        <v>1183.741</v>
      </c>
      <c r="M19" s="606">
        <v>-520.47</v>
      </c>
      <c r="N19" s="606">
        <v>298.40269999999964</v>
      </c>
      <c r="O19" s="606">
        <v>-160.94520000000006</v>
      </c>
      <c r="P19" s="606">
        <v>61.485099999999875</v>
      </c>
      <c r="Q19" s="606">
        <v>-92.991860000000315</v>
      </c>
      <c r="R19" s="606">
        <v>-17.390120000000252</v>
      </c>
      <c r="S19" s="606">
        <v>-67.636272999999619</v>
      </c>
      <c r="T19" s="606">
        <v>839.07860000000016</v>
      </c>
      <c r="U19" s="606">
        <v>577.72710000000006</v>
      </c>
      <c r="V19" s="606">
        <v>372.65169899999989</v>
      </c>
      <c r="W19" s="607">
        <v>108.3266000000001</v>
      </c>
      <c r="X19" s="606">
        <v>220.22589999999991</v>
      </c>
      <c r="Y19" s="606">
        <v>340.39353400000027</v>
      </c>
      <c r="Z19" s="606">
        <v>-220.44633977944181</v>
      </c>
      <c r="AA19" s="606">
        <v>340.84800000000001</v>
      </c>
      <c r="AB19" s="606">
        <v>356.08294220999994</v>
      </c>
      <c r="AC19" s="863">
        <v>539.53706399999999</v>
      </c>
      <c r="AD19" s="1053">
        <v>413.8660000000001</v>
      </c>
      <c r="AE19" s="608">
        <f>SUM(D19:AD19)</f>
        <v>9317.1174464305586</v>
      </c>
      <c r="AF19" s="90"/>
    </row>
    <row r="20" spans="1:32" ht="15" x14ac:dyDescent="0.2">
      <c r="A20" s="27"/>
      <c r="B20" s="1410"/>
      <c r="C20" s="605" t="s">
        <v>36</v>
      </c>
      <c r="D20" s="606">
        <v>-262.69</v>
      </c>
      <c r="E20" s="606">
        <v>-267.88</v>
      </c>
      <c r="F20" s="606">
        <v>-296.77</v>
      </c>
      <c r="G20" s="606">
        <v>-374.56</v>
      </c>
      <c r="H20" s="606">
        <v>-335.346</v>
      </c>
      <c r="I20" s="606">
        <v>-328.45400000000001</v>
      </c>
      <c r="J20" s="606">
        <v>-432.49299999999999</v>
      </c>
      <c r="K20" s="606">
        <v>-496.81</v>
      </c>
      <c r="L20" s="606">
        <v>-427.95</v>
      </c>
      <c r="M20" s="606">
        <v>-481.66</v>
      </c>
      <c r="N20" s="606">
        <v>-571.07230000000004</v>
      </c>
      <c r="O20" s="607">
        <v>-423.10469999999998</v>
      </c>
      <c r="P20" s="607">
        <v>-453.21725900000001</v>
      </c>
      <c r="Q20" s="607">
        <v>-483.76660000000004</v>
      </c>
      <c r="R20" s="607">
        <v>-478.80879999999996</v>
      </c>
      <c r="S20" s="607">
        <v>-425.13440000000003</v>
      </c>
      <c r="T20" s="607">
        <v>-365.779</v>
      </c>
      <c r="U20" s="607">
        <v>-366.08380000000005</v>
      </c>
      <c r="V20" s="607">
        <v>-322.2851</v>
      </c>
      <c r="W20" s="607">
        <v>-310.19052099999999</v>
      </c>
      <c r="X20" s="606">
        <v>-366.15729999999996</v>
      </c>
      <c r="Y20" s="606">
        <v>-366.16507000000001</v>
      </c>
      <c r="Z20" s="606">
        <v>-419.5620609160776</v>
      </c>
      <c r="AA20" s="606">
        <v>-429.27</v>
      </c>
      <c r="AB20" s="606">
        <v>-387.53064999999998</v>
      </c>
      <c r="AC20" s="863">
        <v>-393.08369999999996</v>
      </c>
      <c r="AD20" s="1053">
        <v>-333.69600000000003</v>
      </c>
      <c r="AE20" s="608">
        <f>SUM(D20:AD20)</f>
        <v>-10599.520260916079</v>
      </c>
      <c r="AF20" s="90"/>
    </row>
    <row r="21" spans="1:32" ht="15" x14ac:dyDescent="0.2">
      <c r="A21" s="27"/>
      <c r="B21" s="1410"/>
      <c r="C21" s="624" t="s">
        <v>37</v>
      </c>
      <c r="D21" s="613">
        <v>528.29999999999995</v>
      </c>
      <c r="E21" s="613">
        <v>-291.42</v>
      </c>
      <c r="F21" s="613">
        <v>464.78</v>
      </c>
      <c r="G21" s="613">
        <v>-354.59</v>
      </c>
      <c r="H21" s="613">
        <v>263.08300000000008</v>
      </c>
      <c r="I21" s="613">
        <v>815.15</v>
      </c>
      <c r="J21" s="613">
        <v>430.52400000000006</v>
      </c>
      <c r="K21" s="613">
        <v>93.801000000000101</v>
      </c>
      <c r="L21" s="613">
        <v>755.79099999999994</v>
      </c>
      <c r="M21" s="613">
        <v>-1002.13</v>
      </c>
      <c r="N21" s="613">
        <v>-272.6696000000004</v>
      </c>
      <c r="O21" s="613">
        <v>-584.04989999999998</v>
      </c>
      <c r="P21" s="613">
        <v>-391.73215900000014</v>
      </c>
      <c r="Q21" s="613">
        <v>-576.75846000000035</v>
      </c>
      <c r="R21" s="613">
        <v>-496.19892000000021</v>
      </c>
      <c r="S21" s="613">
        <v>-492.77067299999965</v>
      </c>
      <c r="T21" s="613">
        <v>473.29960000000017</v>
      </c>
      <c r="U21" s="613">
        <v>211.64330000000001</v>
      </c>
      <c r="V21" s="613">
        <v>50.366598999999894</v>
      </c>
      <c r="W21" s="612">
        <v>-201.86392099999989</v>
      </c>
      <c r="X21" s="613">
        <v>-145.93140000000005</v>
      </c>
      <c r="Y21" s="613">
        <v>-25.771535999999742</v>
      </c>
      <c r="Z21" s="613">
        <v>-640.00840069551941</v>
      </c>
      <c r="AA21" s="613">
        <v>-88.421999999999997</v>
      </c>
      <c r="AB21" s="613">
        <v>-31.447707790000038</v>
      </c>
      <c r="AC21" s="863">
        <v>146.45336400000002</v>
      </c>
      <c r="AD21" s="1053">
        <v>80.170000000000073</v>
      </c>
      <c r="AE21" s="608">
        <f>SUM(D21:AD21)</f>
        <v>-1282.4028144855199</v>
      </c>
      <c r="AF21" s="90"/>
    </row>
    <row r="22" spans="1:32" ht="15" x14ac:dyDescent="0.2">
      <c r="A22" s="27"/>
      <c r="B22" s="615"/>
      <c r="C22" s="616"/>
      <c r="D22" s="617"/>
      <c r="E22" s="617"/>
      <c r="F22" s="617"/>
      <c r="G22" s="617"/>
      <c r="H22" s="618"/>
      <c r="I22" s="618"/>
      <c r="J22" s="618"/>
      <c r="K22" s="618"/>
      <c r="L22" s="618"/>
      <c r="M22" s="618"/>
      <c r="N22" s="618"/>
      <c r="O22" s="618"/>
      <c r="P22" s="618"/>
      <c r="Q22" s="618"/>
      <c r="R22" s="618"/>
      <c r="S22" s="618"/>
      <c r="T22" s="618"/>
      <c r="U22" s="618"/>
      <c r="V22" s="618"/>
      <c r="W22" s="618"/>
      <c r="X22" s="859"/>
      <c r="Y22" s="859"/>
      <c r="Z22" s="859"/>
      <c r="AA22" s="860"/>
      <c r="AB22" s="860"/>
      <c r="AC22" s="619"/>
      <c r="AD22" s="1052"/>
      <c r="AE22" s="620"/>
      <c r="AF22" s="90"/>
    </row>
    <row r="23" spans="1:32" ht="15" x14ac:dyDescent="0.2">
      <c r="A23" s="27"/>
      <c r="B23" s="1409" t="s">
        <v>39</v>
      </c>
      <c r="C23" s="621" t="s">
        <v>33</v>
      </c>
      <c r="D23" s="625">
        <v>1514.33</v>
      </c>
      <c r="E23" s="625">
        <v>548.36300000000006</v>
      </c>
      <c r="F23" s="625">
        <v>946.19</v>
      </c>
      <c r="G23" s="625">
        <v>1077.76</v>
      </c>
      <c r="H23" s="625">
        <v>798.84799999999996</v>
      </c>
      <c r="I23" s="625">
        <v>1996.81</v>
      </c>
      <c r="J23" s="625">
        <v>1609.876</v>
      </c>
      <c r="K23" s="625">
        <v>1014.423</v>
      </c>
      <c r="L23" s="625">
        <v>1328.0119999999999</v>
      </c>
      <c r="M23" s="625">
        <v>178.59</v>
      </c>
      <c r="N23" s="625">
        <v>1962.5259999999998</v>
      </c>
      <c r="O23" s="626">
        <v>769.53399999999999</v>
      </c>
      <c r="P23" s="626">
        <v>362.03898999999996</v>
      </c>
      <c r="Q23" s="626">
        <v>467.51609999999999</v>
      </c>
      <c r="R23" s="626">
        <v>518.27520500000003</v>
      </c>
      <c r="S23" s="626">
        <v>335.66874893999994</v>
      </c>
      <c r="T23" s="626">
        <v>1028.6224</v>
      </c>
      <c r="U23" s="626">
        <v>790.81500000000005</v>
      </c>
      <c r="V23" s="626">
        <v>841.21100000000001</v>
      </c>
      <c r="W23" s="626">
        <v>753.39196800000013</v>
      </c>
      <c r="X23" s="625">
        <v>1154.8860000000002</v>
      </c>
      <c r="Y23" s="625">
        <v>571.04719999999998</v>
      </c>
      <c r="Z23" s="625">
        <v>641.65977972000019</v>
      </c>
      <c r="AA23" s="628">
        <v>936.16300000000001</v>
      </c>
      <c r="AB23" s="628">
        <v>902.76807637000002</v>
      </c>
      <c r="AC23" s="864">
        <v>1244.3645799999999</v>
      </c>
      <c r="AD23" s="1054">
        <v>578.73193500000002</v>
      </c>
      <c r="AE23" s="627">
        <f>SUM(D23:AD23)</f>
        <v>24872.421983029999</v>
      </c>
      <c r="AF23" s="90"/>
    </row>
    <row r="24" spans="1:32" ht="15" x14ac:dyDescent="0.2">
      <c r="A24" s="27"/>
      <c r="B24" s="1410"/>
      <c r="C24" s="605" t="s">
        <v>34</v>
      </c>
      <c r="D24" s="628">
        <v>-270.17</v>
      </c>
      <c r="E24" s="628">
        <v>-361.74</v>
      </c>
      <c r="F24" s="628">
        <v>-210.26</v>
      </c>
      <c r="G24" s="628">
        <v>-256.91000000000003</v>
      </c>
      <c r="H24" s="628">
        <v>-299.74799999999999</v>
      </c>
      <c r="I24" s="628">
        <v>-365.62299999999999</v>
      </c>
      <c r="J24" s="628">
        <v>-461.54300000000001</v>
      </c>
      <c r="K24" s="628">
        <v>-559.59199999999998</v>
      </c>
      <c r="L24" s="628">
        <v>-709.29399999999998</v>
      </c>
      <c r="M24" s="628">
        <v>-1340.34</v>
      </c>
      <c r="N24" s="628">
        <v>-2976.9155999999998</v>
      </c>
      <c r="O24" s="629">
        <v>-859.57168000000001</v>
      </c>
      <c r="P24" s="629">
        <v>-934.1669999999998</v>
      </c>
      <c r="Q24" s="629">
        <v>-1143.2294000000002</v>
      </c>
      <c r="R24" s="629">
        <v>-1044.8227280400001</v>
      </c>
      <c r="S24" s="629">
        <v>-939.90089999999987</v>
      </c>
      <c r="T24" s="629">
        <v>-794.30639999999994</v>
      </c>
      <c r="U24" s="629">
        <v>-746.69100000000003</v>
      </c>
      <c r="V24" s="629">
        <v>-630.34260000000006</v>
      </c>
      <c r="W24" s="629">
        <v>-684.65250000000003</v>
      </c>
      <c r="X24" s="628">
        <v>-665.16909999999996</v>
      </c>
      <c r="Y24" s="628">
        <v>-669.62632700000006</v>
      </c>
      <c r="Z24" s="628">
        <v>-789.74793167522989</v>
      </c>
      <c r="AA24" s="628">
        <v>-739.51</v>
      </c>
      <c r="AB24" s="628">
        <v>-632.19048999999995</v>
      </c>
      <c r="AC24" s="864">
        <v>-697.93946400000004</v>
      </c>
      <c r="AD24" s="1054">
        <v>-396.839</v>
      </c>
      <c r="AE24" s="627">
        <f>SUM(D24:AD24)</f>
        <v>-20180.842120715228</v>
      </c>
      <c r="AF24" s="90"/>
    </row>
    <row r="25" spans="1:32" ht="15" x14ac:dyDescent="0.2">
      <c r="A25" s="27"/>
      <c r="B25" s="1410"/>
      <c r="C25" s="605" t="s">
        <v>35</v>
      </c>
      <c r="D25" s="628">
        <v>1244.1600000000001</v>
      </c>
      <c r="E25" s="628">
        <v>186.62300000000005</v>
      </c>
      <c r="F25" s="628">
        <v>735.93</v>
      </c>
      <c r="G25" s="628">
        <v>820.85</v>
      </c>
      <c r="H25" s="628">
        <v>499.1</v>
      </c>
      <c r="I25" s="628">
        <v>1631.1869999999999</v>
      </c>
      <c r="J25" s="628">
        <v>1148.3330000000001</v>
      </c>
      <c r="K25" s="628">
        <v>454.83100000000002</v>
      </c>
      <c r="L25" s="628">
        <v>618.71799999999996</v>
      </c>
      <c r="M25" s="628">
        <v>-1161.75</v>
      </c>
      <c r="N25" s="628">
        <v>-1014.3896</v>
      </c>
      <c r="O25" s="628">
        <v>-90.037680000000023</v>
      </c>
      <c r="P25" s="628">
        <v>-572.1280099999999</v>
      </c>
      <c r="Q25" s="628">
        <v>-675.71330000000012</v>
      </c>
      <c r="R25" s="628">
        <v>-526.5475230400001</v>
      </c>
      <c r="S25" s="628">
        <v>-604.23215105999998</v>
      </c>
      <c r="T25" s="628">
        <v>234.31600000000003</v>
      </c>
      <c r="U25" s="628">
        <v>44.12399999999991</v>
      </c>
      <c r="V25" s="628">
        <v>210.86839999999995</v>
      </c>
      <c r="W25" s="629">
        <v>68.739468000000102</v>
      </c>
      <c r="X25" s="628">
        <v>489.71690000000024</v>
      </c>
      <c r="Y25" s="628">
        <v>-98.579127000000085</v>
      </c>
      <c r="Z25" s="628">
        <v>-148.0881519552297</v>
      </c>
      <c r="AA25" s="628">
        <v>196.65299999999999</v>
      </c>
      <c r="AB25" s="628">
        <v>270.57758637000006</v>
      </c>
      <c r="AC25" s="863">
        <v>546.42511599999989</v>
      </c>
      <c r="AD25" s="1053">
        <v>181.89293500000002</v>
      </c>
      <c r="AE25" s="627">
        <f>SUM(D25:AD25)</f>
        <v>4691.5798623147712</v>
      </c>
      <c r="AF25" s="90"/>
    </row>
    <row r="26" spans="1:32" ht="15" x14ac:dyDescent="0.2">
      <c r="A26" s="27"/>
      <c r="B26" s="1410"/>
      <c r="C26" s="605" t="s">
        <v>36</v>
      </c>
      <c r="D26" s="628">
        <v>-222.76</v>
      </c>
      <c r="E26" s="628">
        <v>-269.82</v>
      </c>
      <c r="F26" s="628">
        <v>-306.5</v>
      </c>
      <c r="G26" s="628">
        <v>-315.73</v>
      </c>
      <c r="H26" s="628">
        <v>-337.45499999999998</v>
      </c>
      <c r="I26" s="628">
        <v>-365.17899999999997</v>
      </c>
      <c r="J26" s="628">
        <v>-527.42700000000002</v>
      </c>
      <c r="K26" s="628">
        <v>-702.83199999999999</v>
      </c>
      <c r="L26" s="628">
        <v>-712.48800000000006</v>
      </c>
      <c r="M26" s="628">
        <v>-511.66</v>
      </c>
      <c r="N26" s="628">
        <v>-362.80691999999999</v>
      </c>
      <c r="O26" s="629">
        <v>-240.76</v>
      </c>
      <c r="P26" s="629">
        <v>-282.24469999999997</v>
      </c>
      <c r="Q26" s="629">
        <v>-338.67895499999992</v>
      </c>
      <c r="R26" s="629">
        <v>-352.04700000000003</v>
      </c>
      <c r="S26" s="629">
        <v>-252.39179999999999</v>
      </c>
      <c r="T26" s="629">
        <v>-160.57199999999997</v>
      </c>
      <c r="U26" s="629">
        <v>-140.40860000000001</v>
      </c>
      <c r="V26" s="629">
        <v>-130.49514699999997</v>
      </c>
      <c r="W26" s="629">
        <v>-131.27179799999999</v>
      </c>
      <c r="X26" s="628">
        <v>-138.87339</v>
      </c>
      <c r="Y26" s="628">
        <v>-128.7038</v>
      </c>
      <c r="Z26" s="628">
        <v>-137.67078139770953</v>
      </c>
      <c r="AA26" s="628">
        <v>-118.517</v>
      </c>
      <c r="AB26" s="628">
        <v>-140.55459999999999</v>
      </c>
      <c r="AC26" s="863">
        <v>-177.21893999999998</v>
      </c>
      <c r="AD26" s="1053">
        <v>-165.85532999999998</v>
      </c>
      <c r="AE26" s="627">
        <f>SUM(D26:AD26)</f>
        <v>-7670.9217613977098</v>
      </c>
      <c r="AF26" s="90"/>
    </row>
    <row r="27" spans="1:32" ht="15" x14ac:dyDescent="0.2">
      <c r="A27" s="27"/>
      <c r="B27" s="1411"/>
      <c r="C27" s="609" t="s">
        <v>37</v>
      </c>
      <c r="D27" s="630">
        <v>1021.4</v>
      </c>
      <c r="E27" s="630">
        <v>-83.196999999999946</v>
      </c>
      <c r="F27" s="630">
        <v>429.43</v>
      </c>
      <c r="G27" s="630">
        <v>505.12</v>
      </c>
      <c r="H27" s="630">
        <v>161.64500000000001</v>
      </c>
      <c r="I27" s="630">
        <v>1266.0079999999998</v>
      </c>
      <c r="J27" s="630">
        <v>620.90600000000006</v>
      </c>
      <c r="K27" s="630">
        <v>-248.00099999999998</v>
      </c>
      <c r="L27" s="630">
        <v>-93.770000000000095</v>
      </c>
      <c r="M27" s="630">
        <v>-1673.41</v>
      </c>
      <c r="N27" s="630">
        <v>-1377.19652</v>
      </c>
      <c r="O27" s="630">
        <v>-330.79768000000001</v>
      </c>
      <c r="P27" s="630">
        <v>-854.37270999999987</v>
      </c>
      <c r="Q27" s="630">
        <v>-1014.392255</v>
      </c>
      <c r="R27" s="630">
        <v>-878.59452304000013</v>
      </c>
      <c r="S27" s="630">
        <v>-856.62395105999997</v>
      </c>
      <c r="T27" s="630">
        <v>73.744000000000057</v>
      </c>
      <c r="U27" s="630">
        <v>-96.284600000000097</v>
      </c>
      <c r="V27" s="630">
        <v>80.373252999999977</v>
      </c>
      <c r="W27" s="856">
        <v>-62.532329999999888</v>
      </c>
      <c r="X27" s="630">
        <v>350.84351000000026</v>
      </c>
      <c r="Y27" s="630">
        <v>-227.28292700000009</v>
      </c>
      <c r="Z27" s="630">
        <v>-285.75893335293927</v>
      </c>
      <c r="AA27" s="630">
        <v>78.135999999999996</v>
      </c>
      <c r="AB27" s="630">
        <v>130.02298637000007</v>
      </c>
      <c r="AC27" s="863">
        <v>369.20617599999991</v>
      </c>
      <c r="AD27" s="1053">
        <v>16.037605000000042</v>
      </c>
      <c r="AE27" s="627">
        <f>SUM(D27:AD27)</f>
        <v>-2979.3418990829391</v>
      </c>
      <c r="AF27" s="90"/>
    </row>
    <row r="28" spans="1:32" ht="15" x14ac:dyDescent="0.2">
      <c r="A28" s="27"/>
      <c r="B28" s="615"/>
      <c r="C28" s="616"/>
      <c r="D28" s="617"/>
      <c r="E28" s="617"/>
      <c r="F28" s="617"/>
      <c r="G28" s="617"/>
      <c r="H28" s="618"/>
      <c r="I28" s="618"/>
      <c r="J28" s="618"/>
      <c r="K28" s="618"/>
      <c r="L28" s="618"/>
      <c r="M28" s="618"/>
      <c r="N28" s="618"/>
      <c r="O28" s="618"/>
      <c r="P28" s="618"/>
      <c r="Q28" s="618"/>
      <c r="R28" s="618"/>
      <c r="S28" s="618"/>
      <c r="T28" s="618"/>
      <c r="U28" s="618"/>
      <c r="V28" s="618"/>
      <c r="W28" s="618"/>
      <c r="X28" s="859"/>
      <c r="Y28" s="859"/>
      <c r="Z28" s="859"/>
      <c r="AA28" s="859"/>
      <c r="AB28" s="859"/>
      <c r="AC28" s="618"/>
      <c r="AD28" s="1055"/>
      <c r="AE28" s="866"/>
      <c r="AF28" s="90"/>
    </row>
    <row r="29" spans="1:32" ht="15" x14ac:dyDescent="0.2">
      <c r="A29" s="27"/>
      <c r="B29" s="1409" t="s">
        <v>280</v>
      </c>
      <c r="C29" s="621" t="s">
        <v>33</v>
      </c>
      <c r="D29" s="622">
        <v>1.024</v>
      </c>
      <c r="E29" s="622">
        <v>2.9470000000000001</v>
      </c>
      <c r="F29" s="622">
        <v>4.1349999999999998</v>
      </c>
      <c r="G29" s="622">
        <v>9.7059999999999995</v>
      </c>
      <c r="H29" s="622">
        <v>20.713999999999999</v>
      </c>
      <c r="I29" s="622">
        <v>22.091999999999999</v>
      </c>
      <c r="J29" s="622">
        <v>28.187000000000001</v>
      </c>
      <c r="K29" s="622">
        <v>4.8129999999999997</v>
      </c>
      <c r="L29" s="622">
        <v>2.4630000000000001</v>
      </c>
      <c r="M29" s="622">
        <v>0</v>
      </c>
      <c r="N29" s="622">
        <v>4.5220000000000002</v>
      </c>
      <c r="O29" s="622">
        <v>13.612865000000001</v>
      </c>
      <c r="P29" s="622">
        <v>48.266404000000001</v>
      </c>
      <c r="Q29" s="622">
        <v>88.828054999999992</v>
      </c>
      <c r="R29" s="622">
        <v>358.33955900000001</v>
      </c>
      <c r="S29" s="622">
        <v>304.74419000000006</v>
      </c>
      <c r="T29" s="622">
        <v>457.54579999999999</v>
      </c>
      <c r="U29" s="622">
        <v>202.65719999999999</v>
      </c>
      <c r="V29" s="622">
        <v>469.62361999999996</v>
      </c>
      <c r="W29" s="623">
        <v>362.02826799999997</v>
      </c>
      <c r="X29" s="622">
        <v>494.75291100000004</v>
      </c>
      <c r="Y29" s="622">
        <v>432.48291999999998</v>
      </c>
      <c r="Z29" s="622">
        <v>474.16258728880769</v>
      </c>
      <c r="AA29" s="606">
        <v>301.97399999999999</v>
      </c>
      <c r="AB29" s="606">
        <v>779.26239367000005</v>
      </c>
      <c r="AC29" s="865">
        <v>936.67882000000009</v>
      </c>
      <c r="AD29" s="1056">
        <v>558.85771999999997</v>
      </c>
      <c r="AE29" s="614">
        <f>SUM(D29:AD29)</f>
        <v>6384.4203129588077</v>
      </c>
      <c r="AF29" s="90"/>
    </row>
    <row r="30" spans="1:32" ht="15" x14ac:dyDescent="0.2">
      <c r="A30" s="27"/>
      <c r="B30" s="1410"/>
      <c r="C30" s="605" t="s">
        <v>34</v>
      </c>
      <c r="D30" s="606">
        <v>-1.2709999999999999</v>
      </c>
      <c r="E30" s="606">
        <v>-2.0059999999999998</v>
      </c>
      <c r="F30" s="606">
        <v>-2.0709999999999997</v>
      </c>
      <c r="G30" s="606">
        <v>-2.165</v>
      </c>
      <c r="H30" s="606">
        <v>-2.2389999999999999</v>
      </c>
      <c r="I30" s="606">
        <v>-3.548</v>
      </c>
      <c r="J30" s="606">
        <v>-4.24</v>
      </c>
      <c r="K30" s="606">
        <v>-6.843</v>
      </c>
      <c r="L30" s="606">
        <v>-6.8209999999999997</v>
      </c>
      <c r="M30" s="606">
        <v>-4.5999999999999996</v>
      </c>
      <c r="N30" s="606">
        <v>-9.861699999999999</v>
      </c>
      <c r="O30" s="606">
        <v>-13.112</v>
      </c>
      <c r="P30" s="606">
        <v>-8.3688000000000002</v>
      </c>
      <c r="Q30" s="606">
        <v>-12.226599999999999</v>
      </c>
      <c r="R30" s="606">
        <v>-24.59545</v>
      </c>
      <c r="S30" s="606">
        <v>-33.334631829999999</v>
      </c>
      <c r="T30" s="606">
        <v>-39.097163700000003</v>
      </c>
      <c r="U30" s="606">
        <v>-73.833502440000018</v>
      </c>
      <c r="V30" s="606">
        <v>-93.220416999999998</v>
      </c>
      <c r="W30" s="607">
        <v>-148.922684</v>
      </c>
      <c r="X30" s="606">
        <v>-156.91856799999999</v>
      </c>
      <c r="Y30" s="606">
        <v>-199.43895600000002</v>
      </c>
      <c r="Z30" s="606">
        <v>-241.95195099730364</v>
      </c>
      <c r="AA30" s="606">
        <v>-248.59</v>
      </c>
      <c r="AB30" s="606">
        <v>-320.33198600000003</v>
      </c>
      <c r="AC30" s="631">
        <v>-364.64214978000001</v>
      </c>
      <c r="AD30" s="1050">
        <v>-287.78170000000006</v>
      </c>
      <c r="AE30" s="614">
        <f>SUM(D30:AD30)</f>
        <v>-2312.0322597473037</v>
      </c>
      <c r="AF30" s="90"/>
    </row>
    <row r="31" spans="1:32" ht="15" x14ac:dyDescent="0.2">
      <c r="A31" s="27"/>
      <c r="B31" s="1410"/>
      <c r="C31" s="605" t="s">
        <v>35</v>
      </c>
      <c r="D31" s="606">
        <v>-0.24699999999999989</v>
      </c>
      <c r="E31" s="606">
        <v>0.94100000000000028</v>
      </c>
      <c r="F31" s="606">
        <v>2.0640000000000001</v>
      </c>
      <c r="G31" s="606">
        <v>7.5409999999999995</v>
      </c>
      <c r="H31" s="606">
        <v>18.475000000000001</v>
      </c>
      <c r="I31" s="606">
        <v>18.543999999999997</v>
      </c>
      <c r="J31" s="606">
        <v>23.947000000000003</v>
      </c>
      <c r="K31" s="606">
        <v>-2.0299999999999998</v>
      </c>
      <c r="L31" s="606">
        <v>-4.3579999999999997</v>
      </c>
      <c r="M31" s="606">
        <v>-4.5999999999999996</v>
      </c>
      <c r="N31" s="606">
        <v>-5.3396999999999988</v>
      </c>
      <c r="O31" s="606">
        <v>0.500865000000001</v>
      </c>
      <c r="P31" s="606">
        <v>39.897604000000001</v>
      </c>
      <c r="Q31" s="606">
        <v>76.601454999999987</v>
      </c>
      <c r="R31" s="606">
        <v>333.74410899999998</v>
      </c>
      <c r="S31" s="606">
        <v>271.40955817000008</v>
      </c>
      <c r="T31" s="606">
        <v>418.44863629999998</v>
      </c>
      <c r="U31" s="606">
        <v>128.82369755999997</v>
      </c>
      <c r="V31" s="606">
        <v>376.40320299999996</v>
      </c>
      <c r="W31" s="607">
        <v>213.10558399999996</v>
      </c>
      <c r="X31" s="606">
        <v>337.83434300000005</v>
      </c>
      <c r="Y31" s="606">
        <v>233.04396399999996</v>
      </c>
      <c r="Z31" s="606">
        <v>232.21063629150404</v>
      </c>
      <c r="AA31" s="606">
        <v>53.384</v>
      </c>
      <c r="AB31" s="606">
        <v>458.93040767000002</v>
      </c>
      <c r="AC31" s="863">
        <v>572.03667022000013</v>
      </c>
      <c r="AD31" s="1053">
        <v>271.07601999999991</v>
      </c>
      <c r="AE31" s="614">
        <f>SUM(D31:AD31)</f>
        <v>4072.388053211504</v>
      </c>
      <c r="AF31" s="90"/>
    </row>
    <row r="32" spans="1:32" ht="15" x14ac:dyDescent="0.2">
      <c r="A32" s="27"/>
      <c r="B32" s="1410"/>
      <c r="C32" s="605" t="s">
        <v>36</v>
      </c>
      <c r="D32" s="606">
        <v>-1.0469999999999999</v>
      </c>
      <c r="E32" s="606">
        <v>-1.1240000000000001</v>
      </c>
      <c r="F32" s="606">
        <v>-1.2549999999999999</v>
      </c>
      <c r="G32" s="606">
        <v>-1.369</v>
      </c>
      <c r="H32" s="606">
        <v>-2.0230000000000001</v>
      </c>
      <c r="I32" s="606">
        <v>-3.774</v>
      </c>
      <c r="J32" s="606">
        <v>-4.351</v>
      </c>
      <c r="K32" s="606">
        <v>-5.6040000000000001</v>
      </c>
      <c r="L32" s="606">
        <v>-5.4090000000000007</v>
      </c>
      <c r="M32" s="606">
        <v>-1.24</v>
      </c>
      <c r="N32" s="606">
        <v>-1.707055</v>
      </c>
      <c r="O32" s="606">
        <v>-10.696306</v>
      </c>
      <c r="P32" s="606">
        <v>-5.9416359999999999</v>
      </c>
      <c r="Q32" s="606">
        <v>-9.600263</v>
      </c>
      <c r="R32" s="606">
        <v>-16.974018999999998</v>
      </c>
      <c r="S32" s="606">
        <v>-28.056669100000001</v>
      </c>
      <c r="T32" s="606">
        <v>-36.212320890000008</v>
      </c>
      <c r="U32" s="606">
        <v>-27.375441879999997</v>
      </c>
      <c r="V32" s="606">
        <v>-34.713676</v>
      </c>
      <c r="W32" s="607">
        <v>-47.964547999999994</v>
      </c>
      <c r="X32" s="606">
        <v>-50.396422000000001</v>
      </c>
      <c r="Y32" s="606">
        <v>-53.478645</v>
      </c>
      <c r="Z32" s="606">
        <v>-64.561118019588719</v>
      </c>
      <c r="AA32" s="606">
        <v>-71.102999999999994</v>
      </c>
      <c r="AB32" s="606">
        <v>-91.668310999999989</v>
      </c>
      <c r="AC32" s="863">
        <v>-118.81940300000001</v>
      </c>
      <c r="AD32" s="1053">
        <v>-138.199467</v>
      </c>
      <c r="AE32" s="614">
        <f>SUM(D32:AD32)</f>
        <v>-834.66430088958873</v>
      </c>
      <c r="AF32" s="90"/>
    </row>
    <row r="33" spans="1:32" ht="15" x14ac:dyDescent="0.2">
      <c r="A33" s="27"/>
      <c r="B33" s="1410"/>
      <c r="C33" s="624" t="s">
        <v>37</v>
      </c>
      <c r="D33" s="613">
        <v>-1.2939999999999998</v>
      </c>
      <c r="E33" s="613">
        <v>-0.18299999999999983</v>
      </c>
      <c r="F33" s="613">
        <v>0.80900000000000016</v>
      </c>
      <c r="G33" s="613">
        <v>6.1719999999999997</v>
      </c>
      <c r="H33" s="613">
        <v>16.451999999999998</v>
      </c>
      <c r="I33" s="613">
        <v>14.77</v>
      </c>
      <c r="J33" s="613">
        <v>19.596000000000004</v>
      </c>
      <c r="K33" s="613">
        <v>-7.6340000000000003</v>
      </c>
      <c r="L33" s="613">
        <v>-9.7669999999999995</v>
      </c>
      <c r="M33" s="613">
        <v>-5.84</v>
      </c>
      <c r="N33" s="613">
        <v>-7.0467549999999992</v>
      </c>
      <c r="O33" s="613">
        <v>-10.195440999999999</v>
      </c>
      <c r="P33" s="613">
        <v>33.955967999999999</v>
      </c>
      <c r="Q33" s="613">
        <v>67.001191999999989</v>
      </c>
      <c r="R33" s="613">
        <v>316.77008999999998</v>
      </c>
      <c r="S33" s="613">
        <v>243.35288907000009</v>
      </c>
      <c r="T33" s="613">
        <v>382.23631540999997</v>
      </c>
      <c r="U33" s="613">
        <v>101.44825567999997</v>
      </c>
      <c r="V33" s="613">
        <v>341.68952699999994</v>
      </c>
      <c r="W33" s="612">
        <v>165.14103599999999</v>
      </c>
      <c r="X33" s="610">
        <v>287.43792100000007</v>
      </c>
      <c r="Y33" s="610">
        <v>179.56531899999996</v>
      </c>
      <c r="Z33" s="610">
        <v>167.64951827191533</v>
      </c>
      <c r="AA33" s="610">
        <v>-17.719000000000001</v>
      </c>
      <c r="AB33" s="610">
        <v>367.26209667000001</v>
      </c>
      <c r="AC33" s="863">
        <v>453.21726722000011</v>
      </c>
      <c r="AD33" s="1053">
        <v>132.87655299999992</v>
      </c>
      <c r="AE33" s="614">
        <f>SUM(D33:AD33)</f>
        <v>3237.7237523219155</v>
      </c>
      <c r="AF33" s="90"/>
    </row>
    <row r="34" spans="1:32" ht="15" x14ac:dyDescent="0.2">
      <c r="A34" s="27"/>
      <c r="B34" s="632"/>
      <c r="C34" s="617"/>
      <c r="D34" s="617"/>
      <c r="E34" s="617"/>
      <c r="F34" s="617"/>
      <c r="G34" s="617"/>
      <c r="H34" s="618"/>
      <c r="I34" s="618"/>
      <c r="J34" s="618"/>
      <c r="K34" s="618"/>
      <c r="L34" s="618"/>
      <c r="M34" s="618"/>
      <c r="N34" s="618"/>
      <c r="O34" s="618"/>
      <c r="P34" s="618"/>
      <c r="Q34" s="618"/>
      <c r="R34" s="618"/>
      <c r="S34" s="618"/>
      <c r="T34" s="618"/>
      <c r="U34" s="618"/>
      <c r="V34" s="618"/>
      <c r="W34" s="618"/>
      <c r="X34" s="618"/>
      <c r="Y34" s="618"/>
      <c r="Z34" s="618"/>
      <c r="AA34" s="618"/>
      <c r="AB34" s="618"/>
      <c r="AC34" s="618"/>
      <c r="AD34" s="1055"/>
      <c r="AE34" s="866"/>
      <c r="AF34" s="90"/>
    </row>
    <row r="35" spans="1:32" ht="19.5" customHeight="1" x14ac:dyDescent="0.2">
      <c r="A35" s="27"/>
      <c r="B35" s="1412" t="s">
        <v>368</v>
      </c>
      <c r="C35" s="1413"/>
      <c r="D35" s="633">
        <f t="shared" ref="D35:F39" si="0">+D11+D17+D23+D29</f>
        <v>4169.5439999999999</v>
      </c>
      <c r="E35" s="633">
        <f t="shared" si="0"/>
        <v>1674.03</v>
      </c>
      <c r="F35" s="633">
        <f t="shared" si="0"/>
        <v>4413.2350000000006</v>
      </c>
      <c r="G35" s="633">
        <f t="shared" ref="G35:R35" si="1">+G11+G17+G23+G29</f>
        <v>2446.616</v>
      </c>
      <c r="H35" s="633">
        <f t="shared" si="1"/>
        <v>2167.0590000000002</v>
      </c>
      <c r="I35" s="633">
        <f t="shared" si="1"/>
        <v>3504.828</v>
      </c>
      <c r="J35" s="633">
        <f t="shared" si="1"/>
        <v>2856.6289999999999</v>
      </c>
      <c r="K35" s="633">
        <f t="shared" si="1"/>
        <v>4026.5010000000002</v>
      </c>
      <c r="L35" s="633">
        <f t="shared" si="1"/>
        <v>13384.635</v>
      </c>
      <c r="M35" s="633">
        <f t="shared" si="1"/>
        <v>595.29999999999995</v>
      </c>
      <c r="N35" s="633">
        <f t="shared" si="1"/>
        <v>10238.230700000002</v>
      </c>
      <c r="O35" s="633">
        <f t="shared" si="1"/>
        <v>4577.743665</v>
      </c>
      <c r="P35" s="633">
        <f t="shared" si="1"/>
        <v>1007.4482939999998</v>
      </c>
      <c r="Q35" s="633">
        <f t="shared" si="1"/>
        <v>1688.9953949999999</v>
      </c>
      <c r="R35" s="633">
        <f t="shared" si="1"/>
        <v>2383.9015639999998</v>
      </c>
      <c r="S35" s="633">
        <f t="shared" ref="S35:AB35" si="2">+S11+S17+S23+S29</f>
        <v>1871.1380659400002</v>
      </c>
      <c r="T35" s="633">
        <f t="shared" si="2"/>
        <v>3183.7038000000002</v>
      </c>
      <c r="U35" s="633">
        <f t="shared" si="2"/>
        <v>2430.7392000000004</v>
      </c>
      <c r="V35" s="633">
        <f t="shared" si="2"/>
        <v>2578.3072189999998</v>
      </c>
      <c r="W35" s="633">
        <f t="shared" si="2"/>
        <v>2132.202436</v>
      </c>
      <c r="X35" s="633">
        <f t="shared" si="2"/>
        <v>2770.4889109999999</v>
      </c>
      <c r="Y35" s="633">
        <f t="shared" si="2"/>
        <v>2280.2355010000001</v>
      </c>
      <c r="Z35" s="633">
        <f t="shared" si="2"/>
        <v>1885.7279706388076</v>
      </c>
      <c r="AA35" s="633">
        <f t="shared" si="2"/>
        <v>2448.3389999999999</v>
      </c>
      <c r="AB35" s="633">
        <f t="shared" si="2"/>
        <v>2925.8831700400001</v>
      </c>
      <c r="AC35" s="633">
        <f t="shared" ref="AC35:AD39" si="3">+AC11+AC17+AC23+AC29</f>
        <v>31837.790300000001</v>
      </c>
      <c r="AD35" s="1057">
        <f t="shared" si="3"/>
        <v>18446.832355000002</v>
      </c>
      <c r="AE35" s="867">
        <f>SUM(D35:AD35)</f>
        <v>133926.0845466188</v>
      </c>
      <c r="AF35" s="90"/>
    </row>
    <row r="36" spans="1:32" ht="23.25" customHeight="1" x14ac:dyDescent="0.2">
      <c r="A36" s="27"/>
      <c r="B36" s="1414" t="s">
        <v>369</v>
      </c>
      <c r="C36" s="1415"/>
      <c r="D36" s="633">
        <f t="shared" si="0"/>
        <v>-813.471</v>
      </c>
      <c r="E36" s="633">
        <f t="shared" si="0"/>
        <v>-863.42599999999993</v>
      </c>
      <c r="F36" s="633">
        <f t="shared" si="0"/>
        <v>-793.90099999999995</v>
      </c>
      <c r="G36" s="633">
        <f t="shared" ref="G36:R36" si="4">+G12+G18+G24+G30</f>
        <v>-1047.4850000000001</v>
      </c>
      <c r="H36" s="633">
        <f t="shared" si="4"/>
        <v>-1091.1570000000002</v>
      </c>
      <c r="I36" s="633">
        <f t="shared" si="4"/>
        <v>-1365.3579999999999</v>
      </c>
      <c r="J36" s="633">
        <f t="shared" si="4"/>
        <v>-1648.45</v>
      </c>
      <c r="K36" s="633">
        <f t="shared" si="4"/>
        <v>-2199.5589999999997</v>
      </c>
      <c r="L36" s="633">
        <f t="shared" si="4"/>
        <v>-2205.9290000000001</v>
      </c>
      <c r="M36" s="633">
        <f t="shared" si="4"/>
        <v>-3011.32</v>
      </c>
      <c r="N36" s="633">
        <f t="shared" si="4"/>
        <v>-11060.6613</v>
      </c>
      <c r="O36" s="633">
        <f t="shared" si="4"/>
        <v>-6871.1496800000004</v>
      </c>
      <c r="P36" s="633">
        <f t="shared" si="4"/>
        <v>-5066.7495000000008</v>
      </c>
      <c r="Q36" s="633">
        <f t="shared" si="4"/>
        <v>-11911.209779999999</v>
      </c>
      <c r="R36" s="633">
        <f t="shared" si="4"/>
        <v>-2594.0950980400003</v>
      </c>
      <c r="S36" s="633">
        <f t="shared" ref="S36:AB36" si="5">+S12+S18+S24+S30</f>
        <v>-2271.5969318299994</v>
      </c>
      <c r="T36" s="633">
        <f t="shared" si="5"/>
        <v>-1691.8605636999998</v>
      </c>
      <c r="U36" s="633">
        <f t="shared" si="5"/>
        <v>-1680.0644024400001</v>
      </c>
      <c r="V36" s="633">
        <f t="shared" si="5"/>
        <v>-1618.3839170000001</v>
      </c>
      <c r="W36" s="633">
        <f t="shared" si="5"/>
        <v>-1742.030784</v>
      </c>
      <c r="X36" s="633">
        <f t="shared" si="5"/>
        <v>-1722.7117680000001</v>
      </c>
      <c r="Y36" s="633">
        <f t="shared" si="5"/>
        <v>-1805.3771299999999</v>
      </c>
      <c r="Z36" s="633">
        <f t="shared" si="5"/>
        <v>-2022.0518260819752</v>
      </c>
      <c r="AA36" s="633">
        <f t="shared" si="5"/>
        <v>-1857.454</v>
      </c>
      <c r="AB36" s="633">
        <f t="shared" si="5"/>
        <v>-1840.29223379</v>
      </c>
      <c r="AC36" s="633">
        <f t="shared" si="3"/>
        <v>-1927.96454978</v>
      </c>
      <c r="AD36" s="1057">
        <f t="shared" si="3"/>
        <v>-1355.0984000000001</v>
      </c>
      <c r="AE36" s="867">
        <f>SUM(D36:AD36)</f>
        <v>-74078.807864661969</v>
      </c>
      <c r="AF36" s="90"/>
    </row>
    <row r="37" spans="1:32" ht="23.25" customHeight="1" x14ac:dyDescent="0.2">
      <c r="A37" s="27"/>
      <c r="B37" s="1414" t="s">
        <v>370</v>
      </c>
      <c r="C37" s="1415"/>
      <c r="D37" s="633">
        <f t="shared" si="0"/>
        <v>3356.0729999999999</v>
      </c>
      <c r="E37" s="633">
        <f t="shared" si="0"/>
        <v>810.60400000000016</v>
      </c>
      <c r="F37" s="633">
        <f t="shared" si="0"/>
        <v>3619.3339999999998</v>
      </c>
      <c r="G37" s="633">
        <f t="shared" ref="G37:R37" si="6">+G13+G19+G25+G31</f>
        <v>1399.1309999999999</v>
      </c>
      <c r="H37" s="633">
        <f t="shared" si="6"/>
        <v>1075.902</v>
      </c>
      <c r="I37" s="633">
        <f t="shared" si="6"/>
        <v>2139.4699999999993</v>
      </c>
      <c r="J37" s="633">
        <f t="shared" si="6"/>
        <v>1208.1790000000001</v>
      </c>
      <c r="K37" s="633">
        <f t="shared" si="6"/>
        <v>1826.9420000000002</v>
      </c>
      <c r="L37" s="633">
        <f t="shared" si="6"/>
        <v>11178.706</v>
      </c>
      <c r="M37" s="633">
        <f t="shared" si="6"/>
        <v>-2416.02</v>
      </c>
      <c r="N37" s="633">
        <f t="shared" si="6"/>
        <v>-822.43059999999969</v>
      </c>
      <c r="O37" s="633">
        <f t="shared" si="6"/>
        <v>-2293.406015</v>
      </c>
      <c r="P37" s="633">
        <f t="shared" si="6"/>
        <v>-4059.301206000001</v>
      </c>
      <c r="Q37" s="633">
        <f t="shared" si="6"/>
        <v>-10222.214384999999</v>
      </c>
      <c r="R37" s="633">
        <f t="shared" si="6"/>
        <v>-210.19353404000037</v>
      </c>
      <c r="S37" s="633">
        <f t="shared" ref="S37:AB37" si="7">+S13+S19+S25+S31</f>
        <v>-400.45886588999952</v>
      </c>
      <c r="T37" s="633">
        <f t="shared" si="7"/>
        <v>1491.8432363000002</v>
      </c>
      <c r="U37" s="633">
        <f t="shared" si="7"/>
        <v>750.67479755999989</v>
      </c>
      <c r="V37" s="633">
        <f t="shared" si="7"/>
        <v>959.92330199999981</v>
      </c>
      <c r="W37" s="633">
        <f t="shared" si="7"/>
        <v>390.17165200000017</v>
      </c>
      <c r="X37" s="633">
        <f t="shared" si="7"/>
        <v>1047.7771430000003</v>
      </c>
      <c r="Y37" s="633">
        <f t="shared" si="7"/>
        <v>474.85837100000015</v>
      </c>
      <c r="Z37" s="633">
        <f t="shared" si="7"/>
        <v>-136.32385544316747</v>
      </c>
      <c r="AA37" s="633">
        <f t="shared" si="7"/>
        <v>590.88499999999999</v>
      </c>
      <c r="AB37" s="633">
        <f t="shared" si="7"/>
        <v>1085.5909362500001</v>
      </c>
      <c r="AC37" s="633">
        <f t="shared" si="3"/>
        <v>29909.825750219999</v>
      </c>
      <c r="AD37" s="1057">
        <f t="shared" si="3"/>
        <v>17091.733955000003</v>
      </c>
      <c r="AE37" s="867">
        <f>SUM(D37:AD37)</f>
        <v>59847.276681956835</v>
      </c>
      <c r="AF37" s="90"/>
    </row>
    <row r="38" spans="1:32" ht="21" customHeight="1" x14ac:dyDescent="0.2">
      <c r="A38" s="27"/>
      <c r="B38" s="1414" t="s">
        <v>40</v>
      </c>
      <c r="C38" s="1415"/>
      <c r="D38" s="633">
        <f t="shared" si="0"/>
        <v>-762.18700000000001</v>
      </c>
      <c r="E38" s="633">
        <f t="shared" si="0"/>
        <v>-765.98399999999992</v>
      </c>
      <c r="F38" s="633">
        <f t="shared" si="0"/>
        <v>-889.6149999999999</v>
      </c>
      <c r="G38" s="633">
        <f t="shared" ref="G38:R38" si="8">+G14+G20+G26+G32</f>
        <v>-965.10900000000004</v>
      </c>
      <c r="H38" s="633">
        <f t="shared" si="8"/>
        <v>-949.28499999999997</v>
      </c>
      <c r="I38" s="633">
        <f t="shared" si="8"/>
        <v>-961.51099999999997</v>
      </c>
      <c r="J38" s="633">
        <f t="shared" si="8"/>
        <v>-1166.223</v>
      </c>
      <c r="K38" s="633">
        <f t="shared" si="8"/>
        <v>-1406.0690000000002</v>
      </c>
      <c r="L38" s="633">
        <f t="shared" si="8"/>
        <v>-1610.2900000000002</v>
      </c>
      <c r="M38" s="633">
        <f t="shared" si="8"/>
        <v>-1687.3100000000002</v>
      </c>
      <c r="N38" s="633">
        <f t="shared" si="8"/>
        <v>-1586.6162750000001</v>
      </c>
      <c r="O38" s="633">
        <f t="shared" si="8"/>
        <v>-1227.4950059999999</v>
      </c>
      <c r="P38" s="633">
        <f t="shared" si="8"/>
        <v>-1254.5962950000001</v>
      </c>
      <c r="Q38" s="633">
        <f t="shared" si="8"/>
        <v>-912.78031800000008</v>
      </c>
      <c r="R38" s="633">
        <f t="shared" si="8"/>
        <v>-847.82981900000004</v>
      </c>
      <c r="S38" s="633">
        <f t="shared" ref="S38:AB38" si="9">+S14+S20+S26+S32</f>
        <v>-705.58286910000004</v>
      </c>
      <c r="T38" s="633">
        <f t="shared" si="9"/>
        <v>-562.56332089</v>
      </c>
      <c r="U38" s="633">
        <f t="shared" si="9"/>
        <v>-533.86784188000013</v>
      </c>
      <c r="V38" s="633">
        <f t="shared" si="9"/>
        <v>-487.493923</v>
      </c>
      <c r="W38" s="633">
        <f t="shared" si="9"/>
        <v>-489.42686699999996</v>
      </c>
      <c r="X38" s="633">
        <f t="shared" si="9"/>
        <v>-555.42711199999997</v>
      </c>
      <c r="Y38" s="633">
        <f t="shared" si="9"/>
        <v>-548.34751500000004</v>
      </c>
      <c r="Z38" s="633">
        <f t="shared" si="9"/>
        <v>-621.79396033337594</v>
      </c>
      <c r="AA38" s="633">
        <f t="shared" si="9"/>
        <v>-618.89</v>
      </c>
      <c r="AB38" s="633">
        <f t="shared" si="9"/>
        <v>-619.75356099999999</v>
      </c>
      <c r="AC38" s="633">
        <f t="shared" si="3"/>
        <v>-842.37704299999996</v>
      </c>
      <c r="AD38" s="1057">
        <f t="shared" si="3"/>
        <v>-1475.7447969999998</v>
      </c>
      <c r="AE38" s="867">
        <f>SUM(D38:AD38)</f>
        <v>-25054.169523203374</v>
      </c>
      <c r="AF38" s="90"/>
    </row>
    <row r="39" spans="1:32" ht="27" customHeight="1" thickBot="1" x14ac:dyDescent="0.25">
      <c r="A39" s="27"/>
      <c r="B39" s="1401" t="s">
        <v>41</v>
      </c>
      <c r="C39" s="1402"/>
      <c r="D39" s="28">
        <f t="shared" si="0"/>
        <v>2593.886</v>
      </c>
      <c r="E39" s="28">
        <f t="shared" si="0"/>
        <v>44.620000000000054</v>
      </c>
      <c r="F39" s="28">
        <f t="shared" si="0"/>
        <v>2729.7190000000001</v>
      </c>
      <c r="G39" s="28">
        <f t="shared" ref="G39:R39" si="10">+G15+G21+G27+G33</f>
        <v>434.02200000000005</v>
      </c>
      <c r="H39" s="28">
        <f t="shared" si="10"/>
        <v>126.61700000000005</v>
      </c>
      <c r="I39" s="28">
        <f t="shared" si="10"/>
        <v>1177.9589999999998</v>
      </c>
      <c r="J39" s="28">
        <f t="shared" si="10"/>
        <v>41.956000000000245</v>
      </c>
      <c r="K39" s="28">
        <f t="shared" si="10"/>
        <v>420.87300000000027</v>
      </c>
      <c r="L39" s="28">
        <f t="shared" si="10"/>
        <v>9568.4159999999993</v>
      </c>
      <c r="M39" s="28">
        <f t="shared" si="10"/>
        <v>-4103.33</v>
      </c>
      <c r="N39" s="28">
        <f t="shared" si="10"/>
        <v>-2409.0468749999995</v>
      </c>
      <c r="O39" s="28">
        <f t="shared" si="10"/>
        <v>-3520.9010210000001</v>
      </c>
      <c r="P39" s="28">
        <f t="shared" si="10"/>
        <v>-5313.8975010000004</v>
      </c>
      <c r="Q39" s="28">
        <f t="shared" si="10"/>
        <v>-11134.994703000002</v>
      </c>
      <c r="R39" s="28">
        <f t="shared" si="10"/>
        <v>-1058.0233530400003</v>
      </c>
      <c r="S39" s="28">
        <f t="shared" ref="S39:AB39" si="11">+S15+S21+S27+S33</f>
        <v>-1106.0417349899994</v>
      </c>
      <c r="T39" s="28">
        <f t="shared" si="11"/>
        <v>929.27991541000017</v>
      </c>
      <c r="U39" s="28">
        <f t="shared" si="11"/>
        <v>216.80695567999987</v>
      </c>
      <c r="V39" s="28">
        <f t="shared" si="11"/>
        <v>472.42937899999981</v>
      </c>
      <c r="W39" s="28">
        <f t="shared" si="11"/>
        <v>-99.255214999999794</v>
      </c>
      <c r="X39" s="28">
        <f t="shared" si="11"/>
        <v>492.35003100000029</v>
      </c>
      <c r="Y39" s="28">
        <f t="shared" si="11"/>
        <v>-73.489143999999868</v>
      </c>
      <c r="Z39" s="28">
        <f t="shared" si="11"/>
        <v>-758.11781577654335</v>
      </c>
      <c r="AA39" s="28">
        <f t="shared" si="11"/>
        <v>-28.005000000000003</v>
      </c>
      <c r="AB39" s="28">
        <f t="shared" si="11"/>
        <v>465.83737525000004</v>
      </c>
      <c r="AC39" s="28">
        <f t="shared" si="3"/>
        <v>29067.448707219999</v>
      </c>
      <c r="AD39" s="1058">
        <f t="shared" si="3"/>
        <v>15615.989158</v>
      </c>
      <c r="AE39" s="868">
        <f>SUM(D39:AD39)</f>
        <v>34793.107158753453</v>
      </c>
      <c r="AF39" s="90"/>
    </row>
    <row r="40" spans="1:32" ht="13.5" thickTop="1" x14ac:dyDescent="0.2"/>
    <row r="41" spans="1:32" x14ac:dyDescent="0.2">
      <c r="AA41" s="26"/>
    </row>
    <row r="42" spans="1:32" x14ac:dyDescent="0.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90"/>
      <c r="AD42" s="90"/>
      <c r="AE42" s="26"/>
    </row>
    <row r="43" spans="1:32" x14ac:dyDescent="0.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1:32" x14ac:dyDescent="0.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row r="45" spans="1:32" x14ac:dyDescent="0.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row r="46" spans="1:32" x14ac:dyDescent="0.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showGridLines="0" zoomScaleNormal="100" zoomScaleSheetLayoutView="85" workbookViewId="0"/>
  </sheetViews>
  <sheetFormatPr baseColWidth="10" defaultColWidth="11.42578125" defaultRowHeight="12.75" x14ac:dyDescent="0.2"/>
  <cols>
    <col min="1" max="1" width="6.42578125" style="465" bestFit="1" customWidth="1"/>
    <col min="2" max="2" width="28.7109375" style="719" customWidth="1"/>
    <col min="3" max="6" width="18.85546875" style="719" customWidth="1"/>
    <col min="7" max="16384" width="11.42578125" style="719"/>
  </cols>
  <sheetData>
    <row r="1" spans="1:7" ht="15" x14ac:dyDescent="0.2">
      <c r="A1" s="753" t="s">
        <v>220</v>
      </c>
      <c r="B1" s="756"/>
    </row>
    <row r="2" spans="1:7" ht="15" customHeight="1" x14ac:dyDescent="0.2">
      <c r="A2" s="755"/>
      <c r="B2" s="394" t="str">
        <f>+A.4.4!B2</f>
        <v>MINISTERIO DE ECONOMIA</v>
      </c>
      <c r="C2" s="720"/>
      <c r="D2" s="720"/>
      <c r="E2" s="720"/>
      <c r="F2" s="720"/>
    </row>
    <row r="3" spans="1:7" ht="15" customHeight="1" x14ac:dyDescent="0.2">
      <c r="A3" s="755"/>
      <c r="B3" s="712" t="s">
        <v>570</v>
      </c>
      <c r="C3" s="720"/>
      <c r="D3" s="720"/>
      <c r="E3" s="720"/>
      <c r="F3" s="720"/>
    </row>
    <row r="4" spans="1:7" x14ac:dyDescent="0.2">
      <c r="B4" s="721"/>
      <c r="C4" s="720"/>
      <c r="D4" s="720"/>
      <c r="E4" s="720"/>
      <c r="F4" s="720"/>
    </row>
    <row r="5" spans="1:7" x14ac:dyDescent="0.2">
      <c r="B5" s="721"/>
      <c r="C5" s="720"/>
      <c r="D5" s="720"/>
      <c r="E5" s="720"/>
      <c r="F5" s="720"/>
    </row>
    <row r="6" spans="1:7" ht="36" customHeight="1" x14ac:dyDescent="0.2">
      <c r="B6" s="1416" t="s">
        <v>816</v>
      </c>
      <c r="C6" s="1416"/>
      <c r="D6" s="1416"/>
      <c r="E6" s="1416"/>
      <c r="F6" s="1416"/>
    </row>
    <row r="7" spans="1:7" ht="15" x14ac:dyDescent="0.2">
      <c r="B7" s="1417" t="s">
        <v>523</v>
      </c>
      <c r="C7" s="1417"/>
      <c r="D7" s="1417"/>
      <c r="E7" s="1417"/>
      <c r="F7" s="1417"/>
    </row>
    <row r="8" spans="1:7" x14ac:dyDescent="0.2">
      <c r="B8" s="720"/>
      <c r="C8" s="720"/>
      <c r="D8" s="720"/>
      <c r="E8" s="720"/>
      <c r="F8" s="720"/>
    </row>
    <row r="9" spans="1:7" ht="13.5" thickBot="1" x14ac:dyDescent="0.25">
      <c r="B9" s="275" t="s">
        <v>524</v>
      </c>
      <c r="C9" s="275"/>
      <c r="D9" s="275"/>
      <c r="E9" s="275"/>
      <c r="F9" s="275"/>
    </row>
    <row r="10" spans="1:7" ht="19.5" customHeight="1" thickTop="1" thickBot="1" x14ac:dyDescent="0.25">
      <c r="B10" s="335" t="s">
        <v>525</v>
      </c>
      <c r="C10" s="336" t="s">
        <v>526</v>
      </c>
      <c r="D10" s="336" t="s">
        <v>527</v>
      </c>
      <c r="E10" s="336" t="s">
        <v>528</v>
      </c>
      <c r="F10" s="337" t="s">
        <v>529</v>
      </c>
    </row>
    <row r="11" spans="1:7" ht="13.5" thickTop="1" x14ac:dyDescent="0.2">
      <c r="B11" s="634">
        <v>34669</v>
      </c>
      <c r="C11" s="635">
        <f>+D11+E11</f>
        <v>80.67880000000001</v>
      </c>
      <c r="D11" s="636">
        <v>60.890779999999999</v>
      </c>
      <c r="E11" s="636">
        <v>19.78802000000001</v>
      </c>
      <c r="F11" s="637">
        <f t="shared" ref="F11:F30" si="0">+D11/C11</f>
        <v>0.75473085866423384</v>
      </c>
      <c r="G11" s="722"/>
    </row>
    <row r="12" spans="1:7" x14ac:dyDescent="0.2">
      <c r="A12" s="723"/>
      <c r="B12" s="634">
        <v>35034</v>
      </c>
      <c r="C12" s="635">
        <f t="shared" ref="C12:C75" si="1">+D12+E12</f>
        <v>87.090999999999994</v>
      </c>
      <c r="D12" s="636">
        <v>66.360939999999999</v>
      </c>
      <c r="E12" s="636">
        <v>20.730059999999995</v>
      </c>
      <c r="F12" s="637">
        <f t="shared" si="0"/>
        <v>0.76197241965300666</v>
      </c>
      <c r="G12" s="722"/>
    </row>
    <row r="13" spans="1:7" x14ac:dyDescent="0.2">
      <c r="B13" s="634">
        <v>35400</v>
      </c>
      <c r="C13" s="635">
        <f t="shared" si="1"/>
        <v>97.105034000000003</v>
      </c>
      <c r="D13" s="636">
        <v>72.907479999999993</v>
      </c>
      <c r="E13" s="636">
        <v>24.197554000000011</v>
      </c>
      <c r="F13" s="637">
        <f t="shared" si="0"/>
        <v>0.75081050895878365</v>
      </c>
      <c r="G13" s="722"/>
    </row>
    <row r="14" spans="1:7" x14ac:dyDescent="0.2">
      <c r="B14" s="634">
        <v>35765</v>
      </c>
      <c r="C14" s="635">
        <f t="shared" si="1"/>
        <v>101.10097</v>
      </c>
      <c r="D14" s="636">
        <v>72.871874685562389</v>
      </c>
      <c r="E14" s="636">
        <v>28.229095314437615</v>
      </c>
      <c r="F14" s="637">
        <f t="shared" si="0"/>
        <v>0.72078314071133431</v>
      </c>
      <c r="G14" s="722"/>
    </row>
    <row r="15" spans="1:7" x14ac:dyDescent="0.2">
      <c r="B15" s="634">
        <v>35855</v>
      </c>
      <c r="C15" s="635">
        <f t="shared" si="1"/>
        <v>103.138215</v>
      </c>
      <c r="D15" s="636">
        <v>73.147054036038583</v>
      </c>
      <c r="E15" s="636">
        <v>29.99116096396142</v>
      </c>
      <c r="F15" s="637">
        <f t="shared" si="0"/>
        <v>0.70921388387455209</v>
      </c>
      <c r="G15" s="722"/>
    </row>
    <row r="16" spans="1:7" x14ac:dyDescent="0.2">
      <c r="B16" s="634">
        <v>35947</v>
      </c>
      <c r="C16" s="635">
        <f t="shared" si="1"/>
        <v>105.11323899999999</v>
      </c>
      <c r="D16" s="636">
        <v>74.463901863181434</v>
      </c>
      <c r="E16" s="636">
        <v>30.649337136818559</v>
      </c>
      <c r="F16" s="637">
        <f t="shared" si="0"/>
        <v>0.70841601468661275</v>
      </c>
      <c r="G16" s="722"/>
    </row>
    <row r="17" spans="2:7" s="719" customFormat="1" x14ac:dyDescent="0.2">
      <c r="B17" s="634">
        <v>36039</v>
      </c>
      <c r="C17" s="635">
        <f t="shared" si="1"/>
        <v>109.37621899999999</v>
      </c>
      <c r="D17" s="636">
        <v>77.487813953657636</v>
      </c>
      <c r="E17" s="636">
        <v>31.888405046342356</v>
      </c>
      <c r="F17" s="637">
        <f t="shared" si="0"/>
        <v>0.70845211749052728</v>
      </c>
      <c r="G17" s="722"/>
    </row>
    <row r="18" spans="2:7" s="719" customFormat="1" x14ac:dyDescent="0.2">
      <c r="B18" s="634">
        <v>36130</v>
      </c>
      <c r="C18" s="635">
        <f t="shared" si="1"/>
        <v>112.35724600000002</v>
      </c>
      <c r="D18" s="636">
        <v>81.152901187211896</v>
      </c>
      <c r="E18" s="636">
        <v>31.204344812788122</v>
      </c>
      <c r="F18" s="637">
        <f t="shared" si="0"/>
        <v>0.72227563487282243</v>
      </c>
      <c r="G18" s="722"/>
    </row>
    <row r="19" spans="2:7" s="719" customFormat="1" x14ac:dyDescent="0.2">
      <c r="B19" s="634">
        <v>36220</v>
      </c>
      <c r="C19" s="635">
        <f t="shared" si="1"/>
        <v>113.600734</v>
      </c>
      <c r="D19" s="636">
        <v>79.350036887688091</v>
      </c>
      <c r="E19" s="636">
        <v>34.250697112311911</v>
      </c>
      <c r="F19" s="637">
        <f t="shared" si="0"/>
        <v>0.69849933265121411</v>
      </c>
      <c r="G19" s="722"/>
    </row>
    <row r="20" spans="2:7" s="719" customFormat="1" x14ac:dyDescent="0.2">
      <c r="B20" s="634">
        <v>36312</v>
      </c>
      <c r="C20" s="635">
        <f t="shared" si="1"/>
        <v>115.366322</v>
      </c>
      <c r="D20" s="636">
        <v>79.789514525655477</v>
      </c>
      <c r="E20" s="636">
        <v>35.57680747434452</v>
      </c>
      <c r="F20" s="637">
        <f t="shared" si="0"/>
        <v>0.69161877697423235</v>
      </c>
      <c r="G20" s="722"/>
    </row>
    <row r="21" spans="2:7" s="719" customFormat="1" x14ac:dyDescent="0.2">
      <c r="B21" s="634">
        <v>36404</v>
      </c>
      <c r="C21" s="635">
        <f t="shared" si="1"/>
        <v>118.79364100000001</v>
      </c>
      <c r="D21" s="636">
        <v>80.823510011480138</v>
      </c>
      <c r="E21" s="636">
        <v>37.97013098851987</v>
      </c>
      <c r="F21" s="637">
        <f t="shared" si="0"/>
        <v>0.68036899392182226</v>
      </c>
      <c r="G21" s="722"/>
    </row>
    <row r="22" spans="2:7" s="719" customFormat="1" x14ac:dyDescent="0.2">
      <c r="B22" s="634">
        <v>36525</v>
      </c>
      <c r="C22" s="635">
        <f t="shared" si="1"/>
        <v>121.87698899999998</v>
      </c>
      <c r="D22" s="636">
        <v>82.473843121517334</v>
      </c>
      <c r="E22" s="636">
        <v>39.403145878482647</v>
      </c>
      <c r="F22" s="637">
        <f t="shared" si="0"/>
        <v>0.67669741267990591</v>
      </c>
      <c r="G22" s="722"/>
    </row>
    <row r="23" spans="2:7" s="719" customFormat="1" x14ac:dyDescent="0.2">
      <c r="B23" s="634">
        <v>36616</v>
      </c>
      <c r="C23" s="635">
        <f t="shared" si="1"/>
        <v>122.92013499999999</v>
      </c>
      <c r="D23" s="636">
        <v>81.941096864934934</v>
      </c>
      <c r="E23" s="636">
        <v>40.979038135065053</v>
      </c>
      <c r="F23" s="637">
        <f t="shared" si="0"/>
        <v>0.66662062212130624</v>
      </c>
      <c r="G23" s="722"/>
    </row>
    <row r="24" spans="2:7" s="719" customFormat="1" x14ac:dyDescent="0.2">
      <c r="B24" s="634">
        <v>36707</v>
      </c>
      <c r="C24" s="635">
        <f t="shared" si="1"/>
        <v>123.52233585799999</v>
      </c>
      <c r="D24" s="636">
        <v>81.622402065135688</v>
      </c>
      <c r="E24" s="636">
        <v>41.899933792864303</v>
      </c>
      <c r="F24" s="637">
        <f t="shared" si="0"/>
        <v>0.66079062946937761</v>
      </c>
      <c r="G24" s="722"/>
    </row>
    <row r="25" spans="2:7" s="719" customFormat="1" x14ac:dyDescent="0.2">
      <c r="B25" s="634">
        <v>36799</v>
      </c>
      <c r="C25" s="635">
        <f t="shared" si="1"/>
        <v>123.66611999999999</v>
      </c>
      <c r="D25" s="636">
        <v>78.41624640084504</v>
      </c>
      <c r="E25" s="636">
        <v>45.249873599154952</v>
      </c>
      <c r="F25" s="637">
        <f t="shared" si="0"/>
        <v>0.63409643967842644</v>
      </c>
      <c r="G25" s="722"/>
    </row>
    <row r="26" spans="2:7" s="719" customFormat="1" x14ac:dyDescent="0.2">
      <c r="B26" s="634">
        <v>36891</v>
      </c>
      <c r="C26" s="635">
        <f t="shared" si="1"/>
        <v>128.018462</v>
      </c>
      <c r="D26" s="636">
        <v>81.396831382396854</v>
      </c>
      <c r="E26" s="636">
        <v>46.621630617603145</v>
      </c>
      <c r="F26" s="637">
        <f t="shared" si="0"/>
        <v>0.63582103792495848</v>
      </c>
      <c r="G26" s="722"/>
    </row>
    <row r="27" spans="2:7" s="719" customFormat="1" x14ac:dyDescent="0.2">
      <c r="B27" s="634">
        <v>36981</v>
      </c>
      <c r="C27" s="635">
        <f t="shared" si="1"/>
        <v>127.40131300000002</v>
      </c>
      <c r="D27" s="636">
        <v>79.863905308167318</v>
      </c>
      <c r="E27" s="636">
        <v>47.537407691832698</v>
      </c>
      <c r="F27" s="637">
        <f t="shared" si="0"/>
        <v>0.62686877731132418</v>
      </c>
      <c r="G27" s="722"/>
    </row>
    <row r="28" spans="2:7" s="719" customFormat="1" x14ac:dyDescent="0.2">
      <c r="B28" s="634">
        <v>37072</v>
      </c>
      <c r="C28" s="635">
        <f t="shared" si="1"/>
        <v>132.14300400000002</v>
      </c>
      <c r="D28" s="636">
        <v>79.440651091643872</v>
      </c>
      <c r="E28" s="636">
        <v>52.702352908356147</v>
      </c>
      <c r="F28" s="637">
        <f t="shared" si="0"/>
        <v>0.60117182663445323</v>
      </c>
      <c r="G28" s="722"/>
    </row>
    <row r="29" spans="2:7" s="719" customFormat="1" x14ac:dyDescent="0.2">
      <c r="B29" s="634">
        <v>37164</v>
      </c>
      <c r="C29" s="635">
        <f t="shared" si="1"/>
        <v>141.252377</v>
      </c>
      <c r="D29" s="636">
        <v>88.025936751179486</v>
      </c>
      <c r="E29" s="636">
        <v>53.226440248820509</v>
      </c>
      <c r="F29" s="637">
        <f t="shared" si="0"/>
        <v>0.62318198546973469</v>
      </c>
      <c r="G29" s="722"/>
    </row>
    <row r="30" spans="2:7" s="719" customFormat="1" x14ac:dyDescent="0.2">
      <c r="B30" s="634">
        <v>37256</v>
      </c>
      <c r="C30" s="635">
        <f t="shared" si="1"/>
        <v>144.45264800000001</v>
      </c>
      <c r="D30" s="636">
        <v>84.564217810528916</v>
      </c>
      <c r="E30" s="636">
        <v>59.888430189471094</v>
      </c>
      <c r="F30" s="637">
        <f t="shared" si="0"/>
        <v>0.58541133708070836</v>
      </c>
      <c r="G30" s="722"/>
    </row>
    <row r="31" spans="2:7" s="719" customFormat="1" x14ac:dyDescent="0.2">
      <c r="B31" s="634">
        <v>37346</v>
      </c>
      <c r="C31" s="635">
        <v>112.616083</v>
      </c>
      <c r="D31" s="636" t="s">
        <v>530</v>
      </c>
      <c r="E31" s="636" t="s">
        <v>530</v>
      </c>
      <c r="F31" s="638" t="s">
        <v>530</v>
      </c>
      <c r="G31" s="722"/>
    </row>
    <row r="32" spans="2:7" s="719" customFormat="1" x14ac:dyDescent="0.2">
      <c r="B32" s="634">
        <v>37437</v>
      </c>
      <c r="C32" s="635">
        <f t="shared" si="1"/>
        <v>114.55845100000001</v>
      </c>
      <c r="D32" s="636">
        <v>84.341264316442448</v>
      </c>
      <c r="E32" s="636">
        <v>30.217186683557557</v>
      </c>
      <c r="F32" s="637">
        <f t="shared" ref="F32:F53" si="2">+D32/C32</f>
        <v>0.73622909161404815</v>
      </c>
      <c r="G32" s="722"/>
    </row>
    <row r="33" spans="2:7" s="719" customFormat="1" x14ac:dyDescent="0.2">
      <c r="B33" s="634">
        <v>37529</v>
      </c>
      <c r="C33" s="635">
        <f t="shared" si="1"/>
        <v>129.79418899999999</v>
      </c>
      <c r="D33" s="636">
        <v>84.516563636719056</v>
      </c>
      <c r="E33" s="636">
        <v>45.277625363280933</v>
      </c>
      <c r="F33" s="637">
        <f t="shared" si="2"/>
        <v>0.65115830136832287</v>
      </c>
      <c r="G33" s="722"/>
    </row>
    <row r="34" spans="2:7" s="719" customFormat="1" x14ac:dyDescent="0.2">
      <c r="B34" s="634">
        <v>37621</v>
      </c>
      <c r="C34" s="635">
        <f t="shared" si="1"/>
        <v>137.31977900000001</v>
      </c>
      <c r="D34" s="636">
        <v>87.604484465061049</v>
      </c>
      <c r="E34" s="636">
        <v>49.715294534938963</v>
      </c>
      <c r="F34" s="637">
        <f t="shared" si="2"/>
        <v>0.63795969599587721</v>
      </c>
      <c r="G34" s="722"/>
    </row>
    <row r="35" spans="2:7" s="719" customFormat="1" x14ac:dyDescent="0.2">
      <c r="B35" s="634">
        <v>37711</v>
      </c>
      <c r="C35" s="635">
        <f t="shared" si="1"/>
        <v>145.50357500000001</v>
      </c>
      <c r="D35" s="636">
        <v>90.491554544571002</v>
      </c>
      <c r="E35" s="636">
        <v>55.01202045542901</v>
      </c>
      <c r="F35" s="637">
        <f t="shared" si="2"/>
        <v>0.62191980193318963</v>
      </c>
      <c r="G35" s="722"/>
    </row>
    <row r="36" spans="2:7" s="719" customFormat="1" x14ac:dyDescent="0.2">
      <c r="B36" s="634">
        <v>37802</v>
      </c>
      <c r="C36" s="635">
        <f t="shared" si="1"/>
        <v>152.58703199999999</v>
      </c>
      <c r="D36" s="636">
        <v>94.250496187949466</v>
      </c>
      <c r="E36" s="636">
        <v>58.336535812050528</v>
      </c>
      <c r="F36" s="637">
        <f t="shared" si="2"/>
        <v>0.61768352757493483</v>
      </c>
      <c r="G36" s="722"/>
    </row>
    <row r="37" spans="2:7" s="719" customFormat="1" x14ac:dyDescent="0.2">
      <c r="B37" s="634">
        <v>37894</v>
      </c>
      <c r="C37" s="635">
        <f t="shared" si="1"/>
        <v>169.61590200000001</v>
      </c>
      <c r="D37" s="636">
        <v>96.848236750227755</v>
      </c>
      <c r="E37" s="636">
        <v>72.76766524977225</v>
      </c>
      <c r="F37" s="637">
        <f t="shared" si="2"/>
        <v>0.57098559514913738</v>
      </c>
      <c r="G37" s="722"/>
    </row>
    <row r="38" spans="2:7" s="719" customFormat="1" x14ac:dyDescent="0.2">
      <c r="B38" s="634">
        <v>37986</v>
      </c>
      <c r="C38" s="635">
        <f t="shared" si="1"/>
        <v>178.820536</v>
      </c>
      <c r="D38" s="636">
        <v>102.00756463778067</v>
      </c>
      <c r="E38" s="636">
        <v>76.812971362219329</v>
      </c>
      <c r="F38" s="637">
        <f t="shared" si="2"/>
        <v>0.57044658806850168</v>
      </c>
      <c r="G38" s="722"/>
    </row>
    <row r="39" spans="2:7" s="719" customFormat="1" x14ac:dyDescent="0.2">
      <c r="B39" s="634">
        <v>38077</v>
      </c>
      <c r="C39" s="635">
        <f t="shared" si="1"/>
        <v>180.035403</v>
      </c>
      <c r="D39" s="636">
        <v>103.42609623326902</v>
      </c>
      <c r="E39" s="636">
        <v>76.609306766730981</v>
      </c>
      <c r="F39" s="637">
        <f t="shared" si="2"/>
        <v>0.5744764335782836</v>
      </c>
      <c r="G39" s="722"/>
    </row>
    <row r="40" spans="2:7" s="719" customFormat="1" x14ac:dyDescent="0.2">
      <c r="B40" s="634">
        <v>38168</v>
      </c>
      <c r="C40" s="635">
        <f t="shared" si="1"/>
        <v>181.202279</v>
      </c>
      <c r="D40" s="636">
        <v>104.08178586257442</v>
      </c>
      <c r="E40" s="636">
        <v>77.120493137425584</v>
      </c>
      <c r="F40" s="637">
        <f t="shared" si="2"/>
        <v>0.57439556741212083</v>
      </c>
      <c r="G40" s="722"/>
    </row>
    <row r="41" spans="2:7" s="719" customFormat="1" x14ac:dyDescent="0.2">
      <c r="B41" s="634">
        <v>38260</v>
      </c>
      <c r="C41" s="635">
        <f t="shared" si="1"/>
        <v>182.506699</v>
      </c>
      <c r="D41" s="636">
        <v>106.50334934992678</v>
      </c>
      <c r="E41" s="636">
        <v>76.003349650073218</v>
      </c>
      <c r="F41" s="637">
        <f t="shared" si="2"/>
        <v>0.58355857584124504</v>
      </c>
      <c r="G41" s="722"/>
    </row>
    <row r="42" spans="2:7" s="719" customFormat="1" x14ac:dyDescent="0.2">
      <c r="B42" s="634">
        <v>38352</v>
      </c>
      <c r="C42" s="635">
        <f t="shared" si="1"/>
        <v>191.29553300000001</v>
      </c>
      <c r="D42" s="636">
        <v>111.62778927551111</v>
      </c>
      <c r="E42" s="636">
        <v>79.667743724488901</v>
      </c>
      <c r="F42" s="637">
        <f t="shared" si="2"/>
        <v>0.58353578635582204</v>
      </c>
      <c r="G42" s="722"/>
    </row>
    <row r="43" spans="2:7" s="719" customFormat="1" x14ac:dyDescent="0.2">
      <c r="B43" s="634">
        <v>38442</v>
      </c>
      <c r="C43" s="635">
        <f t="shared" si="1"/>
        <v>189.75363200000001</v>
      </c>
      <c r="D43" s="636">
        <v>110.10381750059611</v>
      </c>
      <c r="E43" s="636">
        <v>79.649814499403902</v>
      </c>
      <c r="F43" s="637">
        <f t="shared" si="2"/>
        <v>0.58024616625307124</v>
      </c>
      <c r="G43" s="722"/>
    </row>
    <row r="44" spans="2:7" s="719" customFormat="1" x14ac:dyDescent="0.2">
      <c r="B44" s="634">
        <v>38533</v>
      </c>
      <c r="C44" s="635">
        <f t="shared" si="1"/>
        <v>126.46626000000001</v>
      </c>
      <c r="D44" s="636">
        <v>59.686259563410907</v>
      </c>
      <c r="E44" s="636">
        <v>66.780000436589091</v>
      </c>
      <c r="F44" s="637">
        <f t="shared" si="2"/>
        <v>0.47195401811843651</v>
      </c>
      <c r="G44" s="722"/>
    </row>
    <row r="45" spans="2:7" s="719" customFormat="1" x14ac:dyDescent="0.2">
      <c r="B45" s="634">
        <v>38625</v>
      </c>
      <c r="C45" s="635">
        <f t="shared" si="1"/>
        <v>125.405686</v>
      </c>
      <c r="D45" s="636">
        <v>59.817819940629946</v>
      </c>
      <c r="E45" s="636">
        <v>65.587866059370057</v>
      </c>
      <c r="F45" s="637">
        <f t="shared" si="2"/>
        <v>0.47699447966521985</v>
      </c>
      <c r="G45" s="722"/>
    </row>
    <row r="46" spans="2:7" s="719" customFormat="1" x14ac:dyDescent="0.2">
      <c r="B46" s="634">
        <v>38717</v>
      </c>
      <c r="C46" s="635">
        <f t="shared" si="1"/>
        <v>128.629603</v>
      </c>
      <c r="D46" s="636">
        <v>60.925680243151497</v>
      </c>
      <c r="E46" s="636">
        <v>67.703922756848499</v>
      </c>
      <c r="F46" s="637">
        <f t="shared" si="2"/>
        <v>0.473652089582765</v>
      </c>
      <c r="G46" s="722"/>
    </row>
    <row r="47" spans="2:7" s="719" customFormat="1" x14ac:dyDescent="0.2">
      <c r="B47" s="634">
        <v>38807</v>
      </c>
      <c r="C47" s="635">
        <f t="shared" si="1"/>
        <v>127.93821</v>
      </c>
      <c r="D47" s="636">
        <v>52.331824420450552</v>
      </c>
      <c r="E47" s="636">
        <v>75.606385579549453</v>
      </c>
      <c r="F47" s="637">
        <f t="shared" si="2"/>
        <v>0.40903983587429082</v>
      </c>
      <c r="G47" s="722"/>
    </row>
    <row r="48" spans="2:7" s="719" customFormat="1" x14ac:dyDescent="0.2">
      <c r="B48" s="634">
        <v>38898</v>
      </c>
      <c r="C48" s="635">
        <f t="shared" si="1"/>
        <v>130.64958899999999</v>
      </c>
      <c r="D48" s="636">
        <v>53.963679480984588</v>
      </c>
      <c r="E48" s="636">
        <v>76.685909519015411</v>
      </c>
      <c r="F48" s="637">
        <f t="shared" si="2"/>
        <v>0.41304132599287852</v>
      </c>
      <c r="G48" s="722"/>
    </row>
    <row r="49" spans="2:7" s="719" customFormat="1" x14ac:dyDescent="0.2">
      <c r="B49" s="634">
        <v>38990</v>
      </c>
      <c r="C49" s="635">
        <f t="shared" si="1"/>
        <v>129.60414299999999</v>
      </c>
      <c r="D49" s="636">
        <v>54.52413563741969</v>
      </c>
      <c r="E49" s="636">
        <v>75.080007362580304</v>
      </c>
      <c r="F49" s="637">
        <f t="shared" si="2"/>
        <v>0.42069747444277067</v>
      </c>
      <c r="G49" s="722"/>
    </row>
    <row r="50" spans="2:7" s="719" customFormat="1" x14ac:dyDescent="0.2">
      <c r="B50" s="634">
        <v>39082</v>
      </c>
      <c r="C50" s="635">
        <f t="shared" si="1"/>
        <v>136.72540499999999</v>
      </c>
      <c r="D50" s="636">
        <v>56.247088280471573</v>
      </c>
      <c r="E50" s="636">
        <v>80.478316719528422</v>
      </c>
      <c r="F50" s="637">
        <f t="shared" si="2"/>
        <v>0.41138724935919241</v>
      </c>
      <c r="G50" s="722"/>
    </row>
    <row r="51" spans="2:7" s="719" customFormat="1" x14ac:dyDescent="0.2">
      <c r="B51" s="634">
        <v>39172</v>
      </c>
      <c r="C51" s="635">
        <f t="shared" si="1"/>
        <v>136.34812600000001</v>
      </c>
      <c r="D51" s="636">
        <v>57.73210143012561</v>
      </c>
      <c r="E51" s="636">
        <v>78.616024569874398</v>
      </c>
      <c r="F51" s="637">
        <f t="shared" si="2"/>
        <v>0.42341690438873802</v>
      </c>
      <c r="G51" s="722"/>
    </row>
    <row r="52" spans="2:7" s="719" customFormat="1" x14ac:dyDescent="0.2">
      <c r="B52" s="634">
        <v>39263</v>
      </c>
      <c r="C52" s="635">
        <f t="shared" si="1"/>
        <v>138.31477100000001</v>
      </c>
      <c r="D52" s="636">
        <v>59.629681830493965</v>
      </c>
      <c r="E52" s="636">
        <v>78.685089169506043</v>
      </c>
      <c r="F52" s="637">
        <f t="shared" si="2"/>
        <v>0.43111579044940879</v>
      </c>
      <c r="G52" s="722"/>
    </row>
    <row r="53" spans="2:7" s="719" customFormat="1" x14ac:dyDescent="0.2">
      <c r="B53" s="634">
        <v>39355</v>
      </c>
      <c r="C53" s="635">
        <f t="shared" si="1"/>
        <v>137.11382109000002</v>
      </c>
      <c r="D53" s="636">
        <v>59.98795116580186</v>
      </c>
      <c r="E53" s="636">
        <v>77.125869924198156</v>
      </c>
      <c r="F53" s="637">
        <f t="shared" si="2"/>
        <v>0.43750477296104545</v>
      </c>
      <c r="G53" s="722"/>
    </row>
    <row r="54" spans="2:7" s="719" customFormat="1" x14ac:dyDescent="0.2">
      <c r="B54" s="634">
        <v>39447</v>
      </c>
      <c r="C54" s="635">
        <f t="shared" si="1"/>
        <v>144.72864003000001</v>
      </c>
      <c r="D54" s="639">
        <v>62.131510512779442</v>
      </c>
      <c r="E54" s="640">
        <v>82.597129517220566</v>
      </c>
      <c r="F54" s="637">
        <f t="shared" ref="F54:F80" si="3">+D54/C54</f>
        <v>0.42929658220999339</v>
      </c>
      <c r="G54" s="722"/>
    </row>
    <row r="55" spans="2:7" s="719" customFormat="1" x14ac:dyDescent="0.2">
      <c r="B55" s="634">
        <v>39538</v>
      </c>
      <c r="C55" s="635">
        <f t="shared" si="1"/>
        <v>144.49257474000001</v>
      </c>
      <c r="D55" s="636">
        <v>63.133045943058804</v>
      </c>
      <c r="E55" s="636">
        <v>81.359528796941206</v>
      </c>
      <c r="F55" s="637">
        <f t="shared" si="3"/>
        <v>0.43692934433939201</v>
      </c>
      <c r="G55" s="722"/>
    </row>
    <row r="56" spans="2:7" s="719" customFormat="1" x14ac:dyDescent="0.2">
      <c r="B56" s="634">
        <v>39629</v>
      </c>
      <c r="C56" s="635">
        <f t="shared" si="1"/>
        <v>149.84739615999999</v>
      </c>
      <c r="D56" s="636">
        <v>62.453819970845139</v>
      </c>
      <c r="E56" s="636">
        <v>87.393576189154857</v>
      </c>
      <c r="F56" s="637">
        <f t="shared" si="3"/>
        <v>0.41678281752830654</v>
      </c>
      <c r="G56" s="722"/>
    </row>
    <row r="57" spans="2:7" s="719" customFormat="1" x14ac:dyDescent="0.2">
      <c r="B57" s="634">
        <v>39721</v>
      </c>
      <c r="C57" s="635">
        <f t="shared" si="1"/>
        <v>145.70672671</v>
      </c>
      <c r="D57" s="636">
        <v>58.462893574402649</v>
      </c>
      <c r="E57" s="636">
        <v>87.243833135597356</v>
      </c>
      <c r="F57" s="637">
        <f t="shared" si="3"/>
        <v>0.40123675065984638</v>
      </c>
      <c r="G57" s="722"/>
    </row>
    <row r="58" spans="2:7" s="719" customFormat="1" x14ac:dyDescent="0.2">
      <c r="B58" s="634">
        <v>39813</v>
      </c>
      <c r="C58" s="635">
        <f t="shared" si="1"/>
        <v>145.97508858</v>
      </c>
      <c r="D58" s="636">
        <v>55.73349107044973</v>
      </c>
      <c r="E58" s="636">
        <v>90.241597509550274</v>
      </c>
      <c r="F58" s="637">
        <f t="shared" si="3"/>
        <v>0.38180138551452647</v>
      </c>
      <c r="G58" s="722"/>
    </row>
    <row r="59" spans="2:7" s="719" customFormat="1" x14ac:dyDescent="0.2">
      <c r="B59" s="634">
        <v>39903</v>
      </c>
      <c r="C59" s="635">
        <f t="shared" si="1"/>
        <v>136.66247458000001</v>
      </c>
      <c r="D59" s="636">
        <v>54.397842589030468</v>
      </c>
      <c r="E59" s="636">
        <v>82.264631990969548</v>
      </c>
      <c r="F59" s="637">
        <f t="shared" si="3"/>
        <v>0.3980452041148051</v>
      </c>
      <c r="G59" s="722"/>
    </row>
    <row r="60" spans="2:7" s="719" customFormat="1" x14ac:dyDescent="0.2">
      <c r="B60" s="634">
        <v>39994</v>
      </c>
      <c r="C60" s="635">
        <f t="shared" si="1"/>
        <v>140.63438029</v>
      </c>
      <c r="D60" s="636">
        <v>55.297362409070118</v>
      </c>
      <c r="E60" s="636">
        <v>85.337017880929878</v>
      </c>
      <c r="F60" s="637">
        <f t="shared" si="3"/>
        <v>0.39319946015364293</v>
      </c>
      <c r="G60" s="722"/>
    </row>
    <row r="61" spans="2:7" s="719" customFormat="1" x14ac:dyDescent="0.2">
      <c r="B61" s="634">
        <v>40086</v>
      </c>
      <c r="C61" s="635">
        <f t="shared" si="1"/>
        <v>141.66514039</v>
      </c>
      <c r="D61" s="636">
        <v>54.843934988739946</v>
      </c>
      <c r="E61" s="636">
        <v>86.821205401260059</v>
      </c>
      <c r="F61" s="637">
        <f t="shared" si="3"/>
        <v>0.38713782965771387</v>
      </c>
      <c r="G61" s="722"/>
    </row>
    <row r="62" spans="2:7" s="719" customFormat="1" x14ac:dyDescent="0.2">
      <c r="B62" s="634">
        <v>40178</v>
      </c>
      <c r="C62" s="635">
        <f t="shared" si="1"/>
        <v>147.11943170000001</v>
      </c>
      <c r="D62" s="636">
        <v>55.007258454723356</v>
      </c>
      <c r="E62" s="636">
        <v>92.112173245276651</v>
      </c>
      <c r="F62" s="637">
        <f t="shared" si="3"/>
        <v>0.37389526195895001</v>
      </c>
      <c r="G62" s="722"/>
    </row>
    <row r="63" spans="2:7" s="719" customFormat="1" x14ac:dyDescent="0.2">
      <c r="B63" s="634">
        <v>40268</v>
      </c>
      <c r="C63" s="635">
        <f t="shared" si="1"/>
        <v>151.76645673999997</v>
      </c>
      <c r="D63" s="636">
        <v>54.50867429239424</v>
      </c>
      <c r="E63" s="636">
        <v>97.257782447605734</v>
      </c>
      <c r="F63" s="637">
        <f t="shared" si="3"/>
        <v>0.35916153979779769</v>
      </c>
      <c r="G63" s="722"/>
    </row>
    <row r="64" spans="2:7" s="719" customFormat="1" x14ac:dyDescent="0.2">
      <c r="B64" s="634">
        <v>40359</v>
      </c>
      <c r="C64" s="635">
        <f t="shared" si="1"/>
        <v>156.69058941</v>
      </c>
      <c r="D64" s="636">
        <v>60.403629089132195</v>
      </c>
      <c r="E64" s="636">
        <v>96.286960320867806</v>
      </c>
      <c r="F64" s="637">
        <f t="shared" si="3"/>
        <v>0.38549621465191342</v>
      </c>
      <c r="G64" s="722"/>
    </row>
    <row r="65" spans="2:7" s="719" customFormat="1" x14ac:dyDescent="0.2">
      <c r="B65" s="634">
        <v>40451</v>
      </c>
      <c r="C65" s="635">
        <f t="shared" si="1"/>
        <v>160.88983315000002</v>
      </c>
      <c r="D65" s="636">
        <v>62.645530253010563</v>
      </c>
      <c r="E65" s="636">
        <v>98.244302896989453</v>
      </c>
      <c r="F65" s="637">
        <f t="shared" si="3"/>
        <v>0.38936910447663398</v>
      </c>
      <c r="G65" s="722"/>
    </row>
    <row r="66" spans="2:7" s="719" customFormat="1" x14ac:dyDescent="0.2">
      <c r="B66" s="634">
        <v>40543</v>
      </c>
      <c r="C66" s="641">
        <f t="shared" si="1"/>
        <v>164.33071950700128</v>
      </c>
      <c r="D66" s="636">
        <v>61.14531976374758</v>
      </c>
      <c r="E66" s="636">
        <v>103.18539974325371</v>
      </c>
      <c r="F66" s="637">
        <f t="shared" si="3"/>
        <v>0.37208697160936177</v>
      </c>
      <c r="G66" s="722"/>
    </row>
    <row r="67" spans="2:7" s="719" customFormat="1" x14ac:dyDescent="0.2">
      <c r="B67" s="634">
        <v>40633</v>
      </c>
      <c r="C67" s="641">
        <f t="shared" si="1"/>
        <v>173.14708378400002</v>
      </c>
      <c r="D67" s="636">
        <v>63.310839178734525</v>
      </c>
      <c r="E67" s="636">
        <v>109.83624460526549</v>
      </c>
      <c r="F67" s="637">
        <f t="shared" si="3"/>
        <v>0.3656477359890995</v>
      </c>
      <c r="G67" s="722"/>
    </row>
    <row r="68" spans="2:7" s="719" customFormat="1" x14ac:dyDescent="0.2">
      <c r="B68" s="634">
        <v>40724</v>
      </c>
      <c r="C68" s="641">
        <f t="shared" si="1"/>
        <v>176.59050977000001</v>
      </c>
      <c r="D68" s="636">
        <v>63.860658110826115</v>
      </c>
      <c r="E68" s="636">
        <v>112.7298516591739</v>
      </c>
      <c r="F68" s="637">
        <f t="shared" si="3"/>
        <v>0.361631314128949</v>
      </c>
      <c r="G68" s="722"/>
    </row>
    <row r="69" spans="2:7" s="719" customFormat="1" x14ac:dyDescent="0.2">
      <c r="B69" s="634">
        <v>40816</v>
      </c>
      <c r="C69" s="641">
        <f t="shared" si="1"/>
        <v>175.32372226037342</v>
      </c>
      <c r="D69" s="636">
        <v>61.792297426113713</v>
      </c>
      <c r="E69" s="636">
        <v>113.5314248342597</v>
      </c>
      <c r="F69" s="637">
        <f t="shared" si="3"/>
        <v>0.3524468715896068</v>
      </c>
      <c r="G69" s="722"/>
    </row>
    <row r="70" spans="2:7" s="719" customFormat="1" x14ac:dyDescent="0.2">
      <c r="B70" s="634">
        <v>40908</v>
      </c>
      <c r="C70" s="641">
        <f t="shared" si="1"/>
        <v>178.96286493399998</v>
      </c>
      <c r="D70" s="636">
        <v>60.584757622236616</v>
      </c>
      <c r="E70" s="636">
        <v>118.37810731176336</v>
      </c>
      <c r="F70" s="637">
        <f t="shared" si="3"/>
        <v>0.3385325645327581</v>
      </c>
      <c r="G70" s="722"/>
    </row>
    <row r="71" spans="2:7" s="719" customFormat="1" x14ac:dyDescent="0.2">
      <c r="B71" s="634">
        <v>40999</v>
      </c>
      <c r="C71" s="641">
        <f t="shared" si="1"/>
        <v>181.15742401066902</v>
      </c>
      <c r="D71" s="636">
        <v>61.657594513731944</v>
      </c>
      <c r="E71" s="636">
        <v>119.49982949693708</v>
      </c>
      <c r="F71" s="637">
        <f t="shared" si="3"/>
        <v>0.34035367222985408</v>
      </c>
      <c r="G71" s="722"/>
    </row>
    <row r="72" spans="2:7" s="719" customFormat="1" x14ac:dyDescent="0.2">
      <c r="B72" s="634">
        <v>41090</v>
      </c>
      <c r="C72" s="641">
        <f t="shared" si="1"/>
        <v>182.74112246530518</v>
      </c>
      <c r="D72" s="636">
        <v>60.770358667155584</v>
      </c>
      <c r="E72" s="636">
        <v>121.97076379814959</v>
      </c>
      <c r="F72" s="637">
        <f t="shared" si="3"/>
        <v>0.33254889675252658</v>
      </c>
      <c r="G72" s="722"/>
    </row>
    <row r="73" spans="2:7" s="719" customFormat="1" x14ac:dyDescent="0.2">
      <c r="B73" s="634">
        <v>41182</v>
      </c>
      <c r="C73" s="641">
        <f t="shared" si="1"/>
        <v>187.14503860107831</v>
      </c>
      <c r="D73" s="636">
        <v>59.551144723443009</v>
      </c>
      <c r="E73" s="636">
        <v>127.59389387763531</v>
      </c>
      <c r="F73" s="637">
        <f t="shared" si="3"/>
        <v>0.31820851446873399</v>
      </c>
      <c r="G73" s="722"/>
    </row>
    <row r="74" spans="2:7" s="719" customFormat="1" x14ac:dyDescent="0.2">
      <c r="B74" s="634">
        <v>41274</v>
      </c>
      <c r="C74" s="641">
        <f t="shared" si="1"/>
        <v>197.46363866242811</v>
      </c>
      <c r="D74" s="636">
        <v>60.17083007190616</v>
      </c>
      <c r="E74" s="636">
        <v>137.29280859052196</v>
      </c>
      <c r="F74" s="637">
        <f t="shared" si="3"/>
        <v>0.30471853187497761</v>
      </c>
      <c r="G74" s="722"/>
    </row>
    <row r="75" spans="2:7" s="719" customFormat="1" x14ac:dyDescent="0.2">
      <c r="B75" s="634">
        <v>41364</v>
      </c>
      <c r="C75" s="641">
        <f t="shared" si="1"/>
        <v>195.29406859585492</v>
      </c>
      <c r="D75" s="636">
        <v>58.978732360476606</v>
      </c>
      <c r="E75" s="636">
        <v>136.31533623537831</v>
      </c>
      <c r="F75" s="637">
        <f t="shared" si="3"/>
        <v>0.30199960902308948</v>
      </c>
      <c r="G75" s="722"/>
    </row>
    <row r="76" spans="2:7" s="719" customFormat="1" x14ac:dyDescent="0.2">
      <c r="B76" s="634">
        <v>41455</v>
      </c>
      <c r="C76" s="642">
        <f t="shared" ref="C76:C99" si="4">+D76+E76</f>
        <v>196.14265831295535</v>
      </c>
      <c r="D76" s="639">
        <v>58.36137501565463</v>
      </c>
      <c r="E76" s="636">
        <v>137.78128329730072</v>
      </c>
      <c r="F76" s="637">
        <f t="shared" si="3"/>
        <v>0.29754554933448574</v>
      </c>
      <c r="G76" s="722"/>
    </row>
    <row r="77" spans="2:7" s="719" customFormat="1" x14ac:dyDescent="0.2">
      <c r="B77" s="634">
        <v>41547</v>
      </c>
      <c r="C77" s="642">
        <f t="shared" si="4"/>
        <v>201.00929955202142</v>
      </c>
      <c r="D77" s="639">
        <v>59.198610135793196</v>
      </c>
      <c r="E77" s="639">
        <v>141.81068941622823</v>
      </c>
      <c r="F77" s="637">
        <f t="shared" si="3"/>
        <v>0.2945068226580857</v>
      </c>
      <c r="G77" s="722"/>
    </row>
    <row r="78" spans="2:7" s="719" customFormat="1" ht="12.75" customHeight="1" x14ac:dyDescent="0.2">
      <c r="B78" s="634">
        <v>41639</v>
      </c>
      <c r="C78" s="642">
        <f t="shared" si="4"/>
        <v>202.62957234026987</v>
      </c>
      <c r="D78" s="639">
        <v>60.757754698400262</v>
      </c>
      <c r="E78" s="639">
        <v>141.8718176418696</v>
      </c>
      <c r="F78" s="637">
        <f t="shared" si="3"/>
        <v>0.29984643404552791</v>
      </c>
      <c r="G78" s="722"/>
    </row>
    <row r="79" spans="2:7" s="719" customFormat="1" ht="12.75" customHeight="1" x14ac:dyDescent="0.2">
      <c r="B79" s="634">
        <v>41729</v>
      </c>
      <c r="C79" s="642">
        <f t="shared" si="4"/>
        <v>186.54821481347389</v>
      </c>
      <c r="D79" s="639">
        <v>61.252786169714689</v>
      </c>
      <c r="E79" s="639">
        <v>125.29542864375921</v>
      </c>
      <c r="F79" s="637">
        <f t="shared" si="3"/>
        <v>0.3283482837450909</v>
      </c>
      <c r="G79" s="722"/>
    </row>
    <row r="80" spans="2:7" s="719" customFormat="1" ht="12.75" customHeight="1" x14ac:dyDescent="0.2">
      <c r="B80" s="634">
        <v>41820</v>
      </c>
      <c r="C80" s="642">
        <f t="shared" si="4"/>
        <v>198.86298128853687</v>
      </c>
      <c r="D80" s="639">
        <v>70.376211399655148</v>
      </c>
      <c r="E80" s="639">
        <v>128.48676988888172</v>
      </c>
      <c r="F80" s="637">
        <f t="shared" si="3"/>
        <v>0.35389297165139033</v>
      </c>
      <c r="G80" s="722"/>
    </row>
    <row r="81" spans="1:8" ht="12.75" customHeight="1" x14ac:dyDescent="0.2">
      <c r="A81" s="719"/>
      <c r="B81" s="634">
        <v>41912</v>
      </c>
      <c r="C81" s="642">
        <f t="shared" si="4"/>
        <v>200.37291708504785</v>
      </c>
      <c r="D81" s="639">
        <v>67.686505305126289</v>
      </c>
      <c r="E81" s="639">
        <v>132.68641177992157</v>
      </c>
      <c r="F81" s="637">
        <f t="shared" ref="F81:F89" si="5">+D81/C81</f>
        <v>0.33780266460061015</v>
      </c>
      <c r="G81" s="722"/>
    </row>
    <row r="82" spans="1:8" ht="12.75" customHeight="1" x14ac:dyDescent="0.2">
      <c r="A82" s="719"/>
      <c r="B82" s="634">
        <v>42004</v>
      </c>
      <c r="C82" s="642">
        <f t="shared" si="4"/>
        <v>221.74798248516498</v>
      </c>
      <c r="D82" s="639">
        <v>67.302545716501257</v>
      </c>
      <c r="E82" s="639">
        <v>154.44543676866374</v>
      </c>
      <c r="F82" s="637">
        <f t="shared" si="5"/>
        <v>0.30350916821082607</v>
      </c>
      <c r="G82" s="722"/>
    </row>
    <row r="83" spans="1:8" ht="12.75" customHeight="1" x14ac:dyDescent="0.2">
      <c r="A83" s="719"/>
      <c r="B83" s="634">
        <v>42094</v>
      </c>
      <c r="C83" s="642">
        <f t="shared" si="4"/>
        <v>220.00194471723927</v>
      </c>
      <c r="D83" s="639">
        <v>64.876682048903618</v>
      </c>
      <c r="E83" s="639">
        <v>155.12526266833567</v>
      </c>
      <c r="F83" s="637">
        <f t="shared" si="5"/>
        <v>0.29489140258413316</v>
      </c>
      <c r="G83" s="722"/>
    </row>
    <row r="84" spans="1:8" ht="12.75" customHeight="1" x14ac:dyDescent="0.2">
      <c r="A84" s="719"/>
      <c r="B84" s="634">
        <v>42185</v>
      </c>
      <c r="C84" s="642">
        <f t="shared" si="4"/>
        <v>226.328289369077</v>
      </c>
      <c r="D84" s="639">
        <v>65.074479624806429</v>
      </c>
      <c r="E84" s="639">
        <v>161.25380974427057</v>
      </c>
      <c r="F84" s="637">
        <f t="shared" si="5"/>
        <v>0.28752251787088129</v>
      </c>
      <c r="G84" s="722"/>
    </row>
    <row r="85" spans="1:8" x14ac:dyDescent="0.2">
      <c r="A85" s="719"/>
      <c r="B85" s="634">
        <v>42277</v>
      </c>
      <c r="C85" s="642">
        <f t="shared" si="4"/>
        <v>239.95910150014572</v>
      </c>
      <c r="D85" s="639">
        <v>65.714359509804225</v>
      </c>
      <c r="E85" s="639">
        <v>174.24474199034148</v>
      </c>
      <c r="F85" s="637">
        <f t="shared" si="5"/>
        <v>0.27385649929083566</v>
      </c>
    </row>
    <row r="86" spans="1:8" x14ac:dyDescent="0.2">
      <c r="A86" s="719"/>
      <c r="B86" s="634">
        <v>42369</v>
      </c>
      <c r="C86" s="642">
        <f t="shared" si="4"/>
        <v>222.70320381381762</v>
      </c>
      <c r="D86" s="639">
        <v>63.57977233925746</v>
      </c>
      <c r="E86" s="639">
        <v>159.12343147456016</v>
      </c>
      <c r="F86" s="637">
        <f t="shared" si="5"/>
        <v>0.28549105379018641</v>
      </c>
    </row>
    <row r="87" spans="1:8" x14ac:dyDescent="0.2">
      <c r="A87" s="719"/>
      <c r="B87" s="634">
        <v>42460</v>
      </c>
      <c r="C87" s="642">
        <f t="shared" si="4"/>
        <v>217.15335326883917</v>
      </c>
      <c r="D87" s="639">
        <v>65.471940513756337</v>
      </c>
      <c r="E87" s="639">
        <v>151.68141275508282</v>
      </c>
      <c r="F87" s="637">
        <f t="shared" si="5"/>
        <v>0.30150094174553721</v>
      </c>
    </row>
    <row r="88" spans="1:8" x14ac:dyDescent="0.2">
      <c r="A88" s="719"/>
      <c r="B88" s="634">
        <v>42551</v>
      </c>
      <c r="C88" s="642">
        <f t="shared" si="4"/>
        <v>236.06479849291421</v>
      </c>
      <c r="D88" s="639">
        <v>80.936870152719337</v>
      </c>
      <c r="E88" s="639">
        <v>155.12792834019487</v>
      </c>
      <c r="F88" s="637">
        <f t="shared" si="5"/>
        <v>0.34285870095599519</v>
      </c>
    </row>
    <row r="89" spans="1:8" x14ac:dyDescent="0.2">
      <c r="A89" s="719"/>
      <c r="B89" s="634">
        <v>42643</v>
      </c>
      <c r="C89" s="642">
        <f t="shared" si="4"/>
        <v>242.34130642220271</v>
      </c>
      <c r="D89" s="639">
        <v>83.902195751841916</v>
      </c>
      <c r="E89" s="639">
        <v>158.43911067036078</v>
      </c>
      <c r="F89" s="637">
        <f t="shared" si="5"/>
        <v>0.34621500143961842</v>
      </c>
    </row>
    <row r="90" spans="1:8" x14ac:dyDescent="0.2">
      <c r="A90" s="719"/>
      <c r="B90" s="634">
        <v>42735</v>
      </c>
      <c r="C90" s="642">
        <f t="shared" si="4"/>
        <v>266.97805160015997</v>
      </c>
      <c r="D90" s="639">
        <v>92.021823370224752</v>
      </c>
      <c r="E90" s="639">
        <v>174.95622822993522</v>
      </c>
      <c r="F90" s="637">
        <f t="shared" ref="F90:F98" si="6">+D90/C90</f>
        <v>0.34467935779245762</v>
      </c>
    </row>
    <row r="91" spans="1:8" x14ac:dyDescent="0.2">
      <c r="A91" s="719"/>
      <c r="B91" s="634">
        <v>42825</v>
      </c>
      <c r="C91" s="642">
        <f t="shared" si="4"/>
        <v>281.88041416995196</v>
      </c>
      <c r="D91" s="639">
        <v>97.397499481625715</v>
      </c>
      <c r="E91" s="639">
        <v>184.48291468832625</v>
      </c>
      <c r="F91" s="637">
        <f t="shared" si="6"/>
        <v>0.34552772943955801</v>
      </c>
    </row>
    <row r="92" spans="1:8" x14ac:dyDescent="0.2">
      <c r="A92" s="719"/>
      <c r="B92" s="634">
        <v>42916</v>
      </c>
      <c r="C92" s="642">
        <f t="shared" si="4"/>
        <v>290.9566612652182</v>
      </c>
      <c r="D92" s="639">
        <v>110.6658308686365</v>
      </c>
      <c r="E92" s="639">
        <v>180.2908303965817</v>
      </c>
      <c r="F92" s="637">
        <f t="shared" si="6"/>
        <v>0.38035159733896018</v>
      </c>
    </row>
    <row r="93" spans="1:8" x14ac:dyDescent="0.2">
      <c r="A93" s="719"/>
      <c r="B93" s="634">
        <v>43008</v>
      </c>
      <c r="C93" s="642">
        <f t="shared" si="4"/>
        <v>302.84312753818449</v>
      </c>
      <c r="D93" s="639">
        <v>120.13872317222948</v>
      </c>
      <c r="E93" s="639">
        <v>182.70440436595501</v>
      </c>
      <c r="F93" s="637">
        <f t="shared" si="6"/>
        <v>0.39670282151963837</v>
      </c>
    </row>
    <row r="94" spans="1:8" x14ac:dyDescent="0.2">
      <c r="A94" s="719"/>
      <c r="B94" s="634">
        <v>43100</v>
      </c>
      <c r="C94" s="642">
        <f t="shared" si="4"/>
        <v>318.05827282073471</v>
      </c>
      <c r="D94" s="639">
        <v>129.65275626587174</v>
      </c>
      <c r="E94" s="639">
        <v>188.40551655486297</v>
      </c>
      <c r="F94" s="637">
        <f t="shared" si="6"/>
        <v>0.4076383711576877</v>
      </c>
      <c r="H94" s="479"/>
    </row>
    <row r="95" spans="1:8" x14ac:dyDescent="0.2">
      <c r="A95" s="719"/>
      <c r="B95" s="634">
        <v>43190</v>
      </c>
      <c r="C95" s="642">
        <f t="shared" si="4"/>
        <v>328.57726437934718</v>
      </c>
      <c r="D95" s="639">
        <v>140.95221945767497</v>
      </c>
      <c r="E95" s="639">
        <v>187.62504492167221</v>
      </c>
      <c r="F95" s="637">
        <f t="shared" si="6"/>
        <v>0.42897739660691681</v>
      </c>
      <c r="H95" s="479"/>
    </row>
    <row r="96" spans="1:8" x14ac:dyDescent="0.2">
      <c r="A96" s="719"/>
      <c r="B96" s="634">
        <v>43281</v>
      </c>
      <c r="C96" s="642">
        <f t="shared" si="4"/>
        <v>324.33919768592051</v>
      </c>
      <c r="D96" s="639">
        <v>149.90583742159129</v>
      </c>
      <c r="E96" s="639">
        <v>174.43336026432922</v>
      </c>
      <c r="F96" s="637">
        <f t="shared" si="6"/>
        <v>0.46218846963651677</v>
      </c>
      <c r="H96" s="479"/>
    </row>
    <row r="97" spans="1:10" x14ac:dyDescent="0.2">
      <c r="A97" s="719"/>
      <c r="B97" s="634">
        <v>43373</v>
      </c>
      <c r="C97" s="642">
        <f t="shared" si="4"/>
        <v>304.85119799336769</v>
      </c>
      <c r="D97" s="639">
        <v>144.82936980998838</v>
      </c>
      <c r="E97" s="639">
        <v>160.02182818337931</v>
      </c>
      <c r="F97" s="637">
        <f t="shared" si="6"/>
        <v>0.47508217374018413</v>
      </c>
      <c r="H97" s="479"/>
    </row>
    <row r="98" spans="1:10" x14ac:dyDescent="0.2">
      <c r="A98" s="719"/>
      <c r="B98" s="634">
        <v>43465</v>
      </c>
      <c r="C98" s="642">
        <f t="shared" si="4"/>
        <v>329.38638143572138</v>
      </c>
      <c r="D98" s="639">
        <v>161.18043009985394</v>
      </c>
      <c r="E98" s="639">
        <v>168.20595133586744</v>
      </c>
      <c r="F98" s="637">
        <f t="shared" si="6"/>
        <v>0.4893354406375412</v>
      </c>
      <c r="H98" s="479"/>
    </row>
    <row r="99" spans="1:10" x14ac:dyDescent="0.2">
      <c r="A99" s="719"/>
      <c r="B99" s="634">
        <v>43555</v>
      </c>
      <c r="C99" s="642">
        <f t="shared" si="4"/>
        <v>322.42111217810316</v>
      </c>
      <c r="D99" s="1001">
        <v>161.12297276855077</v>
      </c>
      <c r="E99" s="1001">
        <v>161.29813940955242</v>
      </c>
      <c r="F99" s="637">
        <v>0.4997283573649689</v>
      </c>
    </row>
    <row r="100" spans="1:10" x14ac:dyDescent="0.2">
      <c r="A100" s="719"/>
      <c r="B100" s="634">
        <v>43646</v>
      </c>
      <c r="C100" s="642">
        <v>334.81107367095217</v>
      </c>
      <c r="D100" s="1001">
        <v>167.51385907901164</v>
      </c>
      <c r="E100" s="1001">
        <v>167.29721459194053</v>
      </c>
      <c r="F100" s="637">
        <v>0.50032353243979621</v>
      </c>
    </row>
    <row r="101" spans="1:10" ht="13.5" thickBot="1" x14ac:dyDescent="0.25">
      <c r="A101" s="719"/>
      <c r="B101" s="634">
        <v>43738</v>
      </c>
      <c r="C101" s="642">
        <v>308.84552168155875</v>
      </c>
      <c r="D101" s="1001">
        <v>154.36838070603847</v>
      </c>
      <c r="E101" s="1001">
        <v>154.47714097552029</v>
      </c>
      <c r="F101" s="637">
        <v>0.49982392448352553</v>
      </c>
    </row>
    <row r="102" spans="1:10" ht="12.75" customHeight="1" thickTop="1" x14ac:dyDescent="0.2">
      <c r="A102" s="719"/>
      <c r="B102" s="1418"/>
      <c r="C102" s="1418"/>
      <c r="D102" s="1418"/>
      <c r="E102" s="1418"/>
      <c r="F102" s="1418"/>
    </row>
    <row r="103" spans="1:10" x14ac:dyDescent="0.2">
      <c r="B103" s="1419" t="s">
        <v>534</v>
      </c>
      <c r="C103" s="1419"/>
      <c r="D103" s="1419"/>
      <c r="E103" s="1419"/>
      <c r="F103" s="1419"/>
    </row>
    <row r="104" spans="1:10" x14ac:dyDescent="0.2">
      <c r="A104" s="719"/>
      <c r="B104" s="1419"/>
      <c r="C104" s="1419"/>
      <c r="D104" s="1419"/>
      <c r="E104" s="1419"/>
      <c r="F104" s="1419"/>
      <c r="G104" s="479"/>
      <c r="H104" s="479"/>
      <c r="I104" s="479"/>
      <c r="J104" s="479"/>
    </row>
    <row r="105" spans="1:10" x14ac:dyDescent="0.2">
      <c r="A105" s="719"/>
      <c r="C105" s="722"/>
      <c r="D105" s="479"/>
      <c r="G105" s="479"/>
      <c r="H105" s="479"/>
      <c r="I105" s="479"/>
      <c r="J105" s="479"/>
    </row>
    <row r="106" spans="1:10" x14ac:dyDescent="0.2">
      <c r="C106" s="479"/>
      <c r="E106" s="479"/>
      <c r="G106" s="479"/>
      <c r="H106" s="479"/>
      <c r="I106" s="479"/>
      <c r="J106" s="479"/>
    </row>
    <row r="107" spans="1:10" x14ac:dyDescent="0.2">
      <c r="C107" s="1178"/>
    </row>
    <row r="109" spans="1:10" x14ac:dyDescent="0.2">
      <c r="F109" s="479"/>
    </row>
  </sheetData>
  <mergeCells count="4">
    <mergeCell ref="B6:F6"/>
    <mergeCell ref="B7:F7"/>
    <mergeCell ref="B102:F102"/>
    <mergeCell ref="B103:F10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zoomScaleNormal="100" zoomScaleSheetLayoutView="85" workbookViewId="0"/>
  </sheetViews>
  <sheetFormatPr baseColWidth="10" defaultColWidth="9.140625" defaultRowHeight="12.75" x14ac:dyDescent="0.2"/>
  <cols>
    <col min="1" max="1" width="6.42578125" style="465" bestFit="1" customWidth="1"/>
    <col min="2" max="2" width="40.5703125" style="465" customWidth="1"/>
    <col min="3" max="3" width="17" style="465" customWidth="1"/>
    <col min="4" max="4" width="12.7109375" style="465" bestFit="1" customWidth="1"/>
    <col min="5" max="10" width="11.140625" style="465" customWidth="1"/>
    <col min="11" max="11" width="9.140625" style="465"/>
    <col min="12" max="12" width="9" style="465" customWidth="1"/>
    <col min="13" max="16384" width="9.140625" style="465"/>
  </cols>
  <sheetData>
    <row r="1" spans="1:10" ht="15" x14ac:dyDescent="0.2">
      <c r="A1" s="753" t="s">
        <v>220</v>
      </c>
      <c r="B1" s="755"/>
    </row>
    <row r="2" spans="1:10" ht="15" customHeight="1" x14ac:dyDescent="0.2">
      <c r="A2" s="755"/>
      <c r="B2" s="394" t="str">
        <f>+A.4.5!B2</f>
        <v>MINISTERIO DE ECONOMIA</v>
      </c>
      <c r="C2" s="719"/>
      <c r="D2" s="719"/>
      <c r="E2" s="719"/>
      <c r="F2" s="719"/>
      <c r="G2" s="719"/>
      <c r="H2" s="719"/>
      <c r="I2" s="719"/>
      <c r="J2" s="719"/>
    </row>
    <row r="3" spans="1:10" ht="15" customHeight="1" x14ac:dyDescent="0.2">
      <c r="A3" s="755"/>
      <c r="B3" s="712" t="s">
        <v>570</v>
      </c>
      <c r="C3" s="724"/>
      <c r="D3" s="724"/>
      <c r="E3" s="724"/>
      <c r="F3" s="724"/>
      <c r="G3" s="724"/>
      <c r="H3" s="724"/>
      <c r="I3" s="724"/>
      <c r="J3" s="724"/>
    </row>
    <row r="4" spans="1:10" x14ac:dyDescent="0.2">
      <c r="B4" s="724"/>
      <c r="C4" s="724"/>
      <c r="D4" s="724"/>
      <c r="E4" s="724"/>
      <c r="F4" s="724"/>
      <c r="G4" s="724"/>
      <c r="H4" s="724"/>
      <c r="I4" s="724"/>
      <c r="J4" s="724"/>
    </row>
    <row r="5" spans="1:10" ht="41.25" customHeight="1" x14ac:dyDescent="0.2">
      <c r="B5" s="1420" t="s">
        <v>817</v>
      </c>
      <c r="C5" s="1420"/>
      <c r="D5" s="1420"/>
      <c r="E5" s="1420"/>
      <c r="F5" s="1420"/>
      <c r="G5" s="1420"/>
      <c r="H5" s="1420"/>
      <c r="I5" s="1420"/>
      <c r="J5" s="18"/>
    </row>
    <row r="6" spans="1:10" x14ac:dyDescent="0.2">
      <c r="B6" s="358"/>
      <c r="C6" s="358"/>
      <c r="D6" s="358"/>
      <c r="E6" s="358"/>
      <c r="F6" s="358"/>
      <c r="G6" s="358"/>
      <c r="H6" s="358"/>
      <c r="I6" s="358"/>
      <c r="J6" s="358"/>
    </row>
    <row r="7" spans="1:10" ht="13.5" thickBot="1" x14ac:dyDescent="0.25">
      <c r="B7" s="1029" t="s">
        <v>891</v>
      </c>
      <c r="C7" s="725"/>
      <c r="D7" s="725"/>
      <c r="E7" s="726"/>
      <c r="F7" s="726"/>
      <c r="G7" s="726"/>
      <c r="H7" s="726"/>
      <c r="I7" s="726"/>
      <c r="J7" s="726"/>
    </row>
    <row r="8" spans="1:10" ht="37.5" customHeight="1" thickTop="1" thickBot="1" x14ac:dyDescent="0.25">
      <c r="B8" s="338"/>
      <c r="C8" s="643" t="s">
        <v>892</v>
      </c>
      <c r="D8" s="644">
        <v>2019</v>
      </c>
      <c r="E8" s="643">
        <v>2020</v>
      </c>
      <c r="F8" s="643">
        <v>2021</v>
      </c>
      <c r="G8" s="643">
        <v>2022</v>
      </c>
      <c r="H8" s="643">
        <v>2023</v>
      </c>
      <c r="I8" s="644" t="s">
        <v>723</v>
      </c>
    </row>
    <row r="9" spans="1:10" ht="6" customHeight="1" thickTop="1" thickBot="1" x14ac:dyDescent="0.25">
      <c r="B9" s="727"/>
      <c r="C9" s="727"/>
      <c r="D9" s="728"/>
      <c r="E9" s="728"/>
      <c r="F9" s="728"/>
      <c r="G9" s="727"/>
      <c r="H9" s="727"/>
      <c r="I9" s="727"/>
    </row>
    <row r="10" spans="1:10" ht="24.75" customHeight="1" thickTop="1" thickBot="1" x14ac:dyDescent="0.25">
      <c r="B10" s="729" t="s">
        <v>281</v>
      </c>
      <c r="C10" s="1187">
        <f>+SUM(C11:C24)</f>
        <v>154368.38065161477</v>
      </c>
      <c r="D10" s="1187">
        <f t="shared" ref="D10:I10" si="0">+SUM(D11:D24)</f>
        <v>1170.0990414701757</v>
      </c>
      <c r="E10" s="1187">
        <f t="shared" si="0"/>
        <v>12292.465403106089</v>
      </c>
      <c r="F10" s="1187">
        <f t="shared" si="0"/>
        <v>12348.844005552435</v>
      </c>
      <c r="G10" s="1187">
        <f t="shared" si="0"/>
        <v>24699.885127715206</v>
      </c>
      <c r="H10" s="1187">
        <f t="shared" si="0"/>
        <v>24707.830239652303</v>
      </c>
      <c r="I10" s="1187">
        <f t="shared" si="0"/>
        <v>79108.326072970784</v>
      </c>
      <c r="J10" s="365"/>
    </row>
    <row r="11" spans="1:10" ht="12" customHeight="1" thickTop="1" x14ac:dyDescent="0.2">
      <c r="B11" s="749"/>
      <c r="C11" s="1181"/>
      <c r="D11" s="1181"/>
      <c r="E11" s="1181"/>
      <c r="F11" s="1181"/>
      <c r="G11" s="1181"/>
      <c r="H11" s="1181"/>
      <c r="I11" s="1181"/>
      <c r="J11" s="365"/>
    </row>
    <row r="12" spans="1:10" ht="15" x14ac:dyDescent="0.2">
      <c r="B12" s="748" t="s">
        <v>565</v>
      </c>
      <c r="C12" s="1179">
        <f>SUM(D12:I12)</f>
        <v>77217.699327414404</v>
      </c>
      <c r="D12" s="1180">
        <v>1.732736739806201</v>
      </c>
      <c r="E12" s="1180">
        <v>4833.6978092901954</v>
      </c>
      <c r="F12" s="1180">
        <v>6492.8561976557558</v>
      </c>
      <c r="G12" s="1180">
        <v>5542.1271253701598</v>
      </c>
      <c r="H12" s="1180">
        <v>4635.9873652950173</v>
      </c>
      <c r="I12" s="1180">
        <v>55711.298093063466</v>
      </c>
      <c r="J12" s="365"/>
    </row>
    <row r="13" spans="1:10" x14ac:dyDescent="0.2">
      <c r="B13" s="730"/>
      <c r="C13" s="1182"/>
      <c r="D13" s="1183"/>
      <c r="E13" s="1183"/>
      <c r="F13" s="1183"/>
      <c r="G13" s="1183"/>
      <c r="H13" s="1183"/>
      <c r="I13" s="1183"/>
      <c r="J13" s="365"/>
    </row>
    <row r="14" spans="1:10" ht="15" x14ac:dyDescent="0.2">
      <c r="B14" s="748" t="s">
        <v>531</v>
      </c>
      <c r="C14" s="1179">
        <f>SUM(D14:I14)</f>
        <v>67389.87945576066</v>
      </c>
      <c r="D14" s="1180">
        <v>441.73817311004649</v>
      </c>
      <c r="E14" s="1180">
        <v>1848.5378979869458</v>
      </c>
      <c r="F14" s="1180">
        <v>5421.1792343355091</v>
      </c>
      <c r="G14" s="1180">
        <v>18737.480031560583</v>
      </c>
      <c r="H14" s="1180">
        <v>19683.330965167257</v>
      </c>
      <c r="I14" s="1180">
        <v>21257.613153600319</v>
      </c>
      <c r="J14" s="365"/>
    </row>
    <row r="15" spans="1:10" x14ac:dyDescent="0.2">
      <c r="B15" s="731"/>
      <c r="C15" s="1182"/>
      <c r="D15" s="1183"/>
      <c r="E15" s="1183"/>
      <c r="F15" s="1183"/>
      <c r="G15" s="1183"/>
      <c r="H15" s="1183"/>
      <c r="I15" s="1183"/>
      <c r="J15" s="365"/>
    </row>
    <row r="16" spans="1:10" ht="15" x14ac:dyDescent="0.2">
      <c r="B16" s="748" t="s">
        <v>532</v>
      </c>
      <c r="C16" s="1179">
        <f>SUM(D16:I16)</f>
        <v>5289.3993263581415</v>
      </c>
      <c r="D16" s="1180">
        <v>28.1513744697005</v>
      </c>
      <c r="E16" s="1180">
        <v>2232.0985517588861</v>
      </c>
      <c r="F16" s="1184">
        <v>335.133804455708</v>
      </c>
      <c r="G16" s="1180">
        <v>312.52924232169801</v>
      </c>
      <c r="H16" s="1185">
        <v>327.29957923448802</v>
      </c>
      <c r="I16" s="1180">
        <v>2054.1867741176607</v>
      </c>
      <c r="J16" s="365"/>
    </row>
    <row r="17" spans="2:12" x14ac:dyDescent="0.2">
      <c r="B17" s="732"/>
      <c r="C17" s="1182"/>
      <c r="D17" s="1183"/>
      <c r="E17" s="1183"/>
      <c r="F17" s="1183"/>
      <c r="G17" s="1183"/>
      <c r="H17" s="1183"/>
      <c r="I17" s="1183"/>
      <c r="J17" s="365"/>
    </row>
    <row r="18" spans="2:12" ht="15" x14ac:dyDescent="0.2">
      <c r="B18" s="748" t="s">
        <v>533</v>
      </c>
      <c r="C18" s="1179">
        <f>SUM(D18:I18)</f>
        <v>188.88629207233237</v>
      </c>
      <c r="D18" s="1180">
        <v>9.8347497349521102</v>
      </c>
      <c r="E18" s="1180">
        <v>21.619550905358402</v>
      </c>
      <c r="F18" s="1180">
        <v>23.704275255672101</v>
      </c>
      <c r="G18" s="1180">
        <v>24.298739636334201</v>
      </c>
      <c r="H18" s="1180">
        <v>24.200924350671801</v>
      </c>
      <c r="I18" s="1180">
        <v>85.228052189343757</v>
      </c>
      <c r="J18" s="365"/>
    </row>
    <row r="19" spans="2:12" x14ac:dyDescent="0.2">
      <c r="B19" s="731"/>
      <c r="C19" s="1182"/>
      <c r="D19" s="1183"/>
      <c r="E19" s="1183"/>
      <c r="F19" s="1183"/>
      <c r="G19" s="1183"/>
      <c r="H19" s="1183"/>
      <c r="I19" s="1183"/>
      <c r="J19" s="365"/>
    </row>
    <row r="20" spans="2:12" ht="15" x14ac:dyDescent="0.2">
      <c r="B20" s="748" t="s">
        <v>876</v>
      </c>
      <c r="C20" s="1179">
        <f>SUM(D20:I20)</f>
        <v>3948.3312286900018</v>
      </c>
      <c r="D20" s="1180">
        <v>661.18744381856663</v>
      </c>
      <c r="E20" s="1180">
        <v>3287.1437848714349</v>
      </c>
      <c r="F20" s="1180">
        <v>0</v>
      </c>
      <c r="G20" s="1180">
        <v>0</v>
      </c>
      <c r="H20" s="1180">
        <v>0</v>
      </c>
      <c r="I20" s="1180">
        <v>0</v>
      </c>
      <c r="J20" s="365"/>
    </row>
    <row r="21" spans="2:12" x14ac:dyDescent="0.2">
      <c r="B21" s="731"/>
      <c r="C21" s="1182"/>
      <c r="D21" s="1183"/>
      <c r="E21" s="1183"/>
      <c r="F21" s="1183"/>
      <c r="G21" s="1183"/>
      <c r="H21" s="1183"/>
      <c r="I21" s="1183"/>
      <c r="J21" s="365"/>
    </row>
    <row r="22" spans="2:12" ht="15" x14ac:dyDescent="0.2">
      <c r="B22" s="748" t="s">
        <v>877</v>
      </c>
      <c r="C22" s="1179">
        <f>SUM(D22:I22)</f>
        <v>293.2542601714614</v>
      </c>
      <c r="D22" s="1180">
        <v>27.4545635971037</v>
      </c>
      <c r="E22" s="1180">
        <v>69.367808293270201</v>
      </c>
      <c r="F22" s="1180">
        <v>75.970493849788795</v>
      </c>
      <c r="G22" s="1180">
        <v>83.449988826429603</v>
      </c>
      <c r="H22" s="1180">
        <v>37.011405604869097</v>
      </c>
      <c r="I22" s="1180">
        <v>0</v>
      </c>
      <c r="J22" s="365"/>
    </row>
    <row r="23" spans="2:12" x14ac:dyDescent="0.2">
      <c r="B23" s="732"/>
      <c r="C23" s="1182"/>
      <c r="D23" s="1183"/>
      <c r="E23" s="1183"/>
      <c r="F23" s="1183"/>
      <c r="G23" s="1183"/>
      <c r="H23" s="1183"/>
      <c r="I23" s="1183"/>
      <c r="J23" s="365"/>
    </row>
    <row r="24" spans="2:12" ht="15" x14ac:dyDescent="0.2">
      <c r="B24" s="748" t="s">
        <v>878</v>
      </c>
      <c r="C24" s="1179">
        <v>40.930761147785532</v>
      </c>
      <c r="D24" s="1180">
        <v>0</v>
      </c>
      <c r="E24" s="1180">
        <v>0</v>
      </c>
      <c r="F24" s="1180">
        <v>0</v>
      </c>
      <c r="G24" s="1180">
        <v>0</v>
      </c>
      <c r="H24" s="1180">
        <v>0</v>
      </c>
      <c r="I24" s="1180">
        <v>0</v>
      </c>
      <c r="J24" s="365"/>
    </row>
    <row r="25" spans="2:12" ht="13.5" thickBot="1" x14ac:dyDescent="0.25">
      <c r="B25" s="733"/>
      <c r="C25" s="1186"/>
      <c r="D25" s="1186"/>
      <c r="E25" s="1186"/>
      <c r="F25" s="1186"/>
      <c r="G25" s="1186"/>
      <c r="H25" s="1186"/>
      <c r="I25" s="1186"/>
      <c r="J25" s="365"/>
    </row>
    <row r="26" spans="2:12" ht="13.5" thickTop="1" x14ac:dyDescent="0.2"/>
    <row r="27" spans="2:12" x14ac:dyDescent="0.2">
      <c r="B27" s="1421" t="s">
        <v>534</v>
      </c>
      <c r="C27" s="1421"/>
      <c r="D27" s="1421"/>
      <c r="E27" s="1421"/>
      <c r="F27" s="1421"/>
      <c r="G27" s="1421"/>
      <c r="H27" s="1421"/>
      <c r="I27" s="1421"/>
      <c r="J27" s="734"/>
    </row>
    <row r="28" spans="2:12" x14ac:dyDescent="0.2">
      <c r="B28" s="734"/>
      <c r="C28" s="734"/>
      <c r="D28" s="734"/>
      <c r="E28" s="734"/>
      <c r="F28" s="734"/>
      <c r="G28" s="734"/>
      <c r="H28" s="734"/>
      <c r="I28" s="734"/>
      <c r="J28" s="734"/>
    </row>
    <row r="29" spans="2:12" x14ac:dyDescent="0.2">
      <c r="D29" s="365"/>
    </row>
    <row r="30" spans="2:12" x14ac:dyDescent="0.2">
      <c r="D30" s="735"/>
      <c r="G30" s="365"/>
      <c r="L30" s="479"/>
    </row>
    <row r="31" spans="2:12" x14ac:dyDescent="0.2">
      <c r="C31" s="479"/>
      <c r="D31" s="479"/>
      <c r="E31" s="479"/>
      <c r="F31" s="479"/>
      <c r="G31" s="479"/>
      <c r="H31" s="479"/>
      <c r="I31" s="479"/>
    </row>
    <row r="32" spans="2:12" x14ac:dyDescent="0.2">
      <c r="C32" s="479"/>
      <c r="D32" s="479"/>
      <c r="E32" s="479"/>
      <c r="F32" s="479"/>
      <c r="G32" s="479"/>
      <c r="H32" s="479"/>
      <c r="I32" s="479"/>
    </row>
    <row r="33" spans="3:9" x14ac:dyDescent="0.2">
      <c r="C33" s="479"/>
      <c r="D33" s="479"/>
      <c r="E33" s="479"/>
      <c r="F33" s="479"/>
      <c r="G33" s="479"/>
      <c r="H33" s="479"/>
      <c r="I33" s="479"/>
    </row>
    <row r="34" spans="3:9" x14ac:dyDescent="0.2">
      <c r="C34" s="479"/>
      <c r="D34" s="479"/>
      <c r="E34" s="479"/>
      <c r="F34" s="479"/>
      <c r="G34" s="479"/>
      <c r="H34" s="479"/>
      <c r="I34" s="479"/>
    </row>
    <row r="35" spans="3:9" x14ac:dyDescent="0.2">
      <c r="C35" s="479"/>
      <c r="D35" s="479"/>
      <c r="E35" s="479"/>
      <c r="G35" s="479"/>
      <c r="H35" s="479"/>
      <c r="I35" s="479"/>
    </row>
    <row r="36" spans="3:9" x14ac:dyDescent="0.2">
      <c r="C36" s="479"/>
      <c r="D36" s="479"/>
      <c r="E36" s="479"/>
      <c r="F36" s="479"/>
      <c r="G36" s="479"/>
      <c r="H36" s="479"/>
      <c r="I36" s="479"/>
    </row>
    <row r="37" spans="3:9" x14ac:dyDescent="0.2">
      <c r="C37" s="479"/>
      <c r="D37" s="479"/>
      <c r="E37" s="479"/>
      <c r="F37" s="479"/>
      <c r="G37" s="479"/>
      <c r="H37" s="479"/>
      <c r="I37" s="479"/>
    </row>
    <row r="38" spans="3:9" x14ac:dyDescent="0.2">
      <c r="C38" s="479"/>
      <c r="D38" s="479"/>
      <c r="E38" s="479"/>
      <c r="F38" s="479"/>
      <c r="G38" s="479"/>
      <c r="H38" s="479"/>
      <c r="I38" s="479"/>
    </row>
    <row r="39" spans="3:9" x14ac:dyDescent="0.2">
      <c r="C39" s="479"/>
      <c r="D39" s="479"/>
      <c r="E39" s="479"/>
      <c r="F39" s="479"/>
      <c r="G39" s="479"/>
      <c r="H39" s="479"/>
      <c r="I39" s="479"/>
    </row>
    <row r="40" spans="3:9" x14ac:dyDescent="0.2">
      <c r="C40" s="479"/>
      <c r="D40" s="479"/>
      <c r="E40" s="479"/>
      <c r="F40" s="479"/>
      <c r="G40" s="479"/>
      <c r="H40" s="479"/>
      <c r="I40" s="479"/>
    </row>
    <row r="41" spans="3:9" x14ac:dyDescent="0.2">
      <c r="C41" s="479"/>
      <c r="D41" s="479"/>
      <c r="E41" s="479"/>
      <c r="F41" s="479"/>
      <c r="G41" s="479"/>
      <c r="H41" s="479"/>
      <c r="I41" s="479"/>
    </row>
    <row r="42" spans="3:9" x14ac:dyDescent="0.2">
      <c r="C42" s="479"/>
      <c r="D42" s="479"/>
      <c r="E42" s="479"/>
      <c r="F42" s="479"/>
      <c r="G42" s="479"/>
      <c r="H42" s="479"/>
      <c r="I42" s="479"/>
    </row>
    <row r="43" spans="3:9" x14ac:dyDescent="0.2">
      <c r="C43" s="479"/>
      <c r="D43" s="479"/>
      <c r="E43" s="479"/>
      <c r="F43" s="479"/>
      <c r="G43" s="479"/>
      <c r="H43" s="479"/>
      <c r="I43" s="479"/>
    </row>
    <row r="44" spans="3:9" x14ac:dyDescent="0.2">
      <c r="C44" s="479"/>
      <c r="D44" s="479"/>
      <c r="E44" s="479"/>
      <c r="F44" s="479"/>
      <c r="G44" s="479"/>
      <c r="H44" s="479"/>
      <c r="I44" s="479"/>
    </row>
    <row r="45" spans="3:9" x14ac:dyDescent="0.2">
      <c r="C45" s="479"/>
      <c r="D45" s="479"/>
      <c r="E45" s="479"/>
      <c r="F45" s="479"/>
      <c r="G45" s="479"/>
      <c r="H45" s="479"/>
      <c r="I45" s="479"/>
    </row>
    <row r="46" spans="3:9" x14ac:dyDescent="0.2">
      <c r="C46" s="479"/>
      <c r="D46" s="479"/>
      <c r="E46" s="479"/>
      <c r="F46" s="479"/>
      <c r="G46" s="479"/>
      <c r="H46" s="479"/>
      <c r="I46" s="479"/>
    </row>
    <row r="47" spans="3:9" x14ac:dyDescent="0.2">
      <c r="C47" s="479"/>
      <c r="D47" s="479"/>
      <c r="E47" s="479"/>
      <c r="F47" s="479"/>
      <c r="G47" s="479"/>
      <c r="H47" s="479"/>
      <c r="I47" s="479"/>
    </row>
    <row r="48" spans="3:9" x14ac:dyDescent="0.2">
      <c r="C48" s="479"/>
      <c r="D48" s="479"/>
      <c r="E48" s="479"/>
      <c r="F48" s="479"/>
      <c r="G48" s="479"/>
      <c r="H48" s="479"/>
      <c r="I48" s="479"/>
    </row>
    <row r="49" spans="3:9" x14ac:dyDescent="0.2">
      <c r="C49" s="479"/>
      <c r="D49" s="479"/>
      <c r="E49" s="479"/>
      <c r="F49" s="479"/>
      <c r="G49" s="479"/>
      <c r="H49" s="479"/>
      <c r="I49" s="479"/>
    </row>
    <row r="50" spans="3:9" x14ac:dyDescent="0.2">
      <c r="C50" s="479"/>
      <c r="D50" s="479"/>
      <c r="E50" s="479"/>
      <c r="F50" s="479"/>
      <c r="G50" s="479"/>
      <c r="H50" s="479"/>
      <c r="I50" s="479"/>
    </row>
    <row r="51" spans="3:9" x14ac:dyDescent="0.2">
      <c r="C51" s="479"/>
      <c r="D51" s="479"/>
      <c r="E51" s="479"/>
      <c r="F51" s="479"/>
      <c r="G51" s="479"/>
      <c r="H51" s="479"/>
      <c r="I51" s="479"/>
    </row>
    <row r="52" spans="3:9" x14ac:dyDescent="0.2">
      <c r="C52" s="479"/>
      <c r="D52" s="479"/>
      <c r="E52" s="479"/>
      <c r="F52" s="479"/>
      <c r="G52" s="479"/>
      <c r="H52" s="479"/>
      <c r="I52" s="479"/>
    </row>
    <row r="53" spans="3:9" x14ac:dyDescent="0.2">
      <c r="C53" s="479"/>
      <c r="D53" s="479"/>
      <c r="E53" s="479"/>
      <c r="F53" s="479"/>
      <c r="G53" s="479"/>
      <c r="H53" s="479"/>
      <c r="I53" s="479"/>
    </row>
    <row r="54" spans="3:9" x14ac:dyDescent="0.2">
      <c r="C54" s="479"/>
      <c r="D54" s="479"/>
      <c r="E54" s="479"/>
      <c r="F54" s="479"/>
      <c r="G54" s="479"/>
      <c r="H54" s="479"/>
      <c r="I54" s="479"/>
    </row>
    <row r="55" spans="3:9" x14ac:dyDescent="0.2">
      <c r="C55" s="479"/>
      <c r="D55" s="479"/>
      <c r="E55" s="479"/>
      <c r="F55" s="479"/>
      <c r="G55" s="479"/>
      <c r="H55" s="479"/>
      <c r="I55" s="479"/>
    </row>
    <row r="56" spans="3:9" x14ac:dyDescent="0.2">
      <c r="C56" s="479"/>
      <c r="D56" s="479"/>
      <c r="E56" s="479"/>
      <c r="F56" s="479"/>
      <c r="G56" s="479"/>
      <c r="H56" s="479"/>
      <c r="I56" s="479"/>
    </row>
    <row r="57" spans="3:9" x14ac:dyDescent="0.2">
      <c r="C57" s="479"/>
      <c r="D57" s="479"/>
      <c r="E57" s="479"/>
      <c r="F57" s="479"/>
      <c r="G57" s="479"/>
      <c r="H57" s="479"/>
      <c r="I57" s="479"/>
    </row>
    <row r="58" spans="3:9" x14ac:dyDescent="0.2">
      <c r="C58" s="479"/>
      <c r="D58" s="479"/>
      <c r="E58" s="479"/>
      <c r="F58" s="479"/>
      <c r="G58" s="479"/>
      <c r="H58" s="479"/>
      <c r="I58" s="479"/>
    </row>
    <row r="59" spans="3:9" x14ac:dyDescent="0.2">
      <c r="C59" s="479"/>
      <c r="D59" s="479"/>
      <c r="E59" s="479"/>
      <c r="F59" s="479"/>
      <c r="G59" s="479"/>
      <c r="H59" s="479"/>
      <c r="I59" s="479"/>
    </row>
    <row r="60" spans="3:9" x14ac:dyDescent="0.2">
      <c r="C60" s="479"/>
      <c r="D60" s="479"/>
      <c r="E60" s="479"/>
      <c r="F60" s="479"/>
      <c r="G60" s="479"/>
      <c r="H60" s="479"/>
      <c r="I60" s="479"/>
    </row>
    <row r="61" spans="3:9" x14ac:dyDescent="0.2">
      <c r="C61" s="479"/>
      <c r="D61" s="479"/>
      <c r="E61" s="479"/>
      <c r="F61" s="479"/>
      <c r="G61" s="479"/>
      <c r="H61" s="479"/>
      <c r="I61" s="479"/>
    </row>
    <row r="62" spans="3:9" x14ac:dyDescent="0.2">
      <c r="C62" s="479"/>
      <c r="D62" s="479"/>
      <c r="E62" s="479"/>
      <c r="F62" s="479"/>
      <c r="G62" s="479"/>
      <c r="H62" s="479"/>
      <c r="I62" s="479"/>
    </row>
    <row r="63" spans="3:9" x14ac:dyDescent="0.2">
      <c r="C63" s="479"/>
      <c r="D63" s="479"/>
      <c r="E63" s="479"/>
      <c r="F63" s="479"/>
      <c r="G63" s="479"/>
      <c r="H63" s="479"/>
      <c r="I63" s="479"/>
    </row>
    <row r="64" spans="3:9" x14ac:dyDescent="0.2">
      <c r="C64" s="479"/>
      <c r="D64" s="479"/>
      <c r="E64" s="479"/>
      <c r="F64" s="479"/>
      <c r="G64" s="479"/>
      <c r="H64" s="479"/>
      <c r="I64" s="479"/>
    </row>
    <row r="65" spans="3:9" x14ac:dyDescent="0.2">
      <c r="C65" s="479"/>
      <c r="D65" s="479"/>
      <c r="E65" s="479"/>
      <c r="F65" s="479"/>
      <c r="G65" s="479"/>
      <c r="H65" s="479"/>
      <c r="I65" s="479"/>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4"/>
  <sheetViews>
    <sheetView showGridLines="0" zoomScaleNormal="100" zoomScaleSheetLayoutView="85" workbookViewId="0"/>
  </sheetViews>
  <sheetFormatPr baseColWidth="10" defaultColWidth="11.42578125" defaultRowHeight="12.75" x14ac:dyDescent="0.2"/>
  <cols>
    <col min="1" max="1" width="6.85546875" style="5" customWidth="1"/>
    <col min="2" max="2" width="62.140625" style="15" customWidth="1"/>
    <col min="3" max="3" width="23.140625" style="15" customWidth="1"/>
    <col min="4" max="4" width="17.42578125" style="122" bestFit="1" customWidth="1"/>
    <col min="5" max="10" width="11.42578125" style="122"/>
    <col min="11" max="16384" width="11.42578125" style="15"/>
  </cols>
  <sheetData>
    <row r="1" spans="1:10" ht="15" x14ac:dyDescent="0.25">
      <c r="A1" s="757" t="s">
        <v>220</v>
      </c>
      <c r="B1" s="42"/>
      <c r="C1" s="5"/>
      <c r="D1" s="15"/>
      <c r="E1" s="15"/>
      <c r="F1" s="15"/>
      <c r="G1" s="15"/>
      <c r="H1" s="15"/>
      <c r="I1" s="15"/>
      <c r="J1" s="15"/>
    </row>
    <row r="2" spans="1:10" ht="15" customHeight="1" x14ac:dyDescent="0.25">
      <c r="A2" s="757"/>
      <c r="B2" s="394" t="str">
        <f>+A.1.1!B2</f>
        <v>MINISTERIO DE ECONOMIA</v>
      </c>
      <c r="C2" s="7"/>
      <c r="D2" s="15"/>
      <c r="E2" s="15"/>
      <c r="F2" s="15"/>
      <c r="G2" s="15"/>
      <c r="H2" s="15"/>
      <c r="I2" s="15"/>
      <c r="J2" s="15"/>
    </row>
    <row r="3" spans="1:10" ht="15" customHeight="1" x14ac:dyDescent="0.25">
      <c r="A3" s="42"/>
      <c r="B3" s="276" t="s">
        <v>305</v>
      </c>
      <c r="C3" s="5"/>
      <c r="D3" s="15"/>
      <c r="E3" s="15"/>
      <c r="F3" s="15"/>
      <c r="G3" s="15"/>
      <c r="H3" s="15"/>
      <c r="I3" s="15"/>
      <c r="J3" s="15"/>
    </row>
    <row r="4" spans="1:10" s="429" customFormat="1" ht="12" x14ac:dyDescent="0.2">
      <c r="A4" s="35"/>
      <c r="B4" s="390"/>
      <c r="C4" s="428"/>
    </row>
    <row r="5" spans="1:10" s="429" customFormat="1" ht="12" x14ac:dyDescent="0.2">
      <c r="A5" s="35"/>
      <c r="B5" s="35"/>
      <c r="C5" s="35"/>
    </row>
    <row r="6" spans="1:10" ht="17.25" x14ac:dyDescent="0.2">
      <c r="B6" s="1252" t="s">
        <v>798</v>
      </c>
      <c r="C6" s="1252"/>
      <c r="D6" s="15"/>
      <c r="E6" s="15"/>
      <c r="F6" s="15"/>
      <c r="G6" s="15"/>
      <c r="H6" s="15"/>
      <c r="I6" s="15"/>
      <c r="J6" s="15"/>
    </row>
    <row r="7" spans="1:10" ht="15.75" x14ac:dyDescent="0.2">
      <c r="B7" s="1253" t="s">
        <v>760</v>
      </c>
      <c r="C7" s="1253"/>
      <c r="D7" s="15"/>
      <c r="E7" s="15"/>
      <c r="F7" s="15"/>
      <c r="G7" s="15"/>
      <c r="H7" s="15"/>
      <c r="I7" s="15"/>
      <c r="J7" s="15"/>
    </row>
    <row r="8" spans="1:10" s="429" customFormat="1" ht="12" x14ac:dyDescent="0.2">
      <c r="A8" s="35"/>
      <c r="B8" s="35"/>
      <c r="C8" s="35"/>
    </row>
    <row r="9" spans="1:10" s="429" customFormat="1" ht="12" x14ac:dyDescent="0.2">
      <c r="A9" s="35"/>
      <c r="B9" s="428"/>
      <c r="C9" s="428"/>
    </row>
    <row r="10" spans="1:10" ht="13.5" thickBot="1" x14ac:dyDescent="0.25">
      <c r="B10" s="275" t="s">
        <v>880</v>
      </c>
      <c r="C10" s="5"/>
      <c r="D10" s="15"/>
      <c r="E10" s="15"/>
      <c r="F10" s="15"/>
      <c r="G10" s="15"/>
      <c r="H10" s="15"/>
      <c r="I10" s="15"/>
      <c r="J10" s="15"/>
    </row>
    <row r="11" spans="1:10" ht="16.5" thickTop="1" thickBot="1" x14ac:dyDescent="0.25">
      <c r="B11" s="260"/>
      <c r="C11" s="419" t="s">
        <v>275</v>
      </c>
      <c r="D11" s="15"/>
      <c r="E11" s="15"/>
      <c r="F11" s="15"/>
      <c r="G11" s="15"/>
      <c r="H11" s="15"/>
      <c r="I11" s="15"/>
      <c r="J11" s="15"/>
    </row>
    <row r="12" spans="1:10" ht="13.5" thickTop="1" x14ac:dyDescent="0.2">
      <c r="B12" s="57"/>
      <c r="C12" s="160"/>
      <c r="D12" s="15"/>
      <c r="E12" s="15"/>
      <c r="F12" s="15"/>
      <c r="G12" s="15"/>
      <c r="H12" s="15"/>
      <c r="I12" s="15"/>
      <c r="J12" s="15"/>
    </row>
    <row r="13" spans="1:10" ht="15.75" x14ac:dyDescent="0.2">
      <c r="B13" s="404" t="s">
        <v>771</v>
      </c>
      <c r="C13" s="405">
        <f>+C16+C45</f>
        <v>311251025.98097241</v>
      </c>
      <c r="D13" s="63"/>
      <c r="E13" s="1114"/>
      <c r="F13" s="15"/>
      <c r="G13" s="15"/>
      <c r="H13" s="15"/>
      <c r="I13" s="15"/>
      <c r="J13" s="15"/>
    </row>
    <row r="14" spans="1:10" ht="13.5" thickBot="1" x14ac:dyDescent="0.25">
      <c r="B14" s="13"/>
      <c r="C14" s="62"/>
      <c r="D14" s="15"/>
      <c r="E14" s="410"/>
      <c r="F14" s="15"/>
      <c r="G14" s="15"/>
      <c r="H14" s="15"/>
      <c r="I14" s="15"/>
      <c r="J14" s="15"/>
    </row>
    <row r="15" spans="1:10" ht="13.5" thickTop="1" x14ac:dyDescent="0.2">
      <c r="B15" s="146"/>
      <c r="C15" s="261"/>
      <c r="D15" s="15"/>
      <c r="E15" s="410"/>
      <c r="F15" s="15"/>
      <c r="G15" s="15"/>
      <c r="H15" s="15"/>
      <c r="I15" s="15"/>
      <c r="J15" s="15"/>
    </row>
    <row r="16" spans="1:10" ht="15.75" x14ac:dyDescent="0.2">
      <c r="A16" s="15"/>
      <c r="B16" s="404" t="s">
        <v>350</v>
      </c>
      <c r="C16" s="342">
        <f>+C18+C29+C34+C39</f>
        <v>301532303.61191857</v>
      </c>
      <c r="D16" s="63"/>
      <c r="E16" s="15"/>
      <c r="F16" s="15"/>
      <c r="G16" s="15"/>
      <c r="H16" s="15"/>
      <c r="I16" s="15"/>
      <c r="J16" s="15"/>
    </row>
    <row r="17" spans="1:10" x14ac:dyDescent="0.2">
      <c r="A17" s="15"/>
      <c r="B17" s="146"/>
      <c r="C17" s="49"/>
      <c r="D17" s="63"/>
      <c r="E17" s="15"/>
      <c r="F17" s="15"/>
      <c r="G17" s="15"/>
      <c r="H17" s="15"/>
      <c r="I17" s="15"/>
      <c r="J17" s="15"/>
    </row>
    <row r="18" spans="1:10" ht="15" x14ac:dyDescent="0.2">
      <c r="A18" s="15"/>
      <c r="B18" s="487" t="s">
        <v>89</v>
      </c>
      <c r="C18" s="489">
        <f>SUM(C20:C27)</f>
        <v>283785040.66530931</v>
      </c>
      <c r="D18" s="63"/>
      <c r="E18" s="15"/>
      <c r="F18" s="15"/>
      <c r="G18" s="15"/>
      <c r="H18" s="15"/>
      <c r="I18" s="15"/>
      <c r="J18" s="15"/>
    </row>
    <row r="19" spans="1:10" x14ac:dyDescent="0.2">
      <c r="A19" s="15"/>
      <c r="B19" s="146"/>
      <c r="C19" s="164"/>
      <c r="D19" s="63"/>
      <c r="E19" s="15"/>
      <c r="F19" s="15"/>
      <c r="G19" s="15"/>
      <c r="H19" s="15"/>
      <c r="I19" s="15"/>
      <c r="J19" s="15"/>
    </row>
    <row r="20" spans="1:10" x14ac:dyDescent="0.2">
      <c r="A20" s="15"/>
      <c r="B20" s="285" t="s">
        <v>90</v>
      </c>
      <c r="C20" s="291">
        <v>191006412.65715879</v>
      </c>
      <c r="D20" s="63"/>
      <c r="E20" s="15"/>
      <c r="F20" s="15"/>
      <c r="G20" s="15"/>
      <c r="H20" s="15"/>
      <c r="I20" s="15"/>
      <c r="J20" s="15"/>
    </row>
    <row r="21" spans="1:10" x14ac:dyDescent="0.2">
      <c r="A21" s="15"/>
      <c r="B21" s="285" t="s">
        <v>546</v>
      </c>
      <c r="C21" s="291">
        <v>584431.07180310821</v>
      </c>
      <c r="D21" s="63"/>
      <c r="E21" s="15"/>
      <c r="F21" s="15"/>
      <c r="G21" s="15"/>
      <c r="H21" s="15"/>
      <c r="I21" s="15"/>
      <c r="J21" s="15"/>
    </row>
    <row r="22" spans="1:10" x14ac:dyDescent="0.2">
      <c r="A22" s="15"/>
      <c r="B22" s="285" t="s">
        <v>91</v>
      </c>
      <c r="C22" s="400">
        <v>65967174.957850501</v>
      </c>
      <c r="D22" s="63"/>
      <c r="E22" s="15"/>
      <c r="F22" s="15"/>
      <c r="G22" s="15"/>
      <c r="H22" s="15"/>
      <c r="I22" s="15"/>
      <c r="J22" s="15"/>
    </row>
    <row r="23" spans="1:10" x14ac:dyDescent="0.2">
      <c r="A23" s="15"/>
      <c r="B23" s="285" t="s">
        <v>92</v>
      </c>
      <c r="C23" s="400">
        <v>5253445.5716576939</v>
      </c>
      <c r="D23" s="63"/>
      <c r="E23" s="15"/>
      <c r="F23" s="15"/>
      <c r="G23" s="15"/>
      <c r="H23" s="15"/>
      <c r="I23" s="15"/>
      <c r="J23" s="15"/>
    </row>
    <row r="24" spans="1:10" x14ac:dyDescent="0.2">
      <c r="A24" s="15"/>
      <c r="B24" s="285" t="s">
        <v>93</v>
      </c>
      <c r="C24" s="291">
        <v>940569.63339891599</v>
      </c>
      <c r="D24" s="63"/>
      <c r="E24" s="15"/>
      <c r="F24" s="15"/>
      <c r="G24" s="15"/>
      <c r="H24" s="15"/>
      <c r="I24" s="15"/>
      <c r="J24" s="15"/>
    </row>
    <row r="25" spans="1:10" x14ac:dyDescent="0.2">
      <c r="A25" s="15"/>
      <c r="B25" s="285" t="s">
        <v>94</v>
      </c>
      <c r="C25" s="291">
        <v>585493.31721054995</v>
      </c>
      <c r="D25" s="63"/>
      <c r="E25" s="15"/>
      <c r="F25" s="15"/>
      <c r="G25" s="15"/>
      <c r="H25" s="15"/>
      <c r="I25" s="15"/>
      <c r="J25" s="15"/>
    </row>
    <row r="26" spans="1:10" x14ac:dyDescent="0.2">
      <c r="A26" s="15"/>
      <c r="B26" s="285" t="s">
        <v>95</v>
      </c>
      <c r="C26" s="291">
        <v>19142756.78024172</v>
      </c>
      <c r="D26" s="63"/>
      <c r="E26" s="15"/>
      <c r="F26" s="15"/>
      <c r="G26" s="15"/>
      <c r="H26" s="15"/>
      <c r="I26" s="15"/>
      <c r="J26" s="15"/>
    </row>
    <row r="27" spans="1:10" x14ac:dyDescent="0.2">
      <c r="A27" s="15"/>
      <c r="B27" s="285" t="s">
        <v>85</v>
      </c>
      <c r="C27" s="291">
        <v>304756.67598804529</v>
      </c>
      <c r="D27" s="63"/>
      <c r="E27" s="15"/>
      <c r="F27" s="15"/>
      <c r="G27" s="15"/>
      <c r="H27" s="15"/>
      <c r="I27" s="15"/>
      <c r="J27" s="15"/>
    </row>
    <row r="28" spans="1:10" x14ac:dyDescent="0.2">
      <c r="A28" s="15"/>
      <c r="B28" s="146"/>
      <c r="C28" s="161"/>
      <c r="D28" s="63"/>
      <c r="E28" s="15"/>
      <c r="F28" s="15"/>
      <c r="G28" s="15"/>
      <c r="H28" s="15"/>
      <c r="I28" s="15"/>
      <c r="J28" s="15"/>
    </row>
    <row r="29" spans="1:10" ht="15" x14ac:dyDescent="0.2">
      <c r="A29" s="15"/>
      <c r="B29" s="487" t="s">
        <v>545</v>
      </c>
      <c r="C29" s="488">
        <f>SUM(C31:C32)</f>
        <v>15238795.896125749</v>
      </c>
      <c r="D29" s="63"/>
      <c r="E29" s="15"/>
      <c r="F29" s="15"/>
      <c r="G29" s="15"/>
      <c r="H29" s="15"/>
      <c r="I29" s="15"/>
      <c r="J29" s="15"/>
    </row>
    <row r="30" spans="1:10" x14ac:dyDescent="0.2">
      <c r="A30" s="15"/>
      <c r="B30" s="262"/>
      <c r="C30" s="164"/>
      <c r="D30" s="63"/>
      <c r="E30" s="15"/>
      <c r="F30" s="15"/>
      <c r="G30" s="15"/>
      <c r="H30" s="15"/>
      <c r="I30" s="15"/>
      <c r="J30" s="15"/>
    </row>
    <row r="31" spans="1:10" x14ac:dyDescent="0.2">
      <c r="A31" s="15"/>
      <c r="B31" s="285" t="s">
        <v>94</v>
      </c>
      <c r="C31" s="291">
        <v>8148781.322589444</v>
      </c>
      <c r="D31" s="63"/>
      <c r="E31" s="15"/>
      <c r="F31" s="15"/>
      <c r="G31" s="15"/>
      <c r="H31" s="15"/>
      <c r="I31" s="15"/>
      <c r="J31" s="15"/>
    </row>
    <row r="32" spans="1:10" x14ac:dyDescent="0.2">
      <c r="B32" s="285" t="s">
        <v>95</v>
      </c>
      <c r="C32" s="291">
        <v>7090014.5735363038</v>
      </c>
      <c r="D32" s="63"/>
    </row>
    <row r="33" spans="1:10" x14ac:dyDescent="0.2">
      <c r="B33" s="146"/>
      <c r="C33" s="169"/>
      <c r="D33" s="63"/>
    </row>
    <row r="34" spans="1:10" ht="15" x14ac:dyDescent="0.2">
      <c r="A34" s="15"/>
      <c r="B34" s="487" t="s">
        <v>778</v>
      </c>
      <c r="C34" s="488">
        <f>+C36+C37</f>
        <v>102962.75107174664</v>
      </c>
      <c r="D34" s="63"/>
      <c r="E34" s="15"/>
      <c r="F34" s="15"/>
      <c r="G34" s="15"/>
      <c r="H34" s="15"/>
      <c r="I34" s="15"/>
      <c r="J34" s="15"/>
    </row>
    <row r="35" spans="1:10" x14ac:dyDescent="0.2">
      <c r="A35" s="15"/>
      <c r="B35" s="262"/>
      <c r="C35" s="164"/>
      <c r="D35" s="63"/>
      <c r="E35" s="15"/>
      <c r="F35" s="15"/>
      <c r="G35" s="15"/>
      <c r="H35" s="15"/>
      <c r="I35" s="15"/>
      <c r="J35" s="15"/>
    </row>
    <row r="36" spans="1:10" x14ac:dyDescent="0.2">
      <c r="A36" s="15"/>
      <c r="B36" s="285" t="s">
        <v>392</v>
      </c>
      <c r="C36" s="490">
        <v>94889.59224936484</v>
      </c>
      <c r="D36" s="63"/>
      <c r="E36" s="15"/>
      <c r="F36" s="15"/>
      <c r="G36" s="15"/>
      <c r="H36" s="15"/>
      <c r="I36" s="15"/>
      <c r="J36" s="15"/>
    </row>
    <row r="37" spans="1:10" x14ac:dyDescent="0.2">
      <c r="A37" s="15"/>
      <c r="B37" s="285" t="s">
        <v>506</v>
      </c>
      <c r="C37" s="400">
        <v>8073.1588223817889</v>
      </c>
      <c r="D37" s="63"/>
      <c r="E37" s="15"/>
      <c r="F37" s="15"/>
      <c r="G37" s="15"/>
      <c r="H37" s="15"/>
      <c r="I37" s="15"/>
      <c r="J37" s="15"/>
    </row>
    <row r="38" spans="1:10" x14ac:dyDescent="0.2">
      <c r="A38" s="15"/>
      <c r="B38" s="165"/>
      <c r="C38" s="161"/>
      <c r="D38" s="63"/>
      <c r="E38" s="15"/>
      <c r="F38" s="15"/>
      <c r="G38" s="15"/>
      <c r="H38" s="15"/>
      <c r="I38" s="15"/>
      <c r="J38" s="15"/>
    </row>
    <row r="39" spans="1:10" ht="15" x14ac:dyDescent="0.2">
      <c r="A39" s="15"/>
      <c r="B39" s="487" t="s">
        <v>614</v>
      </c>
      <c r="C39" s="488">
        <f>+C41+C42+C43</f>
        <v>2405504.2994117909</v>
      </c>
      <c r="D39" s="63"/>
      <c r="E39" s="15"/>
      <c r="F39" s="15"/>
      <c r="G39" s="15"/>
      <c r="H39" s="15"/>
      <c r="I39" s="15"/>
      <c r="J39" s="15"/>
    </row>
    <row r="40" spans="1:10" x14ac:dyDescent="0.2">
      <c r="A40" s="15"/>
      <c r="B40" s="262"/>
      <c r="C40" s="164"/>
      <c r="D40" s="63"/>
      <c r="E40" s="15"/>
      <c r="F40" s="15"/>
      <c r="G40" s="15"/>
      <c r="H40" s="15"/>
      <c r="I40" s="15"/>
      <c r="J40" s="15"/>
    </row>
    <row r="41" spans="1:10" x14ac:dyDescent="0.2">
      <c r="A41" s="15"/>
      <c r="B41" s="285" t="s">
        <v>392</v>
      </c>
      <c r="C41" s="403">
        <v>1043557.8542580936</v>
      </c>
      <c r="D41" s="63"/>
      <c r="E41" s="15"/>
      <c r="F41" s="15"/>
      <c r="G41" s="15"/>
      <c r="H41" s="15"/>
      <c r="I41" s="15"/>
      <c r="J41" s="15"/>
    </row>
    <row r="42" spans="1:10" x14ac:dyDescent="0.2">
      <c r="A42" s="15"/>
      <c r="B42" s="285" t="s">
        <v>549</v>
      </c>
      <c r="C42" s="403">
        <v>858847.83647406334</v>
      </c>
      <c r="D42" s="63"/>
      <c r="E42" s="15"/>
      <c r="F42" s="15"/>
      <c r="G42" s="15"/>
      <c r="H42" s="15"/>
      <c r="I42" s="15"/>
      <c r="J42" s="15"/>
    </row>
    <row r="43" spans="1:10" x14ac:dyDescent="0.2">
      <c r="A43" s="15"/>
      <c r="B43" s="285" t="s">
        <v>690</v>
      </c>
      <c r="C43" s="403">
        <v>503098.60867963388</v>
      </c>
      <c r="D43" s="63"/>
      <c r="E43" s="15"/>
      <c r="F43" s="15"/>
      <c r="G43" s="15"/>
      <c r="H43" s="15"/>
      <c r="I43" s="15"/>
      <c r="J43" s="15"/>
    </row>
    <row r="44" spans="1:10" x14ac:dyDescent="0.2">
      <c r="A44" s="15"/>
      <c r="B44" s="165"/>
      <c r="C44" s="161"/>
      <c r="D44" s="63"/>
      <c r="E44" s="15"/>
      <c r="F44" s="15"/>
      <c r="G44" s="15"/>
      <c r="H44" s="15"/>
      <c r="I44" s="15"/>
      <c r="J44" s="15"/>
    </row>
    <row r="45" spans="1:10" ht="15.75" x14ac:dyDescent="0.2">
      <c r="A45" s="15"/>
      <c r="B45" s="323" t="s">
        <v>351</v>
      </c>
      <c r="C45" s="486">
        <f>+C47</f>
        <v>9718722.3690538146</v>
      </c>
      <c r="D45" s="63"/>
      <c r="E45" s="15"/>
      <c r="F45" s="15"/>
      <c r="G45" s="15"/>
      <c r="H45" s="15"/>
      <c r="I45" s="15"/>
      <c r="J45" s="15"/>
    </row>
    <row r="46" spans="1:10" ht="15.75" x14ac:dyDescent="0.25">
      <c r="A46" s="15"/>
      <c r="B46" s="263"/>
      <c r="C46" s="264"/>
      <c r="D46" s="63"/>
      <c r="E46" s="15"/>
      <c r="F46" s="15"/>
      <c r="G46" s="15"/>
      <c r="H46" s="15"/>
      <c r="I46" s="15"/>
      <c r="J46" s="15"/>
    </row>
    <row r="47" spans="1:10" ht="15" x14ac:dyDescent="0.2">
      <c r="A47" s="15"/>
      <c r="B47" s="487" t="s">
        <v>393</v>
      </c>
      <c r="C47" s="488">
        <f>SUM(C49:C51)</f>
        <v>9718722.3690538146</v>
      </c>
      <c r="D47" s="63"/>
      <c r="E47" s="15"/>
      <c r="F47" s="15"/>
      <c r="G47" s="15"/>
      <c r="H47" s="15"/>
      <c r="I47" s="15"/>
      <c r="J47" s="15"/>
    </row>
    <row r="48" spans="1:10" x14ac:dyDescent="0.2">
      <c r="A48" s="15"/>
      <c r="B48" s="262"/>
      <c r="C48" s="164"/>
      <c r="D48" s="63"/>
      <c r="E48" s="15"/>
      <c r="F48" s="15"/>
      <c r="G48" s="15"/>
      <c r="H48" s="15"/>
      <c r="I48" s="15"/>
      <c r="J48" s="15"/>
    </row>
    <row r="49" spans="1:10" x14ac:dyDescent="0.2">
      <c r="A49" s="15"/>
      <c r="B49" s="285" t="s">
        <v>355</v>
      </c>
      <c r="C49" s="291">
        <v>811485.50455074187</v>
      </c>
      <c r="D49" s="63"/>
      <c r="E49" s="15"/>
      <c r="F49" s="15"/>
      <c r="G49" s="15"/>
      <c r="H49" s="15"/>
      <c r="I49" s="15"/>
      <c r="J49" s="15"/>
    </row>
    <row r="50" spans="1:10" x14ac:dyDescent="0.2">
      <c r="A50" s="15"/>
      <c r="B50" s="285" t="s">
        <v>547</v>
      </c>
      <c r="C50" s="291">
        <v>1490111.3645030737</v>
      </c>
      <c r="D50" s="63"/>
      <c r="E50" s="15"/>
      <c r="F50" s="15"/>
      <c r="G50" s="15"/>
      <c r="H50" s="15"/>
      <c r="I50" s="15"/>
      <c r="J50" s="15"/>
    </row>
    <row r="51" spans="1:10" x14ac:dyDescent="0.2">
      <c r="A51" s="15"/>
      <c r="B51" s="285" t="s">
        <v>689</v>
      </c>
      <c r="C51" s="291">
        <v>7417125.5</v>
      </c>
      <c r="D51" s="63"/>
      <c r="E51" s="15"/>
      <c r="F51" s="15"/>
      <c r="G51" s="15"/>
      <c r="H51" s="15"/>
      <c r="I51" s="15"/>
      <c r="J51" s="15"/>
    </row>
    <row r="52" spans="1:10" ht="13.5" thickBot="1" x14ac:dyDescent="0.25">
      <c r="A52" s="15"/>
      <c r="B52" s="265"/>
      <c r="C52" s="266"/>
      <c r="D52" s="801"/>
    </row>
    <row r="53" spans="1:10" ht="13.5" thickTop="1" x14ac:dyDescent="0.2">
      <c r="A53" s="15"/>
      <c r="B53" s="267"/>
      <c r="C53" s="268"/>
      <c r="D53" s="15"/>
    </row>
    <row r="54" spans="1:10" x14ac:dyDescent="0.2">
      <c r="A54" s="15"/>
      <c r="B54" s="269" t="s">
        <v>684</v>
      </c>
      <c r="C54" s="270"/>
      <c r="D54" s="15"/>
    </row>
    <row r="55" spans="1:10" x14ac:dyDescent="0.2">
      <c r="A55" s="15"/>
      <c r="B55" s="271" t="s">
        <v>354</v>
      </c>
      <c r="C55" s="271"/>
      <c r="D55" s="15"/>
    </row>
    <row r="56" spans="1:10" ht="28.5" customHeight="1" x14ac:dyDescent="0.2">
      <c r="A56" s="15"/>
      <c r="B56" s="1256" t="s">
        <v>613</v>
      </c>
      <c r="C56" s="1256"/>
      <c r="D56" s="15"/>
    </row>
    <row r="57" spans="1:10" s="5" customFormat="1" ht="31.5" customHeight="1" x14ac:dyDescent="0.2">
      <c r="B57" s="1254" t="s">
        <v>615</v>
      </c>
      <c r="C57" s="1254"/>
      <c r="D57" s="15"/>
      <c r="E57" s="122"/>
      <c r="F57" s="122"/>
      <c r="G57" s="122"/>
      <c r="H57" s="122"/>
      <c r="I57" s="122"/>
      <c r="J57" s="122"/>
    </row>
    <row r="58" spans="1:10" s="5" customFormat="1" ht="12.75" customHeight="1" x14ac:dyDescent="0.2">
      <c r="B58" s="272"/>
      <c r="C58" s="272"/>
      <c r="D58" s="15"/>
      <c r="E58" s="122"/>
      <c r="F58" s="122"/>
      <c r="G58" s="122"/>
      <c r="H58" s="122"/>
      <c r="I58" s="122"/>
      <c r="J58" s="122"/>
    </row>
    <row r="59" spans="1:10" s="5" customFormat="1" x14ac:dyDescent="0.2">
      <c r="B59" s="1255"/>
      <c r="C59" s="1255"/>
      <c r="D59" s="15"/>
      <c r="E59" s="122"/>
      <c r="F59" s="122"/>
      <c r="G59" s="122"/>
      <c r="H59" s="122"/>
      <c r="I59" s="122"/>
      <c r="J59" s="122"/>
    </row>
    <row r="60" spans="1:10" s="5" customFormat="1" x14ac:dyDescent="0.2">
      <c r="B60" s="1255"/>
      <c r="C60" s="1255"/>
      <c r="D60" s="15"/>
      <c r="E60" s="122"/>
      <c r="F60" s="122"/>
      <c r="G60" s="122"/>
      <c r="H60" s="122"/>
      <c r="I60" s="122"/>
      <c r="J60" s="122"/>
    </row>
    <row r="61" spans="1:10" s="5" customFormat="1" x14ac:dyDescent="0.2">
      <c r="D61" s="15"/>
      <c r="E61" s="122"/>
      <c r="F61" s="122"/>
      <c r="G61" s="122"/>
      <c r="H61" s="122"/>
      <c r="I61" s="122"/>
      <c r="J61" s="122"/>
    </row>
    <row r="62" spans="1:10" s="5" customFormat="1" x14ac:dyDescent="0.2">
      <c r="C62" s="159"/>
      <c r="D62" s="15"/>
      <c r="E62" s="122"/>
      <c r="F62" s="122"/>
      <c r="G62" s="122"/>
      <c r="H62" s="122"/>
      <c r="I62" s="122"/>
      <c r="J62" s="122"/>
    </row>
    <row r="63" spans="1:10" s="5" customFormat="1" x14ac:dyDescent="0.2">
      <c r="C63" s="159"/>
      <c r="D63" s="15"/>
      <c r="E63" s="122"/>
      <c r="F63" s="122"/>
      <c r="G63" s="122"/>
      <c r="H63" s="122"/>
      <c r="I63" s="122"/>
      <c r="J63" s="122"/>
    </row>
    <row r="64" spans="1:10" s="5" customFormat="1" x14ac:dyDescent="0.2">
      <c r="D64" s="15"/>
      <c r="E64" s="122"/>
      <c r="F64" s="122"/>
      <c r="G64" s="122"/>
      <c r="H64" s="122"/>
      <c r="I64" s="122"/>
      <c r="J64" s="122"/>
    </row>
    <row r="65" spans="4:10" s="5" customFormat="1" x14ac:dyDescent="0.2">
      <c r="D65" s="15"/>
      <c r="E65" s="122"/>
      <c r="F65" s="122"/>
      <c r="G65" s="122"/>
      <c r="H65" s="122"/>
      <c r="I65" s="122"/>
      <c r="J65" s="122"/>
    </row>
    <row r="66" spans="4:10" s="5" customFormat="1" x14ac:dyDescent="0.2">
      <c r="D66" s="15"/>
      <c r="E66" s="122"/>
      <c r="F66" s="122"/>
      <c r="G66" s="122"/>
      <c r="H66" s="122"/>
      <c r="I66" s="122"/>
      <c r="J66" s="122"/>
    </row>
    <row r="67" spans="4:10" s="5" customFormat="1" x14ac:dyDescent="0.2">
      <c r="D67" s="15"/>
      <c r="E67" s="122"/>
      <c r="F67" s="122"/>
      <c r="G67" s="122"/>
      <c r="H67" s="122"/>
      <c r="I67" s="122"/>
      <c r="J67" s="122"/>
    </row>
    <row r="68" spans="4:10" s="5" customFormat="1" x14ac:dyDescent="0.2">
      <c r="D68" s="15"/>
      <c r="E68" s="122"/>
      <c r="F68" s="122"/>
      <c r="G68" s="122"/>
      <c r="H68" s="122"/>
      <c r="I68" s="122"/>
      <c r="J68" s="122"/>
    </row>
    <row r="69" spans="4:10" s="5" customFormat="1" x14ac:dyDescent="0.2">
      <c r="D69" s="15"/>
      <c r="E69" s="122"/>
      <c r="F69" s="122"/>
      <c r="G69" s="122"/>
      <c r="H69" s="122"/>
      <c r="I69" s="122"/>
      <c r="J69" s="122"/>
    </row>
    <row r="70" spans="4:10" s="5" customFormat="1" x14ac:dyDescent="0.2">
      <c r="D70" s="15"/>
      <c r="E70" s="122"/>
      <c r="F70" s="122"/>
      <c r="G70" s="122"/>
      <c r="H70" s="122"/>
      <c r="I70" s="122"/>
      <c r="J70" s="122"/>
    </row>
    <row r="71" spans="4:10" s="5" customFormat="1" x14ac:dyDescent="0.2">
      <c r="D71" s="15"/>
      <c r="E71" s="122"/>
      <c r="F71" s="122"/>
      <c r="G71" s="122"/>
      <c r="H71" s="122"/>
      <c r="I71" s="122"/>
      <c r="J71" s="122"/>
    </row>
    <row r="72" spans="4:10" s="5" customFormat="1" x14ac:dyDescent="0.2">
      <c r="D72" s="15"/>
      <c r="E72" s="122"/>
      <c r="F72" s="122"/>
      <c r="G72" s="122"/>
      <c r="H72" s="122"/>
      <c r="I72" s="122"/>
      <c r="J72" s="122"/>
    </row>
    <row r="73" spans="4:10" s="5" customFormat="1" x14ac:dyDescent="0.2">
      <c r="D73" s="15"/>
      <c r="E73" s="122"/>
      <c r="F73" s="122"/>
      <c r="G73" s="122"/>
      <c r="H73" s="122"/>
      <c r="I73" s="122"/>
      <c r="J73" s="122"/>
    </row>
    <row r="74" spans="4:10" s="5" customFormat="1" x14ac:dyDescent="0.2">
      <c r="D74" s="15"/>
      <c r="E74" s="122"/>
      <c r="F74" s="122"/>
      <c r="G74" s="122"/>
      <c r="H74" s="122"/>
      <c r="I74" s="122"/>
      <c r="J74" s="122"/>
    </row>
    <row r="75" spans="4:10" s="5" customFormat="1" x14ac:dyDescent="0.2">
      <c r="D75" s="15"/>
      <c r="E75" s="122"/>
      <c r="F75" s="122"/>
      <c r="G75" s="122"/>
      <c r="H75" s="122"/>
      <c r="I75" s="122"/>
      <c r="J75" s="122"/>
    </row>
    <row r="76" spans="4:10" s="5" customFormat="1" x14ac:dyDescent="0.2">
      <c r="D76" s="15"/>
      <c r="E76" s="122"/>
      <c r="F76" s="122"/>
      <c r="G76" s="122"/>
      <c r="H76" s="122"/>
      <c r="I76" s="122"/>
      <c r="J76" s="122"/>
    </row>
    <row r="77" spans="4:10" s="5" customFormat="1" x14ac:dyDescent="0.2">
      <c r="D77" s="15"/>
      <c r="E77" s="122"/>
      <c r="F77" s="122"/>
      <c r="G77" s="122"/>
      <c r="H77" s="122"/>
      <c r="I77" s="122"/>
      <c r="J77" s="122"/>
    </row>
    <row r="78" spans="4:10" s="5" customFormat="1" x14ac:dyDescent="0.2">
      <c r="D78" s="15"/>
      <c r="E78" s="122"/>
      <c r="F78" s="122"/>
      <c r="G78" s="122"/>
      <c r="H78" s="122"/>
      <c r="I78" s="122"/>
      <c r="J78" s="122"/>
    </row>
    <row r="79" spans="4:10" s="5" customFormat="1" x14ac:dyDescent="0.2">
      <c r="D79" s="122"/>
      <c r="E79" s="122"/>
      <c r="F79" s="122"/>
      <c r="G79" s="122"/>
      <c r="H79" s="122"/>
      <c r="I79" s="122"/>
      <c r="J79" s="122"/>
    </row>
    <row r="80" spans="4:10" s="5" customFormat="1" x14ac:dyDescent="0.2">
      <c r="D80" s="122"/>
      <c r="E80" s="122"/>
      <c r="F80" s="122"/>
      <c r="G80" s="122"/>
      <c r="H80" s="122"/>
      <c r="I80" s="122"/>
      <c r="J80" s="122"/>
    </row>
    <row r="81" spans="4:10" s="5" customFormat="1" x14ac:dyDescent="0.2">
      <c r="D81" s="122"/>
      <c r="E81" s="122"/>
      <c r="F81" s="122"/>
      <c r="G81" s="122"/>
      <c r="H81" s="122"/>
      <c r="I81" s="122"/>
      <c r="J81" s="122"/>
    </row>
    <row r="82" spans="4:10" s="5" customFormat="1" x14ac:dyDescent="0.2">
      <c r="D82" s="122"/>
      <c r="E82" s="122"/>
      <c r="F82" s="122"/>
      <c r="G82" s="122"/>
      <c r="H82" s="122"/>
      <c r="I82" s="122"/>
      <c r="J82" s="122"/>
    </row>
    <row r="83" spans="4:10" s="5" customFormat="1" x14ac:dyDescent="0.2">
      <c r="D83" s="122"/>
      <c r="E83" s="122"/>
      <c r="F83" s="122"/>
      <c r="G83" s="122"/>
      <c r="H83" s="122"/>
      <c r="I83" s="122"/>
      <c r="J83" s="122"/>
    </row>
    <row r="84" spans="4:10" s="5" customFormat="1" x14ac:dyDescent="0.2">
      <c r="D84" s="122"/>
      <c r="E84" s="122"/>
      <c r="F84" s="122"/>
      <c r="G84" s="122"/>
      <c r="H84" s="122"/>
      <c r="I84" s="122"/>
      <c r="J84" s="122"/>
    </row>
    <row r="85" spans="4:10" s="5" customFormat="1" x14ac:dyDescent="0.2">
      <c r="D85" s="122"/>
      <c r="E85" s="122"/>
      <c r="F85" s="122"/>
      <c r="G85" s="122"/>
      <c r="H85" s="122"/>
      <c r="I85" s="122"/>
      <c r="J85" s="122"/>
    </row>
    <row r="86" spans="4:10" s="5" customFormat="1" x14ac:dyDescent="0.2">
      <c r="D86" s="122"/>
      <c r="E86" s="122"/>
      <c r="F86" s="122"/>
      <c r="G86" s="122"/>
      <c r="H86" s="122"/>
      <c r="I86" s="122"/>
      <c r="J86" s="122"/>
    </row>
    <row r="87" spans="4:10" s="5" customFormat="1" x14ac:dyDescent="0.2">
      <c r="D87" s="122"/>
      <c r="E87" s="122"/>
      <c r="F87" s="122"/>
      <c r="G87" s="122"/>
      <c r="H87" s="122"/>
      <c r="I87" s="122"/>
      <c r="J87" s="122"/>
    </row>
    <row r="88" spans="4:10" s="5" customFormat="1" x14ac:dyDescent="0.2">
      <c r="D88" s="122"/>
      <c r="E88" s="122"/>
      <c r="F88" s="122"/>
      <c r="G88" s="122"/>
      <c r="H88" s="122"/>
      <c r="I88" s="122"/>
      <c r="J88" s="122"/>
    </row>
    <row r="89" spans="4:10" s="5" customFormat="1" x14ac:dyDescent="0.2">
      <c r="D89" s="122"/>
      <c r="E89" s="122"/>
      <c r="F89" s="122"/>
      <c r="G89" s="122"/>
      <c r="H89" s="122"/>
      <c r="I89" s="122"/>
      <c r="J89" s="122"/>
    </row>
    <row r="90" spans="4:10" s="5" customFormat="1" x14ac:dyDescent="0.2">
      <c r="D90" s="122"/>
      <c r="E90" s="122"/>
      <c r="F90" s="122"/>
      <c r="G90" s="122"/>
      <c r="H90" s="122"/>
      <c r="I90" s="122"/>
      <c r="J90" s="122"/>
    </row>
    <row r="91" spans="4:10" s="5" customFormat="1" x14ac:dyDescent="0.2">
      <c r="D91" s="122"/>
      <c r="E91" s="122"/>
      <c r="F91" s="122"/>
      <c r="G91" s="122"/>
      <c r="H91" s="122"/>
      <c r="I91" s="122"/>
      <c r="J91" s="122"/>
    </row>
    <row r="92" spans="4:10" s="5" customFormat="1" x14ac:dyDescent="0.2">
      <c r="D92" s="122"/>
      <c r="E92" s="122"/>
      <c r="F92" s="122"/>
      <c r="G92" s="122"/>
      <c r="H92" s="122"/>
      <c r="I92" s="122"/>
      <c r="J92" s="122"/>
    </row>
    <row r="93" spans="4:10" s="5" customFormat="1" x14ac:dyDescent="0.2">
      <c r="D93" s="122"/>
      <c r="E93" s="122"/>
      <c r="F93" s="122"/>
      <c r="G93" s="122"/>
      <c r="H93" s="122"/>
      <c r="I93" s="122"/>
      <c r="J93" s="122"/>
    </row>
    <row r="94" spans="4:10" s="5" customFormat="1" x14ac:dyDescent="0.2">
      <c r="D94" s="122"/>
      <c r="E94" s="122"/>
      <c r="F94" s="122"/>
      <c r="G94" s="122"/>
      <c r="H94" s="122"/>
      <c r="I94" s="122"/>
      <c r="J94" s="122"/>
    </row>
    <row r="95" spans="4:10" s="5" customFormat="1" x14ac:dyDescent="0.2">
      <c r="D95" s="122"/>
      <c r="E95" s="122"/>
      <c r="F95" s="122"/>
      <c r="G95" s="122"/>
      <c r="H95" s="122"/>
      <c r="I95" s="122"/>
      <c r="J95" s="122"/>
    </row>
    <row r="96" spans="4:10" s="5" customFormat="1" x14ac:dyDescent="0.2">
      <c r="D96" s="122"/>
      <c r="E96" s="122"/>
      <c r="F96" s="122"/>
      <c r="G96" s="122"/>
      <c r="H96" s="122"/>
      <c r="I96" s="122"/>
      <c r="J96" s="122"/>
    </row>
    <row r="97" spans="4:10" s="5" customFormat="1" x14ac:dyDescent="0.2">
      <c r="D97" s="122"/>
      <c r="E97" s="122"/>
      <c r="F97" s="122"/>
      <c r="G97" s="122"/>
      <c r="H97" s="122"/>
      <c r="I97" s="122"/>
      <c r="J97" s="122"/>
    </row>
    <row r="98" spans="4:10" s="5" customFormat="1" x14ac:dyDescent="0.2">
      <c r="D98" s="122"/>
      <c r="E98" s="122"/>
      <c r="F98" s="122"/>
      <c r="G98" s="122"/>
      <c r="H98" s="122"/>
      <c r="I98" s="122"/>
      <c r="J98" s="122"/>
    </row>
    <row r="99" spans="4:10" s="5" customFormat="1" x14ac:dyDescent="0.2">
      <c r="D99" s="122"/>
      <c r="E99" s="122"/>
      <c r="F99" s="122"/>
      <c r="G99" s="122"/>
      <c r="H99" s="122"/>
      <c r="I99" s="122"/>
      <c r="J99" s="122"/>
    </row>
    <row r="100" spans="4:10" s="5" customFormat="1" x14ac:dyDescent="0.2">
      <c r="D100" s="122"/>
      <c r="E100" s="122"/>
      <c r="F100" s="122"/>
      <c r="G100" s="122"/>
      <c r="H100" s="122"/>
      <c r="I100" s="122"/>
      <c r="J100" s="122"/>
    </row>
    <row r="101" spans="4:10" s="5" customFormat="1" x14ac:dyDescent="0.2">
      <c r="D101" s="122"/>
      <c r="E101" s="122"/>
      <c r="F101" s="122"/>
      <c r="G101" s="122"/>
      <c r="H101" s="122"/>
      <c r="I101" s="122"/>
      <c r="J101" s="122"/>
    </row>
    <row r="102" spans="4:10" s="5" customFormat="1" x14ac:dyDescent="0.2">
      <c r="D102" s="122"/>
      <c r="E102" s="122"/>
      <c r="F102" s="122"/>
      <c r="G102" s="122"/>
      <c r="H102" s="122"/>
      <c r="I102" s="122"/>
      <c r="J102" s="122"/>
    </row>
    <row r="103" spans="4:10" s="5" customFormat="1" x14ac:dyDescent="0.2">
      <c r="D103" s="122"/>
      <c r="E103" s="122"/>
      <c r="F103" s="122"/>
      <c r="G103" s="122"/>
      <c r="H103" s="122"/>
      <c r="I103" s="122"/>
      <c r="J103" s="122"/>
    </row>
    <row r="104" spans="4:10" s="5" customFormat="1" x14ac:dyDescent="0.2">
      <c r="D104" s="122"/>
      <c r="E104" s="122"/>
      <c r="F104" s="122"/>
      <c r="G104" s="122"/>
      <c r="H104" s="122"/>
      <c r="I104" s="122"/>
      <c r="J104" s="122"/>
    </row>
    <row r="105" spans="4:10" s="5" customFormat="1" x14ac:dyDescent="0.2">
      <c r="D105" s="122"/>
      <c r="E105" s="122"/>
      <c r="F105" s="122"/>
      <c r="G105" s="122"/>
      <c r="H105" s="122"/>
      <c r="I105" s="122"/>
      <c r="J105" s="122"/>
    </row>
    <row r="106" spans="4:10" s="5" customFormat="1" x14ac:dyDescent="0.2">
      <c r="D106" s="122"/>
      <c r="E106" s="122"/>
      <c r="F106" s="122"/>
      <c r="G106" s="122"/>
      <c r="H106" s="122"/>
      <c r="I106" s="122"/>
      <c r="J106" s="122"/>
    </row>
    <row r="107" spans="4:10" s="5" customFormat="1" x14ac:dyDescent="0.2">
      <c r="D107" s="122"/>
      <c r="E107" s="122"/>
      <c r="F107" s="122"/>
      <c r="G107" s="122"/>
      <c r="H107" s="122"/>
      <c r="I107" s="122"/>
      <c r="J107" s="122"/>
    </row>
    <row r="108" spans="4:10" s="5" customFormat="1" x14ac:dyDescent="0.2">
      <c r="D108" s="122"/>
      <c r="E108" s="122"/>
      <c r="F108" s="122"/>
      <c r="G108" s="122"/>
      <c r="H108" s="122"/>
      <c r="I108" s="122"/>
      <c r="J108" s="122"/>
    </row>
    <row r="109" spans="4:10" s="5" customFormat="1" x14ac:dyDescent="0.2">
      <c r="D109" s="122"/>
      <c r="E109" s="122"/>
      <c r="F109" s="122"/>
      <c r="G109" s="122"/>
      <c r="H109" s="122"/>
      <c r="I109" s="122"/>
      <c r="J109" s="122"/>
    </row>
    <row r="110" spans="4:10" s="5" customFormat="1" x14ac:dyDescent="0.2">
      <c r="D110" s="122"/>
      <c r="E110" s="122"/>
      <c r="F110" s="122"/>
      <c r="G110" s="122"/>
      <c r="H110" s="122"/>
      <c r="I110" s="122"/>
      <c r="J110" s="122"/>
    </row>
    <row r="111" spans="4:10" s="5" customFormat="1" x14ac:dyDescent="0.2">
      <c r="D111" s="122"/>
      <c r="E111" s="122"/>
      <c r="F111" s="122"/>
      <c r="G111" s="122"/>
      <c r="H111" s="122"/>
      <c r="I111" s="122"/>
      <c r="J111" s="122"/>
    </row>
    <row r="112" spans="4:10" s="5" customFormat="1" x14ac:dyDescent="0.2">
      <c r="D112" s="122"/>
      <c r="E112" s="122"/>
      <c r="F112" s="122"/>
      <c r="G112" s="122"/>
      <c r="H112" s="122"/>
      <c r="I112" s="122"/>
      <c r="J112" s="122"/>
    </row>
    <row r="113" spans="4:10" s="5" customFormat="1" x14ac:dyDescent="0.2">
      <c r="D113" s="122"/>
      <c r="E113" s="122"/>
      <c r="F113" s="122"/>
      <c r="G113" s="122"/>
      <c r="H113" s="122"/>
      <c r="I113" s="122"/>
      <c r="J113" s="122"/>
    </row>
    <row r="114" spans="4:10" s="5" customFormat="1" x14ac:dyDescent="0.2">
      <c r="D114" s="122"/>
      <c r="E114" s="122"/>
      <c r="F114" s="122"/>
      <c r="G114" s="122"/>
      <c r="H114" s="122"/>
      <c r="I114" s="122"/>
      <c r="J114" s="122"/>
    </row>
    <row r="115" spans="4:10" s="5" customFormat="1" x14ac:dyDescent="0.2">
      <c r="D115" s="122"/>
      <c r="E115" s="122"/>
      <c r="F115" s="122"/>
      <c r="G115" s="122"/>
      <c r="H115" s="122"/>
      <c r="I115" s="122"/>
      <c r="J115" s="122"/>
    </row>
    <row r="116" spans="4:10" s="5" customFormat="1" x14ac:dyDescent="0.2">
      <c r="D116" s="122"/>
      <c r="E116" s="122"/>
      <c r="F116" s="122"/>
      <c r="G116" s="122"/>
      <c r="H116" s="122"/>
      <c r="I116" s="122"/>
      <c r="J116" s="122"/>
    </row>
    <row r="117" spans="4:10" s="5" customFormat="1" x14ac:dyDescent="0.2">
      <c r="D117" s="122"/>
      <c r="E117" s="122"/>
      <c r="F117" s="122"/>
      <c r="G117" s="122"/>
      <c r="H117" s="122"/>
      <c r="I117" s="122"/>
      <c r="J117" s="122"/>
    </row>
    <row r="118" spans="4:10" s="5" customFormat="1" x14ac:dyDescent="0.2">
      <c r="D118" s="122"/>
      <c r="E118" s="122"/>
      <c r="F118" s="122"/>
      <c r="G118" s="122"/>
      <c r="H118" s="122"/>
      <c r="I118" s="122"/>
      <c r="J118" s="122"/>
    </row>
    <row r="119" spans="4:10" s="5" customFormat="1" x14ac:dyDescent="0.2">
      <c r="D119" s="122"/>
      <c r="E119" s="122"/>
      <c r="F119" s="122"/>
      <c r="G119" s="122"/>
      <c r="H119" s="122"/>
      <c r="I119" s="122"/>
      <c r="J119" s="122"/>
    </row>
    <row r="120" spans="4:10" s="5" customFormat="1" x14ac:dyDescent="0.2">
      <c r="D120" s="122"/>
      <c r="E120" s="122"/>
      <c r="F120" s="122"/>
      <c r="G120" s="122"/>
      <c r="H120" s="122"/>
      <c r="I120" s="122"/>
      <c r="J120" s="122"/>
    </row>
    <row r="121" spans="4:10" s="5" customFormat="1" x14ac:dyDescent="0.2">
      <c r="D121" s="122"/>
      <c r="E121" s="122"/>
      <c r="F121" s="122"/>
      <c r="G121" s="122"/>
      <c r="H121" s="122"/>
      <c r="I121" s="122"/>
      <c r="J121" s="122"/>
    </row>
    <row r="122" spans="4:10" s="5" customFormat="1" x14ac:dyDescent="0.2">
      <c r="D122" s="122"/>
      <c r="E122" s="122"/>
      <c r="F122" s="122"/>
      <c r="G122" s="122"/>
      <c r="H122" s="122"/>
      <c r="I122" s="122"/>
      <c r="J122" s="122"/>
    </row>
    <row r="123" spans="4:10" s="5" customFormat="1" x14ac:dyDescent="0.2">
      <c r="D123" s="122"/>
      <c r="E123" s="122"/>
      <c r="F123" s="122"/>
      <c r="G123" s="122"/>
      <c r="H123" s="122"/>
      <c r="I123" s="122"/>
      <c r="J123" s="122"/>
    </row>
    <row r="124" spans="4:10" s="5" customFormat="1" x14ac:dyDescent="0.2">
      <c r="D124" s="122"/>
      <c r="E124" s="122"/>
      <c r="F124" s="122"/>
      <c r="G124" s="122"/>
      <c r="H124" s="122"/>
      <c r="I124" s="122"/>
      <c r="J124" s="122"/>
    </row>
    <row r="125" spans="4:10" s="5" customFormat="1" x14ac:dyDescent="0.2">
      <c r="D125" s="122"/>
      <c r="E125" s="122"/>
      <c r="F125" s="122"/>
      <c r="G125" s="122"/>
      <c r="H125" s="122"/>
      <c r="I125" s="122"/>
      <c r="J125" s="122"/>
    </row>
    <row r="126" spans="4:10" s="5" customFormat="1" x14ac:dyDescent="0.2">
      <c r="D126" s="122"/>
      <c r="E126" s="122"/>
      <c r="F126" s="122"/>
      <c r="G126" s="122"/>
      <c r="H126" s="122"/>
      <c r="I126" s="122"/>
      <c r="J126" s="122"/>
    </row>
    <row r="127" spans="4:10" s="5" customFormat="1" x14ac:dyDescent="0.2">
      <c r="D127" s="122"/>
      <c r="E127" s="122"/>
      <c r="F127" s="122"/>
      <c r="G127" s="122"/>
      <c r="H127" s="122"/>
      <c r="I127" s="122"/>
      <c r="J127" s="122"/>
    </row>
    <row r="128" spans="4:10" s="5" customFormat="1" x14ac:dyDescent="0.2">
      <c r="D128" s="122"/>
      <c r="E128" s="122"/>
      <c r="F128" s="122"/>
      <c r="G128" s="122"/>
      <c r="H128" s="122"/>
      <c r="I128" s="122"/>
      <c r="J128" s="122"/>
    </row>
    <row r="129" spans="4:10" s="5" customFormat="1" x14ac:dyDescent="0.2">
      <c r="D129" s="122"/>
      <c r="E129" s="122"/>
      <c r="F129" s="122"/>
      <c r="G129" s="122"/>
      <c r="H129" s="122"/>
      <c r="I129" s="122"/>
      <c r="J129" s="122"/>
    </row>
    <row r="130" spans="4:10" s="5" customFormat="1" x14ac:dyDescent="0.2">
      <c r="D130" s="122"/>
      <c r="E130" s="122"/>
      <c r="F130" s="122"/>
      <c r="G130" s="122"/>
      <c r="H130" s="122"/>
      <c r="I130" s="122"/>
      <c r="J130" s="122"/>
    </row>
    <row r="131" spans="4:10" s="5" customFormat="1" x14ac:dyDescent="0.2">
      <c r="D131" s="122"/>
      <c r="E131" s="122"/>
      <c r="F131" s="122"/>
      <c r="G131" s="122"/>
      <c r="H131" s="122"/>
      <c r="I131" s="122"/>
      <c r="J131" s="122"/>
    </row>
    <row r="132" spans="4:10" s="5" customFormat="1" x14ac:dyDescent="0.2">
      <c r="D132" s="122"/>
      <c r="E132" s="122"/>
      <c r="F132" s="122"/>
      <c r="G132" s="122"/>
      <c r="H132" s="122"/>
      <c r="I132" s="122"/>
      <c r="J132" s="122"/>
    </row>
    <row r="133" spans="4:10" s="5" customFormat="1" x14ac:dyDescent="0.2">
      <c r="D133" s="122"/>
      <c r="E133" s="122"/>
      <c r="F133" s="122"/>
      <c r="G133" s="122"/>
      <c r="H133" s="122"/>
      <c r="I133" s="122"/>
      <c r="J133" s="122"/>
    </row>
    <row r="134" spans="4:10" s="5" customFormat="1" x14ac:dyDescent="0.2">
      <c r="D134" s="122"/>
      <c r="E134" s="122"/>
      <c r="F134" s="122"/>
      <c r="G134" s="122"/>
      <c r="H134" s="122"/>
      <c r="I134" s="122"/>
      <c r="J134" s="122"/>
    </row>
    <row r="135" spans="4:10" s="5" customFormat="1" x14ac:dyDescent="0.2">
      <c r="D135" s="122"/>
      <c r="E135" s="122"/>
      <c r="F135" s="122"/>
      <c r="G135" s="122"/>
      <c r="H135" s="122"/>
      <c r="I135" s="122"/>
      <c r="J135" s="122"/>
    </row>
    <row r="136" spans="4:10" s="5" customFormat="1" x14ac:dyDescent="0.2">
      <c r="D136" s="122"/>
      <c r="E136" s="122"/>
      <c r="F136" s="122"/>
      <c r="G136" s="122"/>
      <c r="H136" s="122"/>
      <c r="I136" s="122"/>
      <c r="J136" s="122"/>
    </row>
    <row r="137" spans="4:10" s="5" customFormat="1" x14ac:dyDescent="0.2">
      <c r="D137" s="122"/>
      <c r="E137" s="122"/>
      <c r="F137" s="122"/>
      <c r="G137" s="122"/>
      <c r="H137" s="122"/>
      <c r="I137" s="122"/>
      <c r="J137" s="122"/>
    </row>
    <row r="138" spans="4:10" s="5" customFormat="1" x14ac:dyDescent="0.2">
      <c r="D138" s="122"/>
      <c r="E138" s="122"/>
      <c r="F138" s="122"/>
      <c r="G138" s="122"/>
      <c r="H138" s="122"/>
      <c r="I138" s="122"/>
      <c r="J138" s="122"/>
    </row>
    <row r="139" spans="4:10" s="5" customFormat="1" x14ac:dyDescent="0.2">
      <c r="D139" s="122"/>
      <c r="E139" s="122"/>
      <c r="F139" s="122"/>
      <c r="G139" s="122"/>
      <c r="H139" s="122"/>
      <c r="I139" s="122"/>
      <c r="J139" s="122"/>
    </row>
    <row r="140" spans="4:10" s="5" customFormat="1" x14ac:dyDescent="0.2">
      <c r="D140" s="122"/>
      <c r="E140" s="122"/>
      <c r="F140" s="122"/>
      <c r="G140" s="122"/>
      <c r="H140" s="122"/>
      <c r="I140" s="122"/>
      <c r="J140" s="122"/>
    </row>
    <row r="141" spans="4:10" s="5" customFormat="1" x14ac:dyDescent="0.2">
      <c r="D141" s="122"/>
      <c r="E141" s="122"/>
      <c r="F141" s="122"/>
      <c r="G141" s="122"/>
      <c r="H141" s="122"/>
      <c r="I141" s="122"/>
      <c r="J141" s="122"/>
    </row>
    <row r="142" spans="4:10" s="5" customFormat="1" x14ac:dyDescent="0.2">
      <c r="D142" s="122"/>
      <c r="E142" s="122"/>
      <c r="F142" s="122"/>
      <c r="G142" s="122"/>
      <c r="H142" s="122"/>
      <c r="I142" s="122"/>
      <c r="J142" s="122"/>
    </row>
    <row r="143" spans="4:10" s="5" customFormat="1" x14ac:dyDescent="0.2">
      <c r="D143" s="122"/>
      <c r="E143" s="122"/>
      <c r="F143" s="122"/>
      <c r="G143" s="122"/>
      <c r="H143" s="122"/>
      <c r="I143" s="122"/>
      <c r="J143" s="122"/>
    </row>
    <row r="144" spans="4:10" s="5" customFormat="1" x14ac:dyDescent="0.2">
      <c r="D144" s="122"/>
      <c r="E144" s="122"/>
      <c r="F144" s="122"/>
      <c r="G144" s="122"/>
      <c r="H144" s="122"/>
      <c r="I144" s="122"/>
      <c r="J144" s="122"/>
    </row>
    <row r="145" spans="4:10" s="5" customFormat="1" x14ac:dyDescent="0.2">
      <c r="D145" s="122"/>
      <c r="E145" s="122"/>
      <c r="F145" s="122"/>
      <c r="G145" s="122"/>
      <c r="H145" s="122"/>
      <c r="I145" s="122"/>
      <c r="J145" s="122"/>
    </row>
    <row r="146" spans="4:10" s="5" customFormat="1" x14ac:dyDescent="0.2">
      <c r="D146" s="122"/>
      <c r="E146" s="122"/>
      <c r="F146" s="122"/>
      <c r="G146" s="122"/>
      <c r="H146" s="122"/>
      <c r="I146" s="122"/>
      <c r="J146" s="122"/>
    </row>
    <row r="147" spans="4:10" s="5" customFormat="1" x14ac:dyDescent="0.2">
      <c r="D147" s="122"/>
      <c r="E147" s="122"/>
      <c r="F147" s="122"/>
      <c r="G147" s="122"/>
      <c r="H147" s="122"/>
      <c r="I147" s="122"/>
      <c r="J147" s="122"/>
    </row>
    <row r="148" spans="4:10" s="5" customFormat="1" x14ac:dyDescent="0.2">
      <c r="D148" s="122"/>
      <c r="E148" s="122"/>
      <c r="F148" s="122"/>
      <c r="G148" s="122"/>
      <c r="H148" s="122"/>
      <c r="I148" s="122"/>
      <c r="J148" s="122"/>
    </row>
    <row r="149" spans="4:10" s="5" customFormat="1" x14ac:dyDescent="0.2">
      <c r="D149" s="122"/>
      <c r="E149" s="122"/>
      <c r="F149" s="122"/>
      <c r="G149" s="122"/>
      <c r="H149" s="122"/>
      <c r="I149" s="122"/>
      <c r="J149" s="122"/>
    </row>
    <row r="150" spans="4:10" s="5" customFormat="1" x14ac:dyDescent="0.2">
      <c r="D150" s="122"/>
      <c r="E150" s="122"/>
      <c r="F150" s="122"/>
      <c r="G150" s="122"/>
      <c r="H150" s="122"/>
      <c r="I150" s="122"/>
      <c r="J150" s="122"/>
    </row>
    <row r="151" spans="4:10" s="5" customFormat="1" x14ac:dyDescent="0.2">
      <c r="D151" s="122"/>
      <c r="E151" s="122"/>
      <c r="F151" s="122"/>
      <c r="G151" s="122"/>
      <c r="H151" s="122"/>
      <c r="I151" s="122"/>
      <c r="J151" s="122"/>
    </row>
    <row r="152" spans="4:10" s="5" customFormat="1" x14ac:dyDescent="0.2">
      <c r="D152" s="122"/>
      <c r="E152" s="122"/>
      <c r="F152" s="122"/>
      <c r="G152" s="122"/>
      <c r="H152" s="122"/>
      <c r="I152" s="122"/>
      <c r="J152" s="122"/>
    </row>
    <row r="153" spans="4:10" s="5" customFormat="1" x14ac:dyDescent="0.2">
      <c r="D153" s="122"/>
      <c r="E153" s="122"/>
      <c r="F153" s="122"/>
      <c r="G153" s="122"/>
      <c r="H153" s="122"/>
      <c r="I153" s="122"/>
      <c r="J153" s="122"/>
    </row>
    <row r="154" spans="4:10" s="5" customFormat="1" x14ac:dyDescent="0.2">
      <c r="D154" s="122"/>
      <c r="E154" s="122"/>
      <c r="F154" s="122"/>
      <c r="G154" s="122"/>
      <c r="H154" s="122"/>
      <c r="I154" s="122"/>
      <c r="J154" s="122"/>
    </row>
    <row r="155" spans="4:10" s="5" customFormat="1" x14ac:dyDescent="0.2">
      <c r="D155" s="122"/>
      <c r="E155" s="122"/>
      <c r="F155" s="122"/>
      <c r="G155" s="122"/>
      <c r="H155" s="122"/>
      <c r="I155" s="122"/>
      <c r="J155" s="122"/>
    </row>
    <row r="156" spans="4:10" s="5" customFormat="1" x14ac:dyDescent="0.2">
      <c r="D156" s="122"/>
      <c r="E156" s="122"/>
      <c r="F156" s="122"/>
      <c r="G156" s="122"/>
      <c r="H156" s="122"/>
      <c r="I156" s="122"/>
      <c r="J156" s="122"/>
    </row>
    <row r="157" spans="4:10" s="5" customFormat="1" x14ac:dyDescent="0.2">
      <c r="D157" s="122"/>
      <c r="E157" s="122"/>
      <c r="F157" s="122"/>
      <c r="G157" s="122"/>
      <c r="H157" s="122"/>
      <c r="I157" s="122"/>
      <c r="J157" s="122"/>
    </row>
    <row r="158" spans="4:10" s="5" customFormat="1" x14ac:dyDescent="0.2">
      <c r="D158" s="122"/>
      <c r="E158" s="122"/>
      <c r="F158" s="122"/>
      <c r="G158" s="122"/>
      <c r="H158" s="122"/>
      <c r="I158" s="122"/>
      <c r="J158" s="122"/>
    </row>
    <row r="159" spans="4:10" s="5" customFormat="1" x14ac:dyDescent="0.2">
      <c r="D159" s="122"/>
      <c r="E159" s="122"/>
      <c r="F159" s="122"/>
      <c r="G159" s="122"/>
      <c r="H159" s="122"/>
      <c r="I159" s="122"/>
      <c r="J159" s="122"/>
    </row>
    <row r="160" spans="4:10" s="5" customFormat="1" x14ac:dyDescent="0.2">
      <c r="D160" s="122"/>
      <c r="E160" s="122"/>
      <c r="F160" s="122"/>
      <c r="G160" s="122"/>
      <c r="H160" s="122"/>
      <c r="I160" s="122"/>
      <c r="J160" s="122"/>
    </row>
    <row r="161" spans="4:10" s="5" customFormat="1" x14ac:dyDescent="0.2">
      <c r="D161" s="122"/>
      <c r="E161" s="122"/>
      <c r="F161" s="122"/>
      <c r="G161" s="122"/>
      <c r="H161" s="122"/>
      <c r="I161" s="122"/>
      <c r="J161" s="122"/>
    </row>
    <row r="162" spans="4:10" s="5" customFormat="1" x14ac:dyDescent="0.2">
      <c r="D162" s="122"/>
      <c r="E162" s="122"/>
      <c r="F162" s="122"/>
      <c r="G162" s="122"/>
      <c r="H162" s="122"/>
      <c r="I162" s="122"/>
      <c r="J162" s="122"/>
    </row>
    <row r="163" spans="4:10" s="5" customFormat="1" x14ac:dyDescent="0.2">
      <c r="D163" s="122"/>
      <c r="E163" s="122"/>
      <c r="F163" s="122"/>
      <c r="G163" s="122"/>
      <c r="H163" s="122"/>
      <c r="I163" s="122"/>
      <c r="J163" s="122"/>
    </row>
    <row r="164" spans="4:10" s="5" customFormat="1" x14ac:dyDescent="0.2">
      <c r="D164" s="122"/>
      <c r="E164" s="122"/>
      <c r="F164" s="122"/>
      <c r="G164" s="122"/>
      <c r="H164" s="122"/>
      <c r="I164" s="122"/>
      <c r="J164" s="122"/>
    </row>
    <row r="165" spans="4:10" s="5" customFormat="1" x14ac:dyDescent="0.2">
      <c r="D165" s="122"/>
      <c r="E165" s="122"/>
      <c r="F165" s="122"/>
      <c r="G165" s="122"/>
      <c r="H165" s="122"/>
      <c r="I165" s="122"/>
      <c r="J165" s="122"/>
    </row>
    <row r="166" spans="4:10" s="5" customFormat="1" x14ac:dyDescent="0.2">
      <c r="D166" s="122"/>
      <c r="E166" s="122"/>
      <c r="F166" s="122"/>
      <c r="G166" s="122"/>
      <c r="H166" s="122"/>
      <c r="I166" s="122"/>
      <c r="J166" s="122"/>
    </row>
    <row r="167" spans="4:10" s="5" customFormat="1" x14ac:dyDescent="0.2">
      <c r="D167" s="122"/>
      <c r="E167" s="122"/>
      <c r="F167" s="122"/>
      <c r="G167" s="122"/>
      <c r="H167" s="122"/>
      <c r="I167" s="122"/>
      <c r="J167" s="122"/>
    </row>
    <row r="168" spans="4:10" s="5" customFormat="1" x14ac:dyDescent="0.2">
      <c r="D168" s="122"/>
      <c r="E168" s="122"/>
      <c r="F168" s="122"/>
      <c r="G168" s="122"/>
      <c r="H168" s="122"/>
      <c r="I168" s="122"/>
      <c r="J168" s="122"/>
    </row>
    <row r="169" spans="4:10" s="5" customFormat="1" x14ac:dyDescent="0.2">
      <c r="D169" s="122"/>
      <c r="E169" s="122"/>
      <c r="F169" s="122"/>
      <c r="G169" s="122"/>
      <c r="H169" s="122"/>
      <c r="I169" s="122"/>
      <c r="J169" s="122"/>
    </row>
    <row r="170" spans="4:10" s="5" customFormat="1" x14ac:dyDescent="0.2">
      <c r="D170" s="122"/>
      <c r="E170" s="122"/>
      <c r="F170" s="122"/>
      <c r="G170" s="122"/>
      <c r="H170" s="122"/>
      <c r="I170" s="122"/>
      <c r="J170" s="122"/>
    </row>
    <row r="171" spans="4:10" s="5" customFormat="1" x14ac:dyDescent="0.2">
      <c r="D171" s="122"/>
      <c r="E171" s="122"/>
      <c r="F171" s="122"/>
      <c r="G171" s="122"/>
      <c r="H171" s="122"/>
      <c r="I171" s="122"/>
      <c r="J171" s="122"/>
    </row>
    <row r="172" spans="4:10" s="5" customFormat="1" x14ac:dyDescent="0.2">
      <c r="D172" s="122"/>
      <c r="E172" s="122"/>
      <c r="F172" s="122"/>
      <c r="G172" s="122"/>
      <c r="H172" s="122"/>
      <c r="I172" s="122"/>
      <c r="J172" s="122"/>
    </row>
    <row r="173" spans="4:10" s="5" customFormat="1" x14ac:dyDescent="0.2">
      <c r="D173" s="122"/>
      <c r="E173" s="122"/>
      <c r="F173" s="122"/>
      <c r="G173" s="122"/>
      <c r="H173" s="122"/>
      <c r="I173" s="122"/>
      <c r="J173" s="122"/>
    </row>
    <row r="174" spans="4:10" s="5" customFormat="1" x14ac:dyDescent="0.2">
      <c r="D174" s="122"/>
      <c r="E174" s="122"/>
      <c r="F174" s="122"/>
      <c r="G174" s="122"/>
      <c r="H174" s="122"/>
      <c r="I174" s="122"/>
      <c r="J174" s="122"/>
    </row>
    <row r="175" spans="4:10" s="5" customFormat="1" x14ac:dyDescent="0.2">
      <c r="D175" s="122"/>
      <c r="E175" s="122"/>
      <c r="F175" s="122"/>
      <c r="G175" s="122"/>
      <c r="H175" s="122"/>
      <c r="I175" s="122"/>
      <c r="J175" s="122"/>
    </row>
    <row r="176" spans="4:10" s="5" customFormat="1" x14ac:dyDescent="0.2">
      <c r="D176" s="122"/>
      <c r="E176" s="122"/>
      <c r="F176" s="122"/>
      <c r="G176" s="122"/>
      <c r="H176" s="122"/>
      <c r="I176" s="122"/>
      <c r="J176" s="122"/>
    </row>
    <row r="177" spans="4:10" s="5" customFormat="1" x14ac:dyDescent="0.2">
      <c r="D177" s="122"/>
      <c r="E177" s="122"/>
      <c r="F177" s="122"/>
      <c r="G177" s="122"/>
      <c r="H177" s="122"/>
      <c r="I177" s="122"/>
      <c r="J177" s="122"/>
    </row>
    <row r="178" spans="4:10" s="5" customFormat="1" x14ac:dyDescent="0.2">
      <c r="D178" s="122"/>
      <c r="E178" s="122"/>
      <c r="F178" s="122"/>
      <c r="G178" s="122"/>
      <c r="H178" s="122"/>
      <c r="I178" s="122"/>
      <c r="J178" s="122"/>
    </row>
    <row r="179" spans="4:10" s="5" customFormat="1" x14ac:dyDescent="0.2">
      <c r="D179" s="122"/>
      <c r="E179" s="122"/>
      <c r="F179" s="122"/>
      <c r="G179" s="122"/>
      <c r="H179" s="122"/>
      <c r="I179" s="122"/>
      <c r="J179" s="122"/>
    </row>
    <row r="180" spans="4:10" s="5" customFormat="1" x14ac:dyDescent="0.2">
      <c r="D180" s="122"/>
      <c r="E180" s="122"/>
      <c r="F180" s="122"/>
      <c r="G180" s="122"/>
      <c r="H180" s="122"/>
      <c r="I180" s="122"/>
      <c r="J180" s="122"/>
    </row>
    <row r="181" spans="4:10" s="5" customFormat="1" x14ac:dyDescent="0.2">
      <c r="D181" s="122"/>
      <c r="E181" s="122"/>
      <c r="F181" s="122"/>
      <c r="G181" s="122"/>
      <c r="H181" s="122"/>
      <c r="I181" s="122"/>
      <c r="J181" s="122"/>
    </row>
    <row r="182" spans="4:10" s="5" customFormat="1" x14ac:dyDescent="0.2">
      <c r="D182" s="122"/>
      <c r="E182" s="122"/>
      <c r="F182" s="122"/>
      <c r="G182" s="122"/>
      <c r="H182" s="122"/>
      <c r="I182" s="122"/>
      <c r="J182" s="122"/>
    </row>
    <row r="183" spans="4:10" s="5" customFormat="1" x14ac:dyDescent="0.2">
      <c r="D183" s="122"/>
      <c r="E183" s="122"/>
      <c r="F183" s="122"/>
      <c r="G183" s="122"/>
      <c r="H183" s="122"/>
      <c r="I183" s="122"/>
      <c r="J183" s="122"/>
    </row>
    <row r="184" spans="4:10" s="5" customFormat="1" x14ac:dyDescent="0.2">
      <c r="D184" s="122"/>
      <c r="E184" s="122"/>
      <c r="F184" s="122"/>
      <c r="G184" s="122"/>
      <c r="H184" s="122"/>
      <c r="I184" s="122"/>
      <c r="J184" s="122"/>
    </row>
    <row r="185" spans="4:10" s="5" customFormat="1" x14ac:dyDescent="0.2">
      <c r="D185" s="122"/>
      <c r="E185" s="122"/>
      <c r="F185" s="122"/>
      <c r="G185" s="122"/>
      <c r="H185" s="122"/>
      <c r="I185" s="122"/>
      <c r="J185" s="122"/>
    </row>
    <row r="186" spans="4:10" s="5" customFormat="1" x14ac:dyDescent="0.2">
      <c r="D186" s="122"/>
      <c r="E186" s="122"/>
      <c r="F186" s="122"/>
      <c r="G186" s="122"/>
      <c r="H186" s="122"/>
      <c r="I186" s="122"/>
      <c r="J186" s="122"/>
    </row>
    <row r="187" spans="4:10" s="5" customFormat="1" x14ac:dyDescent="0.2">
      <c r="D187" s="122"/>
      <c r="E187" s="122"/>
      <c r="F187" s="122"/>
      <c r="G187" s="122"/>
      <c r="H187" s="122"/>
      <c r="I187" s="122"/>
      <c r="J187" s="122"/>
    </row>
    <row r="188" spans="4:10" s="5" customFormat="1" x14ac:dyDescent="0.2">
      <c r="D188" s="122"/>
      <c r="E188" s="122"/>
      <c r="F188" s="122"/>
      <c r="G188" s="122"/>
      <c r="H188" s="122"/>
      <c r="I188" s="122"/>
      <c r="J188" s="122"/>
    </row>
    <row r="189" spans="4:10" s="5" customFormat="1" x14ac:dyDescent="0.2">
      <c r="D189" s="122"/>
      <c r="E189" s="122"/>
      <c r="F189" s="122"/>
      <c r="G189" s="122"/>
      <c r="H189" s="122"/>
      <c r="I189" s="122"/>
      <c r="J189" s="122"/>
    </row>
    <row r="190" spans="4:10" s="5" customFormat="1" x14ac:dyDescent="0.2">
      <c r="D190" s="122"/>
      <c r="E190" s="122"/>
      <c r="F190" s="122"/>
      <c r="G190" s="122"/>
      <c r="H190" s="122"/>
      <c r="I190" s="122"/>
      <c r="J190" s="122"/>
    </row>
    <row r="191" spans="4:10" s="5" customFormat="1" x14ac:dyDescent="0.2">
      <c r="D191" s="122"/>
      <c r="E191" s="122"/>
      <c r="F191" s="122"/>
      <c r="G191" s="122"/>
      <c r="H191" s="122"/>
      <c r="I191" s="122"/>
      <c r="J191" s="122"/>
    </row>
    <row r="192" spans="4:10" s="5" customFormat="1" x14ac:dyDescent="0.2">
      <c r="D192" s="122"/>
      <c r="E192" s="122"/>
      <c r="F192" s="122"/>
      <c r="G192" s="122"/>
      <c r="H192" s="122"/>
      <c r="I192" s="122"/>
      <c r="J192" s="122"/>
    </row>
    <row r="193" spans="4:10" s="5" customFormat="1" x14ac:dyDescent="0.2">
      <c r="D193" s="122"/>
      <c r="E193" s="122"/>
      <c r="F193" s="122"/>
      <c r="G193" s="122"/>
      <c r="H193" s="122"/>
      <c r="I193" s="122"/>
      <c r="J193" s="122"/>
    </row>
    <row r="194" spans="4:10" s="5" customFormat="1" x14ac:dyDescent="0.2">
      <c r="D194" s="122"/>
      <c r="E194" s="122"/>
      <c r="F194" s="122"/>
      <c r="G194" s="122"/>
      <c r="H194" s="122"/>
      <c r="I194" s="122"/>
      <c r="J194" s="122"/>
    </row>
    <row r="195" spans="4:10" s="5" customFormat="1" x14ac:dyDescent="0.2">
      <c r="D195" s="122"/>
      <c r="E195" s="122"/>
      <c r="F195" s="122"/>
      <c r="G195" s="122"/>
      <c r="H195" s="122"/>
      <c r="I195" s="122"/>
      <c r="J195" s="122"/>
    </row>
    <row r="196" spans="4:10" s="5" customFormat="1" x14ac:dyDescent="0.2">
      <c r="D196" s="122"/>
      <c r="E196" s="122"/>
      <c r="F196" s="122"/>
      <c r="G196" s="122"/>
      <c r="H196" s="122"/>
      <c r="I196" s="122"/>
      <c r="J196" s="122"/>
    </row>
    <row r="197" spans="4:10" s="5" customFormat="1" x14ac:dyDescent="0.2">
      <c r="D197" s="122"/>
      <c r="E197" s="122"/>
      <c r="F197" s="122"/>
      <c r="G197" s="122"/>
      <c r="H197" s="122"/>
      <c r="I197" s="122"/>
      <c r="J197" s="122"/>
    </row>
    <row r="198" spans="4:10" s="5" customFormat="1" x14ac:dyDescent="0.2">
      <c r="D198" s="122"/>
      <c r="E198" s="122"/>
      <c r="F198" s="122"/>
      <c r="G198" s="122"/>
      <c r="H198" s="122"/>
      <c r="I198" s="122"/>
      <c r="J198" s="122"/>
    </row>
    <row r="199" spans="4:10" s="5" customFormat="1" x14ac:dyDescent="0.2">
      <c r="D199" s="122"/>
      <c r="E199" s="122"/>
      <c r="F199" s="122"/>
      <c r="G199" s="122"/>
      <c r="H199" s="122"/>
      <c r="I199" s="122"/>
      <c r="J199" s="122"/>
    </row>
    <row r="200" spans="4:10" s="5" customFormat="1" x14ac:dyDescent="0.2">
      <c r="D200" s="122"/>
      <c r="E200" s="122"/>
      <c r="F200" s="122"/>
      <c r="G200" s="122"/>
      <c r="H200" s="122"/>
      <c r="I200" s="122"/>
      <c r="J200" s="122"/>
    </row>
    <row r="201" spans="4:10" s="5" customFormat="1" x14ac:dyDescent="0.2">
      <c r="D201" s="122"/>
      <c r="E201" s="122"/>
      <c r="F201" s="122"/>
      <c r="G201" s="122"/>
      <c r="H201" s="122"/>
      <c r="I201" s="122"/>
      <c r="J201" s="122"/>
    </row>
    <row r="202" spans="4:10" s="5" customFormat="1" x14ac:dyDescent="0.2">
      <c r="D202" s="122"/>
      <c r="E202" s="122"/>
      <c r="F202" s="122"/>
      <c r="G202" s="122"/>
      <c r="H202" s="122"/>
      <c r="I202" s="122"/>
      <c r="J202" s="122"/>
    </row>
    <row r="203" spans="4:10" s="5" customFormat="1" x14ac:dyDescent="0.2">
      <c r="D203" s="122"/>
      <c r="E203" s="122"/>
      <c r="F203" s="122"/>
      <c r="G203" s="122"/>
      <c r="H203" s="122"/>
      <c r="I203" s="122"/>
      <c r="J203" s="122"/>
    </row>
    <row r="204" spans="4:10" s="5" customFormat="1" x14ac:dyDescent="0.2">
      <c r="D204" s="122"/>
      <c r="E204" s="122"/>
      <c r="F204" s="122"/>
      <c r="G204" s="122"/>
      <c r="H204" s="122"/>
      <c r="I204" s="122"/>
      <c r="J204" s="122"/>
    </row>
    <row r="205" spans="4:10" s="5" customFormat="1" x14ac:dyDescent="0.2">
      <c r="D205" s="122"/>
      <c r="E205" s="122"/>
      <c r="F205" s="122"/>
      <c r="G205" s="122"/>
      <c r="H205" s="122"/>
      <c r="I205" s="122"/>
      <c r="J205" s="122"/>
    </row>
    <row r="206" spans="4:10" s="5" customFormat="1" x14ac:dyDescent="0.2">
      <c r="D206" s="122"/>
      <c r="E206" s="122"/>
      <c r="F206" s="122"/>
      <c r="G206" s="122"/>
      <c r="H206" s="122"/>
      <c r="I206" s="122"/>
      <c r="J206" s="122"/>
    </row>
    <row r="207" spans="4:10" s="5" customFormat="1" x14ac:dyDescent="0.2">
      <c r="D207" s="122"/>
      <c r="E207" s="122"/>
      <c r="F207" s="122"/>
      <c r="G207" s="122"/>
      <c r="H207" s="122"/>
      <c r="I207" s="122"/>
      <c r="J207" s="122"/>
    </row>
    <row r="208" spans="4:10" s="5" customFormat="1" x14ac:dyDescent="0.2">
      <c r="D208" s="122"/>
      <c r="E208" s="122"/>
      <c r="F208" s="122"/>
      <c r="G208" s="122"/>
      <c r="H208" s="122"/>
      <c r="I208" s="122"/>
      <c r="J208" s="122"/>
    </row>
    <row r="209" spans="2:10" s="5" customFormat="1" x14ac:dyDescent="0.2">
      <c r="D209" s="122"/>
      <c r="E209" s="122"/>
      <c r="F209" s="122"/>
      <c r="G209" s="122"/>
      <c r="H209" s="122"/>
      <c r="I209" s="122"/>
      <c r="J209" s="122"/>
    </row>
    <row r="210" spans="2:10" s="5" customFormat="1" x14ac:dyDescent="0.2">
      <c r="D210" s="122"/>
      <c r="E210" s="122"/>
      <c r="F210" s="122"/>
      <c r="G210" s="122"/>
      <c r="H210" s="122"/>
      <c r="I210" s="122"/>
      <c r="J210" s="122"/>
    </row>
    <row r="211" spans="2:10" s="5" customFormat="1" x14ac:dyDescent="0.2">
      <c r="D211" s="122"/>
      <c r="E211" s="122"/>
      <c r="F211" s="122"/>
      <c r="G211" s="122"/>
      <c r="H211" s="122"/>
      <c r="I211" s="122"/>
      <c r="J211" s="122"/>
    </row>
    <row r="212" spans="2:10" s="5" customFormat="1" x14ac:dyDescent="0.2">
      <c r="B212" s="15"/>
      <c r="C212" s="15"/>
      <c r="D212" s="122"/>
      <c r="E212" s="122"/>
      <c r="F212" s="122"/>
      <c r="G212" s="122"/>
      <c r="H212" s="122"/>
      <c r="I212" s="122"/>
      <c r="J212" s="122"/>
    </row>
    <row r="213" spans="2:10" s="5" customFormat="1" x14ac:dyDescent="0.2">
      <c r="B213" s="15"/>
      <c r="C213" s="15"/>
      <c r="D213" s="122"/>
      <c r="E213" s="122"/>
      <c r="F213" s="122"/>
      <c r="G213" s="122"/>
      <c r="H213" s="122"/>
      <c r="I213" s="122"/>
      <c r="J213" s="122"/>
    </row>
    <row r="214" spans="2:10" s="5" customFormat="1" x14ac:dyDescent="0.2">
      <c r="B214" s="15"/>
      <c r="C214" s="15"/>
      <c r="D214" s="122"/>
      <c r="E214" s="122"/>
      <c r="F214" s="122"/>
      <c r="G214" s="122"/>
      <c r="H214" s="122"/>
      <c r="I214" s="122"/>
      <c r="J214" s="122"/>
    </row>
  </sheetData>
  <mergeCells count="6">
    <mergeCell ref="B6:C6"/>
    <mergeCell ref="B7:C7"/>
    <mergeCell ref="B57:C57"/>
    <mergeCell ref="B59:C59"/>
    <mergeCell ref="B60:C60"/>
    <mergeCell ref="B56:C5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66"/>
  <sheetViews>
    <sheetView showGridLines="0" topLeftCell="A19" zoomScaleNormal="100" zoomScaleSheetLayoutView="85" workbookViewId="0"/>
  </sheetViews>
  <sheetFormatPr baseColWidth="10" defaultColWidth="11.42578125" defaultRowHeight="12.75" x14ac:dyDescent="0.2"/>
  <cols>
    <col min="1" max="1" width="6.5703125" style="5" bestFit="1" customWidth="1"/>
    <col min="2" max="2" width="25.42578125" style="5" customWidth="1"/>
    <col min="3" max="3" width="74.7109375" style="5" customWidth="1"/>
    <col min="4" max="4" width="11.7109375" style="5" customWidth="1"/>
    <col min="5" max="5" width="12.5703125" style="5" bestFit="1" customWidth="1"/>
    <col min="6" max="8" width="11.7109375" style="5" customWidth="1"/>
    <col min="9" max="10" width="12.5703125" style="5" bestFit="1" customWidth="1"/>
    <col min="11" max="11" width="12.7109375" style="5" customWidth="1"/>
    <col min="12" max="12" width="13.140625" style="5" customWidth="1"/>
    <col min="13" max="14" width="12.42578125" style="5" bestFit="1" customWidth="1"/>
    <col min="15" max="15" width="13.85546875" style="5" customWidth="1"/>
    <col min="16" max="16" width="11.7109375" style="5" bestFit="1" customWidth="1"/>
    <col min="17" max="16384" width="11.42578125" style="5"/>
  </cols>
  <sheetData>
    <row r="1" spans="1:15" x14ac:dyDescent="0.2">
      <c r="A1" s="762" t="s">
        <v>220</v>
      </c>
    </row>
    <row r="2" spans="1:15" ht="15" x14ac:dyDescent="0.25">
      <c r="B2" s="2" t="str">
        <f>+A.4.6!B2</f>
        <v>MINISTERIO DE ECONOMIA</v>
      </c>
      <c r="C2" s="763"/>
      <c r="D2" s="764"/>
      <c r="E2" s="764"/>
      <c r="F2" s="764"/>
      <c r="G2" s="764"/>
      <c r="H2" s="764"/>
      <c r="I2" s="764"/>
      <c r="J2" s="764"/>
      <c r="K2" s="763"/>
      <c r="L2" s="763"/>
      <c r="M2" s="763"/>
      <c r="N2" s="763"/>
      <c r="O2" s="763"/>
    </row>
    <row r="3" spans="1:15" ht="15" x14ac:dyDescent="0.25">
      <c r="B3" s="6" t="s">
        <v>135</v>
      </c>
      <c r="C3" s="763"/>
      <c r="D3" s="764"/>
      <c r="E3" s="764"/>
      <c r="F3" s="764"/>
      <c r="G3" s="764"/>
      <c r="H3" s="764"/>
      <c r="I3" s="764"/>
      <c r="J3" s="764"/>
      <c r="K3" s="763"/>
      <c r="L3" s="763"/>
      <c r="M3" s="763"/>
      <c r="N3" s="763"/>
      <c r="O3" s="763"/>
    </row>
    <row r="4" spans="1:15" ht="15" x14ac:dyDescent="0.25">
      <c r="B4" s="6"/>
      <c r="C4" s="763"/>
      <c r="D4" s="764"/>
      <c r="E4" s="764"/>
      <c r="F4" s="764"/>
      <c r="G4" s="764"/>
      <c r="H4" s="764"/>
      <c r="I4" s="764"/>
      <c r="J4" s="764"/>
      <c r="K4" s="763"/>
      <c r="L4" s="763"/>
      <c r="M4" s="763"/>
      <c r="N4" s="763"/>
      <c r="O4" s="763"/>
    </row>
    <row r="5" spans="1:15" ht="15" x14ac:dyDescent="0.25">
      <c r="B5" s="763"/>
      <c r="C5" s="3"/>
      <c r="D5" s="764"/>
      <c r="E5" s="764"/>
      <c r="F5" s="764"/>
      <c r="G5" s="764"/>
      <c r="H5" s="764"/>
      <c r="I5" s="764"/>
      <c r="J5" s="764"/>
      <c r="K5" s="763"/>
      <c r="L5" s="763"/>
      <c r="M5" s="763"/>
      <c r="N5" s="763"/>
      <c r="O5" s="763"/>
    </row>
    <row r="6" spans="1:15" ht="17.25" x14ac:dyDescent="0.25">
      <c r="B6" s="1252" t="s">
        <v>818</v>
      </c>
      <c r="C6" s="1252"/>
      <c r="D6" s="1252"/>
      <c r="E6" s="1252"/>
      <c r="F6" s="1252"/>
      <c r="G6" s="1252"/>
      <c r="H6" s="1252"/>
      <c r="I6" s="1252"/>
      <c r="J6" s="1252"/>
      <c r="K6" s="1252"/>
      <c r="L6" s="1252"/>
      <c r="M6" s="1252"/>
      <c r="N6" s="1252"/>
      <c r="O6" s="765"/>
    </row>
    <row r="7" spans="1:15" s="766" customFormat="1" ht="13.5" thickBot="1" x14ac:dyDescent="0.25">
      <c r="A7" s="5"/>
      <c r="B7" s="763"/>
      <c r="C7" s="763"/>
      <c r="D7" s="764"/>
      <c r="E7" s="764"/>
      <c r="F7" s="764"/>
      <c r="G7" s="764"/>
      <c r="H7" s="764"/>
      <c r="I7" s="764"/>
      <c r="J7" s="764"/>
      <c r="K7" s="763"/>
      <c r="L7" s="763"/>
      <c r="M7" s="763"/>
      <c r="N7" s="763"/>
      <c r="O7" s="763"/>
    </row>
    <row r="8" spans="1:15" s="767" customFormat="1" ht="13.5" thickBot="1" x14ac:dyDescent="0.25">
      <c r="B8" s="768"/>
      <c r="C8" s="769" t="s">
        <v>582</v>
      </c>
      <c r="D8" s="770">
        <v>2000</v>
      </c>
      <c r="E8" s="770">
        <v>2001</v>
      </c>
      <c r="F8" s="769">
        <v>2002</v>
      </c>
      <c r="G8" s="770">
        <v>2003</v>
      </c>
      <c r="H8" s="771">
        <v>2004</v>
      </c>
      <c r="I8" s="770" t="s">
        <v>583</v>
      </c>
      <c r="J8" s="770" t="s">
        <v>584</v>
      </c>
      <c r="K8" s="770" t="s">
        <v>585</v>
      </c>
      <c r="L8" s="770" t="s">
        <v>586</v>
      </c>
      <c r="M8" s="770" t="s">
        <v>587</v>
      </c>
    </row>
    <row r="9" spans="1:15" s="767" customFormat="1" x14ac:dyDescent="0.2">
      <c r="B9" s="1424" t="s">
        <v>685</v>
      </c>
      <c r="C9" s="772" t="s">
        <v>781</v>
      </c>
      <c r="D9" s="773">
        <v>0.45653868000787612</v>
      </c>
      <c r="E9" s="773">
        <v>0.5367464329045557</v>
      </c>
      <c r="F9" s="773">
        <v>1.6665327778232204</v>
      </c>
      <c r="G9" s="773">
        <v>1.3916783577803526</v>
      </c>
      <c r="H9" s="773">
        <v>1.1800291877305504</v>
      </c>
      <c r="I9" s="773">
        <v>0.67976659279741058</v>
      </c>
      <c r="J9" s="773">
        <v>0.59066390851541961</v>
      </c>
      <c r="K9" s="773">
        <v>0.51434886320254025</v>
      </c>
      <c r="L9" s="773">
        <v>0.44468298014696622</v>
      </c>
      <c r="M9" s="773">
        <v>0.45539395465060262</v>
      </c>
    </row>
    <row r="10" spans="1:15" x14ac:dyDescent="0.2">
      <c r="B10" s="1425"/>
      <c r="C10" s="774" t="s">
        <v>783</v>
      </c>
      <c r="D10" s="775">
        <v>0.45653868000787612</v>
      </c>
      <c r="E10" s="775">
        <v>0.5367464329045557</v>
      </c>
      <c r="F10" s="775">
        <v>1.6665871638753542</v>
      </c>
      <c r="G10" s="775">
        <v>1.3919965661366318</v>
      </c>
      <c r="H10" s="775">
        <v>1.1808397745855408</v>
      </c>
      <c r="I10" s="775">
        <v>0.80506900797125647</v>
      </c>
      <c r="J10" s="775">
        <v>0.70619715404234296</v>
      </c>
      <c r="K10" s="775">
        <v>0.62093275743288956</v>
      </c>
      <c r="L10" s="775">
        <v>0.53787363497327956</v>
      </c>
      <c r="M10" s="775">
        <v>0.55445229319448963</v>
      </c>
    </row>
    <row r="11" spans="1:15" x14ac:dyDescent="0.2">
      <c r="B11" s="1425"/>
      <c r="C11" s="776" t="s">
        <v>784</v>
      </c>
      <c r="D11" s="775">
        <v>0.28640309792788549</v>
      </c>
      <c r="E11" s="775">
        <v>0.31471996131772745</v>
      </c>
      <c r="F11" s="775">
        <v>0.95289241185538076</v>
      </c>
      <c r="G11" s="775">
        <v>0.79169901149841071</v>
      </c>
      <c r="H11" s="775">
        <v>0.68548498968461324</v>
      </c>
      <c r="I11" s="775">
        <v>0.31794322937721653</v>
      </c>
      <c r="J11" s="775">
        <v>0.24057488007116307</v>
      </c>
      <c r="K11" s="775">
        <v>0.21812313388886428</v>
      </c>
      <c r="L11" s="775">
        <v>0.16734890219782483</v>
      </c>
      <c r="M11" s="775">
        <v>0.16749954290919669</v>
      </c>
    </row>
    <row r="12" spans="1:15" x14ac:dyDescent="0.2">
      <c r="B12" s="1425"/>
      <c r="C12" s="776" t="s">
        <v>588</v>
      </c>
      <c r="D12" s="775">
        <v>3.3975626159198857E-2</v>
      </c>
      <c r="E12" s="775">
        <v>3.7866485392177976E-2</v>
      </c>
      <c r="F12" s="777" t="s">
        <v>589</v>
      </c>
      <c r="G12" s="777" t="s">
        <v>589</v>
      </c>
      <c r="H12" s="777" t="s">
        <v>589</v>
      </c>
      <c r="I12" s="775">
        <v>1.7583568727096852E-2</v>
      </c>
      <c r="J12" s="775">
        <v>1.6121987890988433E-2</v>
      </c>
      <c r="K12" s="775">
        <v>1.8308654388032832E-2</v>
      </c>
      <c r="L12" s="775">
        <v>1.5547306380980295E-2</v>
      </c>
      <c r="M12" s="775">
        <v>1.9565772362269238E-2</v>
      </c>
    </row>
    <row r="13" spans="1:15" ht="13.5" thickBot="1" x14ac:dyDescent="0.25">
      <c r="A13" s="778"/>
      <c r="B13" s="1425"/>
      <c r="C13" s="779" t="s">
        <v>590</v>
      </c>
      <c r="D13" s="780">
        <v>0.11427189550116214</v>
      </c>
      <c r="E13" s="780">
        <v>0.15277522444577518</v>
      </c>
      <c r="F13" s="781" t="s">
        <v>589</v>
      </c>
      <c r="G13" s="781" t="s">
        <v>589</v>
      </c>
      <c r="H13" s="781" t="s">
        <v>589</v>
      </c>
      <c r="I13" s="780">
        <v>0.10832680660533268</v>
      </c>
      <c r="J13" s="780">
        <v>9.5564732187314969E-2</v>
      </c>
      <c r="K13" s="780">
        <v>9.2030796651011285E-2</v>
      </c>
      <c r="L13" s="780">
        <v>7.2794750215272278E-2</v>
      </c>
      <c r="M13" s="780">
        <v>9.0493109515155712E-2</v>
      </c>
    </row>
    <row r="14" spans="1:15" ht="12.75" customHeight="1" x14ac:dyDescent="0.2">
      <c r="B14" s="1426" t="s">
        <v>782</v>
      </c>
      <c r="C14" s="782" t="s">
        <v>591</v>
      </c>
      <c r="D14" s="773">
        <v>0.94328323699421968</v>
      </c>
      <c r="E14" s="773">
        <v>0.96935280331710838</v>
      </c>
      <c r="F14" s="773">
        <v>0.79085988468628654</v>
      </c>
      <c r="G14" s="773">
        <v>0.75785934842924907</v>
      </c>
      <c r="H14" s="773">
        <v>0.75607435597189698</v>
      </c>
      <c r="I14" s="773">
        <v>0.51441262274911592</v>
      </c>
      <c r="J14" s="773">
        <v>0.52057780215761562</v>
      </c>
      <c r="K14" s="773">
        <v>0.5275675635739614</v>
      </c>
      <c r="L14" s="773">
        <v>0.52513721201127406</v>
      </c>
      <c r="M14" s="773">
        <v>0.540555321459538</v>
      </c>
    </row>
    <row r="15" spans="1:15" x14ac:dyDescent="0.2">
      <c r="B15" s="1427"/>
      <c r="C15" s="776" t="s">
        <v>592</v>
      </c>
      <c r="D15" s="775" t="s">
        <v>593</v>
      </c>
      <c r="E15" s="775" t="s">
        <v>593</v>
      </c>
      <c r="F15" s="775">
        <v>0.19224335700261252</v>
      </c>
      <c r="G15" s="775">
        <v>0.2182700967436571</v>
      </c>
      <c r="H15" s="775">
        <v>0.20972122690887063</v>
      </c>
      <c r="I15" s="775">
        <v>0.41483509434438703</v>
      </c>
      <c r="J15" s="775">
        <v>0.41252068091243599</v>
      </c>
      <c r="K15" s="775">
        <v>0.39348652753315028</v>
      </c>
      <c r="L15" s="775">
        <v>0.36607115248102284</v>
      </c>
      <c r="M15" s="775">
        <v>0.2544166312726967</v>
      </c>
    </row>
    <row r="16" spans="1:15" x14ac:dyDescent="0.2">
      <c r="B16" s="1427"/>
      <c r="C16" s="776" t="s">
        <v>588</v>
      </c>
      <c r="D16" s="775">
        <v>7.4420038535645466E-2</v>
      </c>
      <c r="E16" s="775">
        <v>7.0548182662839243E-2</v>
      </c>
      <c r="F16" s="775" t="s">
        <v>589</v>
      </c>
      <c r="G16" s="775" t="s">
        <v>589</v>
      </c>
      <c r="H16" s="775" t="s">
        <v>589</v>
      </c>
      <c r="I16" s="775">
        <v>2.6073814214318092E-2</v>
      </c>
      <c r="J16" s="775">
        <v>2.7568896863141654E-2</v>
      </c>
      <c r="K16" s="775">
        <v>3.6033971333142296E-2</v>
      </c>
      <c r="L16" s="775">
        <v>3.5470702462452534E-2</v>
      </c>
      <c r="M16" s="775">
        <v>4.3675042067342712E-2</v>
      </c>
    </row>
    <row r="17" spans="2:15" x14ac:dyDescent="0.2">
      <c r="B17" s="1427"/>
      <c r="C17" s="776" t="s">
        <v>594</v>
      </c>
      <c r="D17" s="775">
        <v>0.3756146435452794</v>
      </c>
      <c r="E17" s="775">
        <v>0.32128246730734561</v>
      </c>
      <c r="F17" s="775">
        <v>0.34779766496267339</v>
      </c>
      <c r="G17" s="775">
        <v>0.3186308511590441</v>
      </c>
      <c r="H17" s="775">
        <v>0.30481034626965542</v>
      </c>
      <c r="I17" s="775">
        <v>0.35747947410370895</v>
      </c>
      <c r="J17" s="775">
        <v>0.34739074785152679</v>
      </c>
      <c r="K17" s="775">
        <v>0.26351821582856338</v>
      </c>
      <c r="L17" s="775">
        <v>0.27015239951978381</v>
      </c>
      <c r="M17" s="775">
        <v>0.29244703121351284</v>
      </c>
    </row>
    <row r="18" spans="2:15" x14ac:dyDescent="0.2">
      <c r="B18" s="1427"/>
      <c r="C18" s="776" t="s">
        <v>784</v>
      </c>
      <c r="D18" s="775">
        <v>0.62733588734024581</v>
      </c>
      <c r="E18" s="775">
        <v>0.58634756008465361</v>
      </c>
      <c r="F18" s="775">
        <v>0.57267564726725462</v>
      </c>
      <c r="G18" s="775">
        <v>0.57061422982737964</v>
      </c>
      <c r="H18" s="775">
        <v>0.58353436180323159</v>
      </c>
      <c r="I18" s="775">
        <v>0.47146246715586915</v>
      </c>
      <c r="J18" s="775">
        <v>0.41138846795005724</v>
      </c>
      <c r="K18" s="775">
        <v>0.42929658220999334</v>
      </c>
      <c r="L18" s="775">
        <v>0.38180138567631383</v>
      </c>
      <c r="M18" s="775">
        <v>0.37389526204493173</v>
      </c>
    </row>
    <row r="19" spans="2:15" ht="13.5" thickBot="1" x14ac:dyDescent="0.25">
      <c r="B19" s="1428"/>
      <c r="C19" s="779" t="s">
        <v>595</v>
      </c>
      <c r="D19" s="780">
        <v>0.27917533718689785</v>
      </c>
      <c r="E19" s="780">
        <v>0.28954667110426979</v>
      </c>
      <c r="F19" s="780">
        <v>0.26063906284728122</v>
      </c>
      <c r="G19" s="780">
        <v>0.22986776156806588</v>
      </c>
      <c r="H19" s="780">
        <v>0.22361680327868852</v>
      </c>
      <c r="I19" s="780">
        <v>0.25351627243631375</v>
      </c>
      <c r="J19" s="780">
        <v>0.1802849225932015</v>
      </c>
      <c r="K19" s="780">
        <v>0.19495425649236081</v>
      </c>
      <c r="L19" s="780">
        <v>0.22174797512369521</v>
      </c>
      <c r="M19" s="780">
        <v>0.21216527236975175</v>
      </c>
    </row>
    <row r="20" spans="2:15" ht="13.5" thickBot="1" x14ac:dyDescent="0.25">
      <c r="B20" s="763"/>
      <c r="C20" s="763"/>
      <c r="D20" s="783"/>
      <c r="E20" s="783"/>
      <c r="F20" s="783"/>
      <c r="G20" s="783"/>
      <c r="H20" s="783"/>
      <c r="I20" s="783"/>
      <c r="J20" s="783"/>
      <c r="K20" s="783"/>
      <c r="L20" s="783"/>
      <c r="M20" s="783"/>
    </row>
    <row r="21" spans="2:15" ht="13.5" thickBot="1" x14ac:dyDescent="0.25">
      <c r="B21" s="16"/>
      <c r="C21" s="770" t="s">
        <v>596</v>
      </c>
      <c r="D21" s="784">
        <v>7.5579654541892509</v>
      </c>
      <c r="E21" s="784">
        <v>8.3135209604408598</v>
      </c>
      <c r="F21" s="784">
        <v>6.0521724308630498</v>
      </c>
      <c r="G21" s="784">
        <v>6.9111481018413796</v>
      </c>
      <c r="H21" s="784">
        <v>7.7966542771101901</v>
      </c>
      <c r="I21" s="784">
        <v>12.2871375597783</v>
      </c>
      <c r="J21" s="784">
        <v>12.933632371774999</v>
      </c>
      <c r="K21" s="784">
        <v>12.553687757525061</v>
      </c>
      <c r="L21" s="784">
        <v>11.736460250710392</v>
      </c>
      <c r="M21" s="784">
        <v>11.122211739269501</v>
      </c>
    </row>
    <row r="22" spans="2:15" ht="13.5" thickBot="1" x14ac:dyDescent="0.25">
      <c r="B22" s="763"/>
      <c r="C22" s="763"/>
      <c r="D22" s="783"/>
      <c r="E22" s="783"/>
      <c r="F22" s="783"/>
      <c r="G22" s="783"/>
      <c r="H22" s="783"/>
      <c r="I22" s="783"/>
      <c r="J22" s="783"/>
      <c r="K22" s="783"/>
      <c r="L22" s="783"/>
      <c r="M22" s="783"/>
    </row>
    <row r="23" spans="2:15" x14ac:dyDescent="0.2">
      <c r="B23" s="1422" t="s">
        <v>597</v>
      </c>
      <c r="C23" s="785" t="s">
        <v>591</v>
      </c>
      <c r="D23" s="773">
        <v>6.5188340399253057</v>
      </c>
      <c r="E23" s="773">
        <v>7.0635610347615199</v>
      </c>
      <c r="F23" s="773">
        <v>11.548396334478809</v>
      </c>
      <c r="G23" s="773">
        <v>9.5956512500885331</v>
      </c>
      <c r="H23" s="773">
        <v>7.3620075333401198</v>
      </c>
      <c r="I23" s="773">
        <v>2.3676318695017273</v>
      </c>
      <c r="J23" s="773">
        <v>2.2216811811343136</v>
      </c>
      <c r="K23" s="773">
        <v>1.6535459112959112</v>
      </c>
      <c r="L23" s="773">
        <v>1.6525880877851069</v>
      </c>
      <c r="M23" s="773">
        <v>1.657935490973754</v>
      </c>
    </row>
    <row r="24" spans="2:15" ht="13.5" thickBot="1" x14ac:dyDescent="0.25">
      <c r="B24" s="1423"/>
      <c r="C24" s="786" t="s">
        <v>784</v>
      </c>
      <c r="D24" s="780">
        <v>4.3353876931933639</v>
      </c>
      <c r="E24" s="780">
        <v>4.272646413223975</v>
      </c>
      <c r="F24" s="780">
        <v>8.3623982879974221</v>
      </c>
      <c r="G24" s="780">
        <v>7.2248434476790848</v>
      </c>
      <c r="H24" s="780">
        <v>5.6819601585824593</v>
      </c>
      <c r="I24" s="780">
        <v>2.1699497896196709</v>
      </c>
      <c r="J24" s="780">
        <v>1.7556914904788705</v>
      </c>
      <c r="K24" s="780">
        <v>1.3457836330992634</v>
      </c>
      <c r="L24" s="780">
        <v>1.201517684963525</v>
      </c>
      <c r="M24" s="780">
        <v>1.1467615407051481</v>
      </c>
    </row>
    <row r="25" spans="2:15" ht="13.5" thickBot="1" x14ac:dyDescent="0.25">
      <c r="B25" s="763"/>
      <c r="C25" s="787"/>
      <c r="D25" s="788"/>
      <c r="E25" s="788"/>
      <c r="F25" s="788"/>
      <c r="G25" s="788"/>
      <c r="H25" s="788"/>
      <c r="I25" s="788"/>
      <c r="J25" s="788"/>
      <c r="K25" s="788"/>
      <c r="L25" s="788"/>
      <c r="M25" s="788"/>
    </row>
    <row r="26" spans="2:15" x14ac:dyDescent="0.2">
      <c r="B26" s="1422" t="s">
        <v>598</v>
      </c>
      <c r="C26" s="785" t="s">
        <v>591</v>
      </c>
      <c r="D26" s="773">
        <v>3.9131910701060839</v>
      </c>
      <c r="E26" s="773">
        <v>4.485181504498879</v>
      </c>
      <c r="F26" s="773">
        <v>4.1508609320680456</v>
      </c>
      <c r="G26" s="773">
        <v>3.9339738486063935</v>
      </c>
      <c r="H26" s="773">
        <v>3.6281998281370225</v>
      </c>
      <c r="I26" s="773">
        <v>1.4137442430817435</v>
      </c>
      <c r="J26" s="773">
        <v>1.3052991976530279</v>
      </c>
      <c r="K26" s="773">
        <v>1.1547411045370128</v>
      </c>
      <c r="L26" s="773">
        <v>0.9396120205617996</v>
      </c>
      <c r="M26" s="773">
        <v>1.1988462502454251</v>
      </c>
    </row>
    <row r="27" spans="2:15" ht="13.5" thickBot="1" x14ac:dyDescent="0.25">
      <c r="B27" s="1423"/>
      <c r="C27" s="786" t="s">
        <v>785</v>
      </c>
      <c r="D27" s="780">
        <v>2.602490000903058</v>
      </c>
      <c r="E27" s="780">
        <v>2.7130217426517427</v>
      </c>
      <c r="F27" s="780">
        <v>3.0057119055056889</v>
      </c>
      <c r="G27" s="780">
        <v>2.9620027283903778</v>
      </c>
      <c r="H27" s="780">
        <v>2.8002262667472704</v>
      </c>
      <c r="I27" s="780">
        <v>1.2957056636920774</v>
      </c>
      <c r="J27" s="780">
        <v>1.0315169629068868</v>
      </c>
      <c r="K27" s="780">
        <v>0.93964535301768026</v>
      </c>
      <c r="L27" s="780">
        <v>0.68314559145905096</v>
      </c>
      <c r="M27" s="780">
        <v>0.82922675064705831</v>
      </c>
    </row>
    <row r="28" spans="2:15" ht="13.5" thickBot="1" x14ac:dyDescent="0.25">
      <c r="B28" s="763"/>
      <c r="C28" s="789"/>
      <c r="D28" s="783"/>
      <c r="E28" s="783"/>
      <c r="F28" s="783"/>
      <c r="G28" s="783"/>
      <c r="H28" s="783"/>
      <c r="I28" s="783"/>
      <c r="J28" s="783"/>
      <c r="K28" s="783"/>
      <c r="L28" s="783"/>
      <c r="M28" s="783"/>
    </row>
    <row r="29" spans="2:15" ht="12.75" customHeight="1" x14ac:dyDescent="0.2">
      <c r="B29" s="1422" t="s">
        <v>599</v>
      </c>
      <c r="C29" s="785" t="s">
        <v>588</v>
      </c>
      <c r="D29" s="773">
        <v>0.19665014590525423</v>
      </c>
      <c r="E29" s="773">
        <v>0.22409333716017968</v>
      </c>
      <c r="F29" s="773" t="s">
        <v>589</v>
      </c>
      <c r="G29" s="773" t="s">
        <v>589</v>
      </c>
      <c r="H29" s="773" t="s">
        <v>589</v>
      </c>
      <c r="I29" s="773">
        <v>8.5894279811038005E-2</v>
      </c>
      <c r="J29" s="773">
        <v>7.6940849541224335E-2</v>
      </c>
      <c r="K29" s="773">
        <v>8.2202439171777816E-2</v>
      </c>
      <c r="L29" s="773">
        <v>6.635319287019209E-2</v>
      </c>
      <c r="M29" s="773">
        <v>8.0073010739679387E-2</v>
      </c>
    </row>
    <row r="30" spans="2:15" ht="13.5" thickBot="1" x14ac:dyDescent="0.25">
      <c r="B30" s="1423"/>
      <c r="C30" s="786" t="s">
        <v>590</v>
      </c>
      <c r="D30" s="780">
        <v>0.6614031134519458</v>
      </c>
      <c r="E30" s="780">
        <v>0.90412166661026561</v>
      </c>
      <c r="F30" s="780" t="s">
        <v>589</v>
      </c>
      <c r="G30" s="780" t="s">
        <v>589</v>
      </c>
      <c r="H30" s="780" t="s">
        <v>589</v>
      </c>
      <c r="I30" s="780">
        <v>0.52916749620092041</v>
      </c>
      <c r="J30" s="780">
        <v>0.45607475519700319</v>
      </c>
      <c r="K30" s="780">
        <v>0.41320109076830108</v>
      </c>
      <c r="L30" s="780">
        <v>0.31067530172817404</v>
      </c>
      <c r="M30" s="780">
        <v>0.37034345467738283</v>
      </c>
    </row>
    <row r="31" spans="2:15" x14ac:dyDescent="0.2">
      <c r="B31" s="9"/>
      <c r="C31" s="9"/>
      <c r="D31" s="790"/>
      <c r="E31" s="790"/>
      <c r="F31" s="790"/>
      <c r="G31" s="790"/>
      <c r="H31" s="790"/>
      <c r="I31" s="790"/>
      <c r="J31" s="790"/>
      <c r="K31" s="763"/>
      <c r="L31" s="763"/>
      <c r="M31" s="763"/>
      <c r="N31" s="763"/>
      <c r="O31" s="763"/>
    </row>
    <row r="32" spans="2:15" x14ac:dyDescent="0.2">
      <c r="C32" s="763"/>
      <c r="D32" s="764"/>
      <c r="E32" s="764"/>
      <c r="F32" s="764"/>
      <c r="G32" s="764"/>
      <c r="H32" s="764"/>
      <c r="I32" s="764"/>
      <c r="J32" s="764"/>
      <c r="K32" s="763"/>
      <c r="L32" s="763"/>
      <c r="M32" s="763"/>
      <c r="N32" s="763"/>
      <c r="O32" s="763"/>
    </row>
    <row r="33" spans="2:18" ht="13.5" thickBot="1" x14ac:dyDescent="0.25">
      <c r="C33" s="763"/>
      <c r="D33" s="791"/>
      <c r="E33" s="791"/>
      <c r="F33" s="791"/>
      <c r="G33" s="791"/>
      <c r="H33" s="791"/>
      <c r="I33" s="791"/>
      <c r="J33" s="791"/>
      <c r="K33" s="791"/>
      <c r="L33" s="763"/>
      <c r="M33" s="763"/>
      <c r="N33" s="763"/>
      <c r="O33" s="763"/>
    </row>
    <row r="34" spans="2:18" ht="26.25" thickBot="1" x14ac:dyDescent="0.25">
      <c r="B34" s="768"/>
      <c r="C34" s="770" t="s">
        <v>582</v>
      </c>
      <c r="D34" s="792" t="s">
        <v>600</v>
      </c>
      <c r="E34" s="792" t="s">
        <v>601</v>
      </c>
      <c r="F34" s="792" t="s">
        <v>602</v>
      </c>
      <c r="G34" s="792" t="s">
        <v>603</v>
      </c>
      <c r="H34" s="792" t="s">
        <v>604</v>
      </c>
      <c r="I34" s="792" t="s">
        <v>605</v>
      </c>
      <c r="J34" s="792" t="s">
        <v>606</v>
      </c>
      <c r="K34" s="792" t="s">
        <v>609</v>
      </c>
      <c r="L34" s="792" t="s">
        <v>722</v>
      </c>
      <c r="M34" s="792" t="s">
        <v>748</v>
      </c>
      <c r="N34" s="792" t="s">
        <v>841</v>
      </c>
      <c r="O34" s="792" t="s">
        <v>921</v>
      </c>
    </row>
    <row r="35" spans="2:18" x14ac:dyDescent="0.2">
      <c r="B35" s="1429" t="s">
        <v>685</v>
      </c>
      <c r="C35" s="776" t="s">
        <v>781</v>
      </c>
      <c r="D35" s="775">
        <v>0.39973209090089568</v>
      </c>
      <c r="E35" s="775">
        <v>0.3594611560337293</v>
      </c>
      <c r="F35" s="775">
        <v>0.37423604431624091</v>
      </c>
      <c r="G35" s="775">
        <v>0.40145853073801563</v>
      </c>
      <c r="H35" s="775">
        <v>0.41414131986603875</v>
      </c>
      <c r="I35" s="775">
        <v>0.48639682021472663</v>
      </c>
      <c r="J35" s="775">
        <v>0.51428943306176322</v>
      </c>
      <c r="K35" s="775">
        <v>0.56095948429158005</v>
      </c>
      <c r="L35" s="775">
        <v>0.8526439739085494</v>
      </c>
      <c r="M35" s="775">
        <v>0.87797355101461316</v>
      </c>
      <c r="N35" s="775">
        <v>0.80174097167255232</v>
      </c>
      <c r="O35" s="775">
        <v>0.9093839979044247</v>
      </c>
      <c r="R35" s="1002"/>
    </row>
    <row r="36" spans="2:18" x14ac:dyDescent="0.2">
      <c r="B36" s="1430"/>
      <c r="C36" s="774" t="s">
        <v>783</v>
      </c>
      <c r="D36" s="775">
        <v>0.43456502048388052</v>
      </c>
      <c r="E36" s="775">
        <v>0.38942093109597975</v>
      </c>
      <c r="F36" s="775">
        <v>0.4044180390974042</v>
      </c>
      <c r="G36" s="775">
        <v>0.43516089281031894</v>
      </c>
      <c r="H36" s="775">
        <v>0.44696850197945293</v>
      </c>
      <c r="I36" s="775">
        <v>0.52562643344295823</v>
      </c>
      <c r="J36" s="775">
        <v>0.53060179510240391</v>
      </c>
      <c r="K36" s="775">
        <v>0.56603278682630054</v>
      </c>
      <c r="L36" s="775">
        <v>0.85990604077867017</v>
      </c>
      <c r="M36" s="775">
        <v>0.88471815145078503</v>
      </c>
      <c r="N36" s="775">
        <v>0.80762289356411288</v>
      </c>
      <c r="O36" s="775">
        <v>0.91646691464825514</v>
      </c>
      <c r="R36" s="1002"/>
    </row>
    <row r="37" spans="2:18" x14ac:dyDescent="0.2">
      <c r="B37" s="1430"/>
      <c r="C37" s="776" t="s">
        <v>784</v>
      </c>
      <c r="D37" s="775">
        <v>0.14630241912760761</v>
      </c>
      <c r="E37" s="775">
        <v>0.11966677944113743</v>
      </c>
      <c r="F37" s="775">
        <v>0.11217960832716861</v>
      </c>
      <c r="G37" s="775">
        <v>0.11832879789342253</v>
      </c>
      <c r="H37" s="775">
        <v>0.12569567758616204</v>
      </c>
      <c r="I37" s="775">
        <v>0.13886194076329791</v>
      </c>
      <c r="J37" s="775">
        <v>0.177264951507176</v>
      </c>
      <c r="K37" s="775">
        <v>0.22866861046207618</v>
      </c>
      <c r="L37" s="775">
        <v>0.41722891467948409</v>
      </c>
      <c r="M37" s="775">
        <v>0.43874828045842162</v>
      </c>
      <c r="N37" s="775">
        <v>0.40112987504892345</v>
      </c>
      <c r="O37" s="775">
        <v>0.45453187869510497</v>
      </c>
      <c r="R37" s="1002"/>
    </row>
    <row r="38" spans="2:18" x14ac:dyDescent="0.2">
      <c r="B38" s="1430"/>
      <c r="C38" s="776" t="s">
        <v>588</v>
      </c>
      <c r="D38" s="775">
        <v>1.3267691136204223E-2</v>
      </c>
      <c r="E38" s="775">
        <v>1.6330016699085313E-2</v>
      </c>
      <c r="F38" s="775">
        <v>1.9405410087455281E-2</v>
      </c>
      <c r="G38" s="775">
        <v>1.2543169229379E-2</v>
      </c>
      <c r="H38" s="775">
        <v>1.5539780949565098E-2</v>
      </c>
      <c r="I38" s="775">
        <v>2.0293791063077694E-2</v>
      </c>
      <c r="J38" s="775">
        <v>2.251456096920668E-2</v>
      </c>
      <c r="K38" s="775">
        <v>2.8938882226793458E-2</v>
      </c>
      <c r="L38" s="775">
        <v>3.5182841032331283E-2</v>
      </c>
      <c r="M38" s="775">
        <v>3.7107848501274514E-2</v>
      </c>
      <c r="N38" s="775">
        <v>4.965046310102348E-2</v>
      </c>
      <c r="O38" s="775">
        <v>6.9582886386532886E-2</v>
      </c>
      <c r="R38" s="1002"/>
    </row>
    <row r="39" spans="2:18" ht="13.5" thickBot="1" x14ac:dyDescent="0.25">
      <c r="B39" s="1431"/>
      <c r="C39" s="776" t="s">
        <v>590</v>
      </c>
      <c r="D39" s="775">
        <v>8.0739249235689314E-2</v>
      </c>
      <c r="E39" s="775">
        <v>8.0928154813050421E-2</v>
      </c>
      <c r="F39" s="775">
        <v>7.9264036671039401E-2</v>
      </c>
      <c r="G39" s="775">
        <v>7.8893238460193832E-2</v>
      </c>
      <c r="H39" s="775">
        <v>9.9030255791555138E-2</v>
      </c>
      <c r="I39" s="775">
        <v>0.1004721647974143</v>
      </c>
      <c r="J39" s="775">
        <v>0.11026768425744043</v>
      </c>
      <c r="K39" s="775">
        <v>0.15931882963403601</v>
      </c>
      <c r="L39" s="775">
        <v>0.17224937096090337</v>
      </c>
      <c r="M39" s="775">
        <v>0.1955644204148774</v>
      </c>
      <c r="N39" s="775">
        <v>0.29135674373850978</v>
      </c>
      <c r="O39" s="775">
        <v>0.40462594962950849</v>
      </c>
      <c r="R39" s="1002"/>
    </row>
    <row r="40" spans="2:18" ht="12.75" customHeight="1" x14ac:dyDescent="0.2">
      <c r="B40" s="1426" t="s">
        <v>782</v>
      </c>
      <c r="C40" s="826" t="s">
        <v>591</v>
      </c>
      <c r="D40" s="773">
        <v>0.58772450633933981</v>
      </c>
      <c r="E40" s="773">
        <v>0.60083000303219147</v>
      </c>
      <c r="F40" s="773">
        <v>0.58950070540947841</v>
      </c>
      <c r="G40" s="773">
        <v>0.61922217852343919</v>
      </c>
      <c r="H40" s="773">
        <v>0.64878971865919721</v>
      </c>
      <c r="I40" s="773">
        <v>0.66851769500632441</v>
      </c>
      <c r="J40" s="773">
        <v>0.67386337947480635</v>
      </c>
      <c r="K40" s="773">
        <v>0.68472213942781812</v>
      </c>
      <c r="L40" s="773">
        <v>0.76189278390972004</v>
      </c>
      <c r="M40" s="773">
        <v>0.77893878164438546</v>
      </c>
      <c r="N40" s="773">
        <v>0.76622565098332018</v>
      </c>
      <c r="O40" s="773">
        <v>0.80154253577988976</v>
      </c>
      <c r="R40" s="1002"/>
    </row>
    <row r="41" spans="2:18" x14ac:dyDescent="0.2">
      <c r="B41" s="1427"/>
      <c r="C41" s="827" t="s">
        <v>592</v>
      </c>
      <c r="D41" s="775">
        <v>0.2315864995524104</v>
      </c>
      <c r="E41" s="775">
        <v>0.20711111946978128</v>
      </c>
      <c r="F41" s="775">
        <v>0.17787603682954853</v>
      </c>
      <c r="G41" s="775">
        <v>0.14028195159698145</v>
      </c>
      <c r="H41" s="775">
        <v>9.6625302596149196E-2</v>
      </c>
      <c r="I41" s="775">
        <v>7.1718114448889772E-2</v>
      </c>
      <c r="J41" s="775">
        <v>7.3148206113804945E-2</v>
      </c>
      <c r="K41" s="775">
        <v>8.085425449361186E-2</v>
      </c>
      <c r="L41" s="775">
        <v>6.6169258364690189E-2</v>
      </c>
      <c r="M41" s="775">
        <v>7.2683522553908073E-2</v>
      </c>
      <c r="N41" s="775">
        <v>8.125725168544258E-2</v>
      </c>
      <c r="O41" s="775">
        <v>7.3208597207396697E-2</v>
      </c>
      <c r="R41" s="1002"/>
    </row>
    <row r="42" spans="2:18" x14ac:dyDescent="0.2">
      <c r="B42" s="1427"/>
      <c r="C42" s="827" t="s">
        <v>588</v>
      </c>
      <c r="D42" s="775">
        <v>3.3743422787631455E-2</v>
      </c>
      <c r="E42" s="775">
        <v>4.6196968430351953E-2</v>
      </c>
      <c r="F42" s="775">
        <v>5.2711791017822821E-2</v>
      </c>
      <c r="G42" s="775">
        <v>3.1784524410079791E-2</v>
      </c>
      <c r="H42" s="775">
        <v>3.7522894249218383E-2</v>
      </c>
      <c r="I42" s="775">
        <v>4.1722705041777865E-2</v>
      </c>
      <c r="J42" s="775">
        <v>4.3777996439026218E-2</v>
      </c>
      <c r="K42" s="775">
        <v>5.1588186022631481E-2</v>
      </c>
      <c r="L42" s="775">
        <v>4.1263226046214727E-2</v>
      </c>
      <c r="M42" s="775">
        <v>4.2265337558735731E-2</v>
      </c>
      <c r="N42" s="775">
        <v>6.1928309585382847E-2</v>
      </c>
      <c r="O42" s="775">
        <v>7.6516506279942234E-2</v>
      </c>
      <c r="R42" s="1002"/>
    </row>
    <row r="43" spans="2:18" x14ac:dyDescent="0.2">
      <c r="B43" s="1427"/>
      <c r="C43" s="827" t="s">
        <v>594</v>
      </c>
      <c r="D43" s="775">
        <v>0.30929623271647155</v>
      </c>
      <c r="E43" s="775">
        <v>0.33728674356096183</v>
      </c>
      <c r="F43" s="775">
        <v>0.30854785764637122</v>
      </c>
      <c r="G43" s="775">
        <v>0.35279480103858374</v>
      </c>
      <c r="H43" s="775">
        <v>0.3843126947301303</v>
      </c>
      <c r="I43" s="775">
        <v>0.36247722194623672</v>
      </c>
      <c r="J43" s="775">
        <v>0.31936627264127382</v>
      </c>
      <c r="K43" s="775">
        <v>0.29723060098326598</v>
      </c>
      <c r="L43" s="775">
        <v>0.31720041899278179</v>
      </c>
      <c r="M43" s="775">
        <v>0.32023212597634643</v>
      </c>
      <c r="N43" s="775">
        <v>0.34534529721879692</v>
      </c>
      <c r="O43" s="775">
        <v>0.38374600821313942</v>
      </c>
      <c r="R43" s="1002"/>
    </row>
    <row r="44" spans="2:18" x14ac:dyDescent="0.2">
      <c r="B44" s="1427"/>
      <c r="C44" s="827" t="s">
        <v>784</v>
      </c>
      <c r="D44" s="775">
        <v>0.37208767771243773</v>
      </c>
      <c r="E44" s="775">
        <v>0.3385325645327581</v>
      </c>
      <c r="F44" s="775">
        <v>0.30471853178849012</v>
      </c>
      <c r="G44" s="775">
        <v>0.29984643404552797</v>
      </c>
      <c r="H44" s="775">
        <v>0.30350914423805991</v>
      </c>
      <c r="I44" s="775">
        <v>0.28549105379018597</v>
      </c>
      <c r="J44" s="775">
        <v>0.34467935779245829</v>
      </c>
      <c r="K44" s="775">
        <v>0.40763837115768764</v>
      </c>
      <c r="L44" s="775">
        <v>0.48933544063754109</v>
      </c>
      <c r="M44" s="775">
        <v>0.49972835736496912</v>
      </c>
      <c r="N44" s="775">
        <v>0.500323532439793</v>
      </c>
      <c r="O44" s="775">
        <v>0.49982392448352253</v>
      </c>
      <c r="R44" s="1002"/>
    </row>
    <row r="45" spans="2:18" ht="13.5" thickBot="1" x14ac:dyDescent="0.25">
      <c r="B45" s="1428"/>
      <c r="C45" s="828" t="s">
        <v>595</v>
      </c>
      <c r="D45" s="780">
        <v>0.20616250713902631</v>
      </c>
      <c r="E45" s="780">
        <v>0.20330226098683932</v>
      </c>
      <c r="F45" s="780">
        <v>0.27252797365252546</v>
      </c>
      <c r="G45" s="780">
        <v>0.26793905421867303</v>
      </c>
      <c r="H45" s="780">
        <v>0.31083738729796734</v>
      </c>
      <c r="I45" s="780">
        <v>0.30782541371614724</v>
      </c>
      <c r="J45" s="780">
        <v>0.31136819849796904</v>
      </c>
      <c r="K45" s="780">
        <v>0.30291309988758647</v>
      </c>
      <c r="L45" s="780">
        <v>0.2921886891128973</v>
      </c>
      <c r="M45" s="780">
        <v>0.31041473343955772</v>
      </c>
      <c r="N45" s="780">
        <v>0.30862756938167163</v>
      </c>
      <c r="O45" s="780">
        <v>0.2780080477590785</v>
      </c>
      <c r="R45" s="1002"/>
    </row>
    <row r="46" spans="2:18" ht="13.5" thickBot="1" x14ac:dyDescent="0.25">
      <c r="B46" s="763"/>
      <c r="C46" s="763"/>
      <c r="D46" s="783"/>
      <c r="E46" s="783"/>
      <c r="F46" s="783"/>
      <c r="G46" s="783"/>
      <c r="H46" s="783"/>
      <c r="I46" s="783"/>
      <c r="J46" s="783"/>
      <c r="K46" s="783"/>
      <c r="L46" s="783"/>
      <c r="M46" s="783"/>
      <c r="N46" s="783"/>
      <c r="O46" s="783"/>
      <c r="R46" s="1002"/>
    </row>
    <row r="47" spans="2:18" ht="13.5" thickBot="1" x14ac:dyDescent="0.25">
      <c r="B47" s="16"/>
      <c r="C47" s="770" t="s">
        <v>596</v>
      </c>
      <c r="D47" s="784">
        <v>11.033628289397774</v>
      </c>
      <c r="E47" s="784">
        <v>10.653244780983071</v>
      </c>
      <c r="F47" s="784">
        <v>9.5305938057712876</v>
      </c>
      <c r="G47" s="784">
        <v>8.9694289703193757</v>
      </c>
      <c r="H47" s="784">
        <v>8.0865248407514994</v>
      </c>
      <c r="I47" s="784">
        <v>7.8052243520930293</v>
      </c>
      <c r="J47" s="784">
        <v>7.3619324670716617</v>
      </c>
      <c r="K47" s="784">
        <v>7.6930096532398995</v>
      </c>
      <c r="L47" s="784">
        <v>7.3354601114460909</v>
      </c>
      <c r="M47" s="784">
        <v>7.2283413783253367</v>
      </c>
      <c r="N47" s="784">
        <v>7.0654616022740271</v>
      </c>
      <c r="O47" s="784">
        <v>7.2233121999011809</v>
      </c>
      <c r="R47" s="1002"/>
    </row>
    <row r="48" spans="2:18" ht="13.5" thickBot="1" x14ac:dyDescent="0.25">
      <c r="B48" s="763"/>
      <c r="C48" s="763"/>
      <c r="D48" s="783"/>
      <c r="E48" s="783"/>
      <c r="F48" s="783"/>
      <c r="G48" s="783"/>
      <c r="H48" s="783"/>
      <c r="I48" s="783"/>
      <c r="J48" s="783"/>
      <c r="K48" s="783"/>
      <c r="L48" s="783"/>
      <c r="M48" s="783"/>
      <c r="N48" s="783"/>
      <c r="O48" s="783"/>
      <c r="R48" s="1002"/>
    </row>
    <row r="49" spans="2:18" x14ac:dyDescent="0.2">
      <c r="B49" s="1422" t="s">
        <v>597</v>
      </c>
      <c r="C49" s="793" t="s">
        <v>591</v>
      </c>
      <c r="D49" s="773">
        <v>1.8506645181073711</v>
      </c>
      <c r="E49" s="773">
        <v>2.3185793990487511</v>
      </c>
      <c r="F49" s="773">
        <v>2.6889447291913564</v>
      </c>
      <c r="G49" s="773">
        <v>4.1022927227429129</v>
      </c>
      <c r="H49" s="773">
        <v>4.5755119592036282</v>
      </c>
      <c r="I49" s="773">
        <v>5.8240829513021559</v>
      </c>
      <c r="J49" s="773">
        <v>4.6401642669364875</v>
      </c>
      <c r="K49" s="773">
        <v>3.9557086736632487</v>
      </c>
      <c r="L49" s="773">
        <v>3.8136016450527266</v>
      </c>
      <c r="M49" s="773">
        <v>3.794496023334502</v>
      </c>
      <c r="N49" s="773">
        <v>3.9911141118259952</v>
      </c>
      <c r="O49" s="773">
        <v>5.0828757520106649</v>
      </c>
      <c r="R49" s="1002"/>
    </row>
    <row r="50" spans="2:18" ht="13.5" thickBot="1" x14ac:dyDescent="0.25">
      <c r="B50" s="1423"/>
      <c r="C50" s="794" t="s">
        <v>784</v>
      </c>
      <c r="D50" s="780">
        <v>1.17165347487001</v>
      </c>
      <c r="E50" s="780">
        <v>1.306383879086578</v>
      </c>
      <c r="F50" s="780">
        <v>1.3899411526071686</v>
      </c>
      <c r="G50" s="780">
        <v>1.9864563754135964</v>
      </c>
      <c r="H50" s="780">
        <v>2.1404619698025411</v>
      </c>
      <c r="I50" s="780">
        <v>2.487179608780556</v>
      </c>
      <c r="J50" s="780">
        <v>2.3734318977619657</v>
      </c>
      <c r="K50" s="780">
        <v>2.3549678733243438</v>
      </c>
      <c r="L50" s="780">
        <v>2.4493347106159931</v>
      </c>
      <c r="M50" s="780">
        <v>2.4343598103638291</v>
      </c>
      <c r="N50" s="780">
        <v>2.6060838712936252</v>
      </c>
      <c r="O50" s="780">
        <v>3.1695671690837881</v>
      </c>
      <c r="R50" s="1002"/>
    </row>
    <row r="51" spans="2:18" ht="13.5" thickBot="1" x14ac:dyDescent="0.25">
      <c r="B51" s="763"/>
      <c r="C51" s="795"/>
      <c r="D51" s="788"/>
      <c r="E51" s="788"/>
      <c r="F51" s="788"/>
      <c r="G51" s="788"/>
      <c r="H51" s="788"/>
      <c r="I51" s="788"/>
      <c r="J51" s="788"/>
      <c r="K51" s="788"/>
      <c r="L51" s="788"/>
      <c r="M51" s="788"/>
      <c r="N51" s="788"/>
      <c r="O51" s="788"/>
      <c r="R51" s="1002"/>
    </row>
    <row r="52" spans="2:18" x14ac:dyDescent="0.2">
      <c r="B52" s="1422" t="s">
        <v>598</v>
      </c>
      <c r="C52" s="793" t="s">
        <v>591</v>
      </c>
      <c r="D52" s="773">
        <v>1.1905500072777522</v>
      </c>
      <c r="E52" s="773">
        <v>1.1015151033865811</v>
      </c>
      <c r="F52" s="773">
        <v>1.2340084993169218</v>
      </c>
      <c r="G52" s="773">
        <v>1.4002383381836434</v>
      </c>
      <c r="H52" s="773">
        <v>1.7579842923441797</v>
      </c>
      <c r="I52" s="773">
        <v>2.1261864756284194</v>
      </c>
      <c r="J52" s="773">
        <v>2.5202442801190736</v>
      </c>
      <c r="K52" s="773">
        <v>2.9363223304545145</v>
      </c>
      <c r="L52" s="773">
        <v>3.2673595547553234</v>
      </c>
      <c r="M52" s="773">
        <v>3.3077553862859093</v>
      </c>
      <c r="N52" s="773">
        <v>3.3360526012719895</v>
      </c>
      <c r="O52" s="773">
        <v>3.1597828266185037</v>
      </c>
      <c r="R52" s="1002"/>
    </row>
    <row r="53" spans="2:18" ht="13.5" thickBot="1" x14ac:dyDescent="0.25">
      <c r="B53" s="1423"/>
      <c r="C53" s="794" t="s">
        <v>784</v>
      </c>
      <c r="D53" s="780">
        <v>0.75373577693343974</v>
      </c>
      <c r="E53" s="780">
        <v>0.62063933382009573</v>
      </c>
      <c r="F53" s="780">
        <v>0.63787075176640573</v>
      </c>
      <c r="G53" s="780">
        <v>0.67803849261240368</v>
      </c>
      <c r="H53" s="780">
        <v>0.82239945055850883</v>
      </c>
      <c r="I53" s="780">
        <v>0.90798975407203941</v>
      </c>
      <c r="J53" s="780">
        <v>1.2890983638680364</v>
      </c>
      <c r="K53" s="780">
        <v>1.7480925225824457</v>
      </c>
      <c r="L53" s="780">
        <v>2.098503701850166</v>
      </c>
      <c r="M53" s="780">
        <v>2.1220912409371255</v>
      </c>
      <c r="N53" s="780">
        <v>2.1783473572456749</v>
      </c>
      <c r="O53" s="780">
        <v>1.9703696091180332</v>
      </c>
      <c r="R53" s="1002"/>
    </row>
    <row r="54" spans="2:18" ht="13.5" thickBot="1" x14ac:dyDescent="0.25">
      <c r="B54" s="763"/>
      <c r="C54" s="796"/>
      <c r="D54" s="783"/>
      <c r="E54" s="783"/>
      <c r="F54" s="783"/>
      <c r="G54" s="783"/>
      <c r="H54" s="783"/>
      <c r="I54" s="783"/>
      <c r="J54" s="783"/>
      <c r="K54" s="783"/>
      <c r="L54" s="783"/>
      <c r="M54" s="783"/>
      <c r="N54" s="783"/>
      <c r="O54" s="783"/>
      <c r="R54" s="1002"/>
    </row>
    <row r="55" spans="2:18" ht="12.75" customHeight="1" x14ac:dyDescent="0.2">
      <c r="B55" s="1422" t="s">
        <v>599</v>
      </c>
      <c r="C55" s="785" t="s">
        <v>588</v>
      </c>
      <c r="D55" s="773">
        <v>5.3786825206429502E-2</v>
      </c>
      <c r="E55" s="773">
        <v>6.587905225584495E-2</v>
      </c>
      <c r="F55" s="773">
        <v>7.5301344753651273E-2</v>
      </c>
      <c r="G55" s="773">
        <v>4.8901738684901254E-2</v>
      </c>
      <c r="H55" s="773">
        <v>6.0835300936916192E-2</v>
      </c>
      <c r="I55" s="773">
        <v>7.8571948856032345E-2</v>
      </c>
      <c r="J55" s="773">
        <v>8.9487749451253665E-2</v>
      </c>
      <c r="K55" s="773">
        <v>0.11946285037561501</v>
      </c>
      <c r="L55" s="773">
        <v>0.15191463470844724</v>
      </c>
      <c r="M55" s="773">
        <v>0.16102666971744406</v>
      </c>
      <c r="N55" s="773">
        <v>0.21495958522969794</v>
      </c>
      <c r="O55" s="773">
        <v>0.29942609334965731</v>
      </c>
      <c r="R55" s="1002"/>
    </row>
    <row r="56" spans="2:18" ht="13.5" thickBot="1" x14ac:dyDescent="0.25">
      <c r="B56" s="1423"/>
      <c r="C56" s="786" t="s">
        <v>590</v>
      </c>
      <c r="D56" s="780">
        <v>0.32731451473785067</v>
      </c>
      <c r="E56" s="780">
        <v>0.3264828345335794</v>
      </c>
      <c r="F56" s="780">
        <v>0.30757858375744829</v>
      </c>
      <c r="G56" s="780">
        <v>0.30757908632450193</v>
      </c>
      <c r="H56" s="780">
        <v>0.38768470627043494</v>
      </c>
      <c r="I56" s="780">
        <v>0.38900044695345676</v>
      </c>
      <c r="J56" s="780">
        <v>0.43827667414415811</v>
      </c>
      <c r="K56" s="780">
        <v>0.6576854405581456</v>
      </c>
      <c r="L56" s="780">
        <v>0.74374892704767914</v>
      </c>
      <c r="M56" s="780">
        <v>0.8486368411671249</v>
      </c>
      <c r="N56" s="780">
        <v>1.261416729597723</v>
      </c>
      <c r="O56" s="780">
        <v>1.741169038209192</v>
      </c>
      <c r="R56" s="1002"/>
    </row>
    <row r="57" spans="2:18" x14ac:dyDescent="0.2">
      <c r="K57" s="791"/>
      <c r="L57" s="763"/>
      <c r="M57" s="763"/>
      <c r="N57" s="763"/>
    </row>
    <row r="58" spans="2:18" x14ac:dyDescent="0.2">
      <c r="B58" s="5" t="s">
        <v>622</v>
      </c>
      <c r="K58" s="17"/>
      <c r="L58" s="763"/>
      <c r="M58" s="763"/>
      <c r="N58" s="763"/>
    </row>
    <row r="59" spans="2:18" ht="3" customHeight="1" x14ac:dyDescent="0.2">
      <c r="K59" s="17"/>
      <c r="L59" s="763"/>
      <c r="M59" s="763"/>
      <c r="N59" s="763"/>
    </row>
    <row r="60" spans="2:18" x14ac:dyDescent="0.2">
      <c r="B60" s="5" t="s">
        <v>607</v>
      </c>
      <c r="N60" s="763"/>
    </row>
    <row r="61" spans="2:18" ht="12.75" customHeight="1" x14ac:dyDescent="0.2">
      <c r="B61" s="1255" t="s">
        <v>687</v>
      </c>
      <c r="C61" s="1255"/>
      <c r="D61" s="1255"/>
      <c r="E61" s="1255"/>
      <c r="F61" s="1255"/>
      <c r="G61" s="1255"/>
      <c r="H61" s="1255"/>
      <c r="I61" s="1255"/>
      <c r="J61" s="1255"/>
      <c r="K61" s="1255"/>
      <c r="L61" s="1255"/>
      <c r="M61" s="1255"/>
      <c r="N61" s="763"/>
    </row>
    <row r="62" spans="2:18" x14ac:dyDescent="0.2">
      <c r="B62" s="5" t="s">
        <v>608</v>
      </c>
    </row>
    <row r="63" spans="2:18" x14ac:dyDescent="0.2">
      <c r="B63" s="1" t="s">
        <v>786</v>
      </c>
      <c r="H63" s="93"/>
      <c r="I63" s="93"/>
      <c r="J63" s="93"/>
      <c r="K63" s="93"/>
      <c r="L63" s="93"/>
      <c r="M63" s="93"/>
      <c r="N63" s="93"/>
    </row>
    <row r="64" spans="2:18" x14ac:dyDescent="0.2">
      <c r="H64" s="93"/>
      <c r="I64" s="93"/>
      <c r="J64" s="93"/>
      <c r="K64" s="93"/>
      <c r="L64" s="93"/>
      <c r="M64" s="93"/>
      <c r="N64" s="93"/>
    </row>
    <row r="65" spans="9:14" x14ac:dyDescent="0.2">
      <c r="I65" s="93"/>
      <c r="J65" s="93"/>
      <c r="K65" s="93"/>
      <c r="L65" s="93"/>
      <c r="M65" s="93"/>
      <c r="N65" s="93"/>
    </row>
    <row r="66" spans="9:14" x14ac:dyDescent="0.2">
      <c r="I66" s="93"/>
      <c r="J66" s="93"/>
      <c r="K66" s="93"/>
      <c r="L66" s="93"/>
      <c r="M66" s="93"/>
      <c r="N66" s="93"/>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showGridLines="0" zoomScaleNormal="100" zoomScaleSheetLayoutView="85" workbookViewId="0"/>
  </sheetViews>
  <sheetFormatPr baseColWidth="10" defaultColWidth="11.42578125" defaultRowHeight="15" customHeight="1" x14ac:dyDescent="0.2"/>
  <cols>
    <col min="1" max="1" width="6.85546875" style="15" customWidth="1"/>
    <col min="2" max="2" width="88.5703125" style="15" bestFit="1" customWidth="1"/>
    <col min="3" max="3" width="17.85546875" style="15" customWidth="1"/>
    <col min="4" max="4" width="15.7109375" style="15" customWidth="1"/>
    <col min="5" max="5" width="23.42578125" style="63" bestFit="1" customWidth="1"/>
    <col min="6" max="6" width="16.7109375" style="15" bestFit="1" customWidth="1"/>
    <col min="7" max="7" width="14.7109375" style="15" bestFit="1" customWidth="1"/>
    <col min="8" max="16384" width="11.42578125" style="15"/>
  </cols>
  <sheetData>
    <row r="1" spans="1:7" x14ac:dyDescent="0.25">
      <c r="A1" s="757" t="s">
        <v>220</v>
      </c>
      <c r="B1" s="443"/>
    </row>
    <row r="2" spans="1:7" ht="15" customHeight="1" x14ac:dyDescent="0.25">
      <c r="A2" s="757"/>
      <c r="B2" s="394" t="str">
        <f>+A.1.2!B2</f>
        <v>MINISTERIO DE ECONOMIA</v>
      </c>
      <c r="C2" s="7"/>
      <c r="D2" s="238"/>
    </row>
    <row r="3" spans="1:7" ht="15" customHeight="1" x14ac:dyDescent="0.25">
      <c r="A3" s="757"/>
      <c r="B3" s="276" t="s">
        <v>305</v>
      </c>
      <c r="C3" s="5"/>
      <c r="D3" s="238"/>
    </row>
    <row r="4" spans="1:7" s="429" customFormat="1" ht="12.75" x14ac:dyDescent="0.2">
      <c r="B4" s="390"/>
      <c r="C4" s="35"/>
      <c r="D4" s="430"/>
      <c r="E4" s="436"/>
      <c r="F4" s="15"/>
      <c r="G4" s="15"/>
    </row>
    <row r="5" spans="1:7" s="429" customFormat="1" ht="12.75" x14ac:dyDescent="0.2">
      <c r="B5" s="431"/>
      <c r="C5" s="432"/>
      <c r="D5" s="430"/>
      <c r="E5" s="436"/>
      <c r="F5" s="15"/>
      <c r="G5" s="15"/>
    </row>
    <row r="6" spans="1:7" ht="15" customHeight="1" x14ac:dyDescent="0.2">
      <c r="B6" s="1252" t="s">
        <v>798</v>
      </c>
      <c r="C6" s="1252"/>
      <c r="D6" s="1252"/>
    </row>
    <row r="7" spans="1:7" ht="15" customHeight="1" x14ac:dyDescent="0.2">
      <c r="B7" s="1253" t="s">
        <v>382</v>
      </c>
      <c r="C7" s="1253"/>
      <c r="D7" s="1253"/>
    </row>
    <row r="8" spans="1:7" s="429" customFormat="1" ht="12.75" x14ac:dyDescent="0.2">
      <c r="B8" s="35"/>
      <c r="C8" s="433"/>
      <c r="D8" s="430"/>
      <c r="E8" s="436"/>
      <c r="F8" s="15"/>
      <c r="G8" s="15"/>
    </row>
    <row r="9" spans="1:7" s="429" customFormat="1" ht="12.75" x14ac:dyDescent="0.2">
      <c r="B9" s="428"/>
      <c r="C9" s="428"/>
      <c r="D9" s="430"/>
      <c r="E9" s="436"/>
      <c r="F9" s="15"/>
      <c r="G9" s="15"/>
    </row>
    <row r="10" spans="1:7" ht="15" customHeight="1" thickBot="1" x14ac:dyDescent="0.25">
      <c r="B10" s="275" t="s">
        <v>880</v>
      </c>
      <c r="C10" s="433"/>
      <c r="D10" s="238"/>
    </row>
    <row r="11" spans="1:7" ht="15" customHeight="1" thickTop="1" x14ac:dyDescent="0.2">
      <c r="B11" s="239"/>
      <c r="C11" s="877" t="s">
        <v>274</v>
      </c>
      <c r="D11" s="1258" t="s">
        <v>289</v>
      </c>
    </row>
    <row r="12" spans="1:7" ht="15" customHeight="1" thickBot="1" x14ac:dyDescent="0.25">
      <c r="B12" s="240"/>
      <c r="C12" s="878" t="s">
        <v>275</v>
      </c>
      <c r="D12" s="1259"/>
    </row>
    <row r="13" spans="1:7" ht="15" customHeight="1" thickTop="1" x14ac:dyDescent="0.2">
      <c r="B13" s="57"/>
      <c r="C13" s="160"/>
      <c r="D13" s="241"/>
    </row>
    <row r="14" spans="1:7" s="416" customFormat="1" ht="15" customHeight="1" x14ac:dyDescent="0.3">
      <c r="B14" s="414" t="s">
        <v>757</v>
      </c>
      <c r="C14" s="645">
        <f>+C17+C64</f>
        <v>324037827.89858043</v>
      </c>
      <c r="D14" s="417"/>
      <c r="E14" s="1060"/>
      <c r="F14" s="15"/>
      <c r="G14" s="15"/>
    </row>
    <row r="15" spans="1:7" ht="15" customHeight="1" thickBot="1" x14ac:dyDescent="0.25">
      <c r="B15" s="146"/>
      <c r="C15" s="881"/>
      <c r="D15" s="242"/>
    </row>
    <row r="16" spans="1:7" ht="15" customHeight="1" thickTop="1" x14ac:dyDescent="0.2">
      <c r="B16" s="57"/>
      <c r="C16" s="160"/>
      <c r="D16" s="241"/>
    </row>
    <row r="17" spans="2:7" ht="15" customHeight="1" x14ac:dyDescent="0.2">
      <c r="B17" s="404" t="s">
        <v>770</v>
      </c>
      <c r="C17" s="342">
        <f>+C19+C21+C23</f>
        <v>311251025.98097235</v>
      </c>
      <c r="D17" s="491">
        <f>+D19+D21+D23</f>
        <v>1</v>
      </c>
    </row>
    <row r="18" spans="2:7" ht="15" customHeight="1" x14ac:dyDescent="0.3">
      <c r="B18" s="243"/>
      <c r="C18" s="244"/>
      <c r="D18" s="245"/>
    </row>
    <row r="19" spans="2:7" s="418" customFormat="1" ht="15" customHeight="1" x14ac:dyDescent="0.25">
      <c r="B19" s="492" t="s">
        <v>550</v>
      </c>
      <c r="C19" s="883">
        <f>+C28+C47</f>
        <v>308742558.93048882</v>
      </c>
      <c r="D19" s="493">
        <f>+C19/$C$17</f>
        <v>0.99194069467698121</v>
      </c>
      <c r="E19" s="63"/>
      <c r="F19" s="15"/>
      <c r="G19" s="15"/>
    </row>
    <row r="20" spans="2:7" ht="15" customHeight="1" x14ac:dyDescent="0.3">
      <c r="B20" s="243"/>
      <c r="C20" s="244"/>
      <c r="D20" s="245"/>
    </row>
    <row r="21" spans="2:7" s="418" customFormat="1" ht="15" customHeight="1" x14ac:dyDescent="0.25">
      <c r="B21" s="492" t="s">
        <v>110</v>
      </c>
      <c r="C21" s="883">
        <f>+C36+C54</f>
        <v>102962.75107174661</v>
      </c>
      <c r="D21" s="493">
        <f>+C21/$C$17</f>
        <v>3.3080292907384991E-4</v>
      </c>
      <c r="E21" s="63"/>
      <c r="F21" s="15"/>
      <c r="G21" s="15"/>
    </row>
    <row r="22" spans="2:7" ht="15" customHeight="1" x14ac:dyDescent="0.3">
      <c r="B22" s="150"/>
      <c r="C22" s="246"/>
      <c r="D22" s="247"/>
    </row>
    <row r="23" spans="2:7" s="418" customFormat="1" ht="15" customHeight="1" x14ac:dyDescent="0.25">
      <c r="B23" s="492" t="s">
        <v>616</v>
      </c>
      <c r="C23" s="246">
        <f>+C40+C58</f>
        <v>2405504.2994117909</v>
      </c>
      <c r="D23" s="493">
        <f>+C23/$C$17</f>
        <v>7.7285023939450276E-3</v>
      </c>
      <c r="E23" s="63"/>
      <c r="F23" s="15"/>
      <c r="G23" s="15"/>
    </row>
    <row r="24" spans="2:7" ht="15" customHeight="1" thickBot="1" x14ac:dyDescent="0.25">
      <c r="B24" s="13"/>
      <c r="C24" s="62"/>
      <c r="D24" s="248"/>
    </row>
    <row r="25" spans="2:7" ht="15" customHeight="1" thickTop="1" x14ac:dyDescent="0.2">
      <c r="B25" s="57"/>
      <c r="C25" s="160"/>
      <c r="D25" s="241"/>
    </row>
    <row r="26" spans="2:7" ht="15" customHeight="1" x14ac:dyDescent="0.2">
      <c r="B26" s="404" t="s">
        <v>383</v>
      </c>
      <c r="C26" s="342">
        <f>+C28+C36+C40</f>
        <v>169801423.11882654</v>
      </c>
      <c r="D26" s="491">
        <f>+D28+D36+D40</f>
        <v>0.54554494265091025</v>
      </c>
    </row>
    <row r="27" spans="2:7" ht="15" customHeight="1" x14ac:dyDescent="0.3">
      <c r="B27" s="249"/>
      <c r="C27" s="244"/>
      <c r="D27" s="245"/>
    </row>
    <row r="28" spans="2:7" ht="15" customHeight="1" x14ac:dyDescent="0.2">
      <c r="B28" s="492" t="s">
        <v>550</v>
      </c>
      <c r="C28" s="494">
        <f>SUM(C29:C34)</f>
        <v>169680692.20422685</v>
      </c>
      <c r="D28" s="493">
        <f>+C28/$C$17</f>
        <v>0.5451570534408452</v>
      </c>
    </row>
    <row r="29" spans="2:7" ht="15" customHeight="1" x14ac:dyDescent="0.2">
      <c r="B29" s="495" t="s">
        <v>356</v>
      </c>
      <c r="C29" s="496">
        <v>158709920.6324071</v>
      </c>
      <c r="D29" s="497">
        <f t="shared" ref="D29:D34" si="0">+C29/$C$17</f>
        <v>0.5099097107622369</v>
      </c>
      <c r="F29" s="436"/>
      <c r="G29" s="429"/>
    </row>
    <row r="30" spans="2:7" ht="15" customHeight="1" x14ac:dyDescent="0.2">
      <c r="B30" s="495" t="s">
        <v>262</v>
      </c>
      <c r="C30" s="496">
        <v>584431.07180310821</v>
      </c>
      <c r="D30" s="497">
        <f t="shared" si="0"/>
        <v>1.8776840010764691E-3</v>
      </c>
    </row>
    <row r="31" spans="2:7" ht="15" customHeight="1" x14ac:dyDescent="0.2">
      <c r="B31" s="495" t="s">
        <v>357</v>
      </c>
      <c r="C31" s="498">
        <v>8734274.6397999935</v>
      </c>
      <c r="D31" s="497">
        <f t="shared" si="0"/>
        <v>2.8061834052665723E-2</v>
      </c>
      <c r="F31" s="429"/>
      <c r="G31" s="429"/>
    </row>
    <row r="32" spans="2:7" ht="15.75" customHeight="1" x14ac:dyDescent="0.2">
      <c r="B32" s="495" t="s">
        <v>358</v>
      </c>
      <c r="C32" s="498">
        <v>564172.78539074177</v>
      </c>
      <c r="D32" s="497">
        <f t="shared" si="0"/>
        <v>1.812597351647706E-3</v>
      </c>
    </row>
    <row r="33" spans="2:6" ht="15" customHeight="1" x14ac:dyDescent="0.2">
      <c r="B33" s="495" t="s">
        <v>359</v>
      </c>
      <c r="C33" s="499">
        <v>783136.39883787383</v>
      </c>
      <c r="D33" s="497">
        <f t="shared" si="0"/>
        <v>2.5160925859429909E-3</v>
      </c>
    </row>
    <row r="34" spans="2:6" ht="15" customHeight="1" x14ac:dyDescent="0.2">
      <c r="B34" s="495" t="s">
        <v>575</v>
      </c>
      <c r="C34" s="499">
        <v>304756.67598804529</v>
      </c>
      <c r="D34" s="497">
        <f t="shared" si="0"/>
        <v>9.7913468727545963E-4</v>
      </c>
      <c r="E34" s="1114"/>
      <c r="F34" s="983"/>
    </row>
    <row r="35" spans="2:6" ht="15" customHeight="1" x14ac:dyDescent="0.3">
      <c r="B35" s="66"/>
      <c r="C35" s="251"/>
      <c r="D35" s="808"/>
    </row>
    <row r="36" spans="2:6" ht="15" customHeight="1" x14ac:dyDescent="0.2">
      <c r="B36" s="492" t="s">
        <v>110</v>
      </c>
      <c r="C36" s="500">
        <f>+C37+C38</f>
        <v>62031.989923961082</v>
      </c>
      <c r="D36" s="493">
        <f>+C36/$C$17</f>
        <v>1.9929890906689982E-4</v>
      </c>
    </row>
    <row r="37" spans="2:6" ht="15" customHeight="1" x14ac:dyDescent="0.2">
      <c r="B37" s="495" t="s">
        <v>359</v>
      </c>
      <c r="C37" s="498">
        <v>60772.514344421397</v>
      </c>
      <c r="D37" s="497">
        <f>+C37/$C$17</f>
        <v>1.952524145193873E-4</v>
      </c>
    </row>
    <row r="38" spans="2:6" ht="15" customHeight="1" x14ac:dyDescent="0.2">
      <c r="B38" s="495" t="s">
        <v>361</v>
      </c>
      <c r="C38" s="498">
        <v>1259.4755795396864</v>
      </c>
      <c r="D38" s="497">
        <f>+C38/$C$17</f>
        <v>4.0464945475125328E-6</v>
      </c>
    </row>
    <row r="39" spans="2:6" ht="15" customHeight="1" x14ac:dyDescent="0.3">
      <c r="B39" s="66"/>
      <c r="C39" s="251"/>
      <c r="D39" s="250"/>
    </row>
    <row r="40" spans="2:6" ht="15" customHeight="1" x14ac:dyDescent="0.2">
      <c r="B40" s="492" t="s">
        <v>616</v>
      </c>
      <c r="C40" s="500">
        <f>SUM(C41:C43)</f>
        <v>58698.924675746173</v>
      </c>
      <c r="D40" s="493">
        <f>+C40/$C$17</f>
        <v>1.8859030099818724E-4</v>
      </c>
    </row>
    <row r="41" spans="2:6" s="253" customFormat="1" ht="15" customHeight="1" x14ac:dyDescent="0.2">
      <c r="B41" s="495" t="s">
        <v>412</v>
      </c>
      <c r="C41" s="499">
        <v>47105.292932181706</v>
      </c>
      <c r="D41" s="816">
        <f>+C41/$C$17</f>
        <v>1.5134180773772416E-4</v>
      </c>
      <c r="E41" s="63"/>
    </row>
    <row r="42" spans="2:6" s="253" customFormat="1" ht="15" customHeight="1" x14ac:dyDescent="0.2">
      <c r="B42" s="495" t="s">
        <v>413</v>
      </c>
      <c r="C42" s="499">
        <v>2622.5971473761324</v>
      </c>
      <c r="D42" s="816">
        <f>+C42/$C$17</f>
        <v>8.4259871565418037E-6</v>
      </c>
      <c r="E42" s="63"/>
    </row>
    <row r="43" spans="2:6" s="253" customFormat="1" ht="15" customHeight="1" x14ac:dyDescent="0.2">
      <c r="B43" s="495" t="s">
        <v>707</v>
      </c>
      <c r="C43" s="499">
        <v>8971.034596188334</v>
      </c>
      <c r="D43" s="816">
        <f>+C43/$C$17</f>
        <v>2.8822506103921273E-5</v>
      </c>
      <c r="E43" s="63"/>
    </row>
    <row r="44" spans="2:6" ht="15" customHeight="1" x14ac:dyDescent="0.3">
      <c r="B44" s="66"/>
      <c r="C44" s="251"/>
      <c r="D44" s="250"/>
    </row>
    <row r="45" spans="2:6" ht="15" customHeight="1" x14ac:dyDescent="0.2">
      <c r="B45" s="404" t="s">
        <v>555</v>
      </c>
      <c r="C45" s="342">
        <f>+C47+C54+C58</f>
        <v>141449602.86214584</v>
      </c>
      <c r="D45" s="491">
        <f>+D47+D54+D58</f>
        <v>0.45445505734908981</v>
      </c>
    </row>
    <row r="46" spans="2:6" ht="15" customHeight="1" x14ac:dyDescent="0.3">
      <c r="B46" s="249"/>
      <c r="C46" s="254"/>
      <c r="D46" s="245"/>
    </row>
    <row r="47" spans="2:6" ht="15" customHeight="1" x14ac:dyDescent="0.2">
      <c r="B47" s="492" t="s">
        <v>550</v>
      </c>
      <c r="C47" s="500">
        <f>SUM(C48:C52)</f>
        <v>139061866.726262</v>
      </c>
      <c r="D47" s="501">
        <f t="shared" ref="D47:D52" si="1">+C47/$C$17</f>
        <v>0.44678364123613601</v>
      </c>
      <c r="E47" s="809"/>
    </row>
    <row r="48" spans="2:6" ht="15" customHeight="1" x14ac:dyDescent="0.2">
      <c r="B48" s="495" t="s">
        <v>356</v>
      </c>
      <c r="C48" s="498">
        <v>65946388.878529698</v>
      </c>
      <c r="D48" s="497">
        <f t="shared" si="1"/>
        <v>0.21187524979455388</v>
      </c>
      <c r="F48" s="436"/>
    </row>
    <row r="49" spans="1:6" ht="15" customHeight="1" x14ac:dyDescent="0.2">
      <c r="B49" s="495" t="s">
        <v>271</v>
      </c>
      <c r="C49" s="498">
        <v>67389879.467495918</v>
      </c>
      <c r="D49" s="497">
        <f t="shared" si="1"/>
        <v>0.21651295527493505</v>
      </c>
      <c r="F49" s="983"/>
    </row>
    <row r="50" spans="1:6" ht="15" customHeight="1" x14ac:dyDescent="0.2">
      <c r="B50" s="495" t="s">
        <v>358</v>
      </c>
      <c r="C50" s="498">
        <v>247312.71916000001</v>
      </c>
      <c r="D50" s="497">
        <f t="shared" si="1"/>
        <v>7.9457639819994976E-4</v>
      </c>
    </row>
    <row r="51" spans="1:6" ht="15" customHeight="1" x14ac:dyDescent="0.2">
      <c r="B51" s="495" t="s">
        <v>360</v>
      </c>
      <c r="C51" s="498">
        <v>5289399.3496299982</v>
      </c>
      <c r="D51" s="497">
        <f t="shared" si="1"/>
        <v>1.699399811762662E-2</v>
      </c>
    </row>
    <row r="52" spans="1:6" ht="15" customHeight="1" x14ac:dyDescent="0.2">
      <c r="B52" s="495" t="s">
        <v>359</v>
      </c>
      <c r="C52" s="498">
        <v>188886.31144639512</v>
      </c>
      <c r="D52" s="497">
        <f t="shared" si="1"/>
        <v>6.0686165082052539E-4</v>
      </c>
    </row>
    <row r="53" spans="1:6" ht="15" customHeight="1" x14ac:dyDescent="0.3">
      <c r="B53" s="150"/>
      <c r="C53" s="252"/>
      <c r="D53" s="247"/>
    </row>
    <row r="54" spans="1:6" ht="15" customHeight="1" x14ac:dyDescent="0.2">
      <c r="B54" s="492" t="s">
        <v>110</v>
      </c>
      <c r="C54" s="500">
        <f>SUM(C55:C56)</f>
        <v>40930.761147785524</v>
      </c>
      <c r="D54" s="493">
        <f>+C54/$C$17</f>
        <v>1.3150402000695007E-4</v>
      </c>
    </row>
    <row r="55" spans="1:6" ht="15" customHeight="1" x14ac:dyDescent="0.2">
      <c r="B55" s="495" t="s">
        <v>359</v>
      </c>
      <c r="C55" s="498">
        <v>32245.928897785525</v>
      </c>
      <c r="D55" s="497">
        <f>+C55/$C$17</f>
        <v>1.0360103648222772E-4</v>
      </c>
    </row>
    <row r="56" spans="1:6" ht="15" customHeight="1" x14ac:dyDescent="0.2">
      <c r="B56" s="495" t="s">
        <v>361</v>
      </c>
      <c r="C56" s="498">
        <v>8684.8322500000013</v>
      </c>
      <c r="D56" s="497">
        <f>+C56/$C$17</f>
        <v>2.7902983524722356E-5</v>
      </c>
    </row>
    <row r="57" spans="1:6" ht="15" customHeight="1" x14ac:dyDescent="0.3">
      <c r="B57" s="66"/>
      <c r="C57" s="251"/>
      <c r="D57" s="250"/>
    </row>
    <row r="58" spans="1:6" ht="15" customHeight="1" x14ac:dyDescent="0.2">
      <c r="B58" s="492" t="s">
        <v>616</v>
      </c>
      <c r="C58" s="494">
        <f>SUM(C59:C61)</f>
        <v>2346805.3747360446</v>
      </c>
      <c r="D58" s="493">
        <f>+C58/$C$17</f>
        <v>7.5399120929468405E-3</v>
      </c>
    </row>
    <row r="59" spans="1:6" ht="15" customHeight="1" x14ac:dyDescent="0.2">
      <c r="B59" s="495" t="s">
        <v>412</v>
      </c>
      <c r="C59" s="499">
        <v>996452.5613259119</v>
      </c>
      <c r="D59" s="497">
        <f>+C59/$C$17</f>
        <v>3.201443459295867E-3</v>
      </c>
    </row>
    <row r="60" spans="1:6" ht="15" customHeight="1" x14ac:dyDescent="0.2">
      <c r="B60" s="495" t="s">
        <v>413</v>
      </c>
      <c r="C60" s="499">
        <v>856225.23932668718</v>
      </c>
      <c r="D60" s="497">
        <f>+C60/$C$17</f>
        <v>2.750915395790633E-3</v>
      </c>
    </row>
    <row r="61" spans="1:6" ht="15" customHeight="1" x14ac:dyDescent="0.2">
      <c r="B61" s="495" t="s">
        <v>707</v>
      </c>
      <c r="C61" s="499">
        <v>494127.57408344554</v>
      </c>
      <c r="D61" s="497">
        <f>+C61/$C$17</f>
        <v>1.5875532378603402E-3</v>
      </c>
    </row>
    <row r="62" spans="1:6" ht="15" customHeight="1" thickBot="1" x14ac:dyDescent="0.25">
      <c r="B62" s="13"/>
      <c r="C62" s="170"/>
      <c r="D62" s="248"/>
    </row>
    <row r="63" spans="1:6" ht="15" customHeight="1" thickTop="1" thickBot="1" x14ac:dyDescent="0.25">
      <c r="A63" s="139"/>
      <c r="B63" s="57"/>
      <c r="C63" s="255"/>
      <c r="D63" s="256"/>
    </row>
    <row r="64" spans="1:6" s="63" customFormat="1" ht="15" customHeight="1" thickTop="1" x14ac:dyDescent="0.2">
      <c r="A64" s="15"/>
      <c r="B64" s="502" t="s">
        <v>708</v>
      </c>
      <c r="C64" s="503">
        <f>+C66+C71</f>
        <v>12786801.917608075</v>
      </c>
      <c r="D64" s="504">
        <f>+D66+D71</f>
        <v>1</v>
      </c>
    </row>
    <row r="65" spans="1:5" s="63" customFormat="1" ht="15" customHeight="1" x14ac:dyDescent="0.25">
      <c r="A65" s="15"/>
      <c r="B65" s="257"/>
      <c r="C65" s="51"/>
      <c r="D65" s="258"/>
    </row>
    <row r="66" spans="1:5" s="63" customFormat="1" ht="15" customHeight="1" x14ac:dyDescent="0.2">
      <c r="A66" s="15"/>
      <c r="B66" s="505" t="s">
        <v>383</v>
      </c>
      <c r="C66" s="342">
        <f>+C68+C69</f>
        <v>1092796.6363543423</v>
      </c>
      <c r="D66" s="506">
        <f>SUM(D68:D69)</f>
        <v>8.5462857984020701E-2</v>
      </c>
    </row>
    <row r="67" spans="1:5" s="63" customFormat="1" ht="15" customHeight="1" x14ac:dyDescent="0.25">
      <c r="A67" s="15"/>
      <c r="B67" s="257"/>
      <c r="C67" s="51"/>
      <c r="D67" s="258"/>
    </row>
    <row r="68" spans="1:5" s="63" customFormat="1" ht="15" customHeight="1" x14ac:dyDescent="0.2">
      <c r="A68" s="15"/>
      <c r="B68" s="495" t="s">
        <v>860</v>
      </c>
      <c r="C68" s="496">
        <v>929780.55230617255</v>
      </c>
      <c r="D68" s="497">
        <f>+C68/$C$64</f>
        <v>7.2714081151583149E-2</v>
      </c>
    </row>
    <row r="69" spans="1:5" s="63" customFormat="1" ht="15" customHeight="1" x14ac:dyDescent="0.2">
      <c r="A69" s="15"/>
      <c r="B69" s="495" t="s">
        <v>861</v>
      </c>
      <c r="C69" s="499">
        <v>163016.08404816981</v>
      </c>
      <c r="D69" s="497">
        <f>+C69/$C$64</f>
        <v>1.2748776832437546E-2</v>
      </c>
    </row>
    <row r="70" spans="1:5" s="63" customFormat="1" ht="15" customHeight="1" x14ac:dyDescent="0.25">
      <c r="A70" s="15"/>
      <c r="B70" s="257"/>
      <c r="C70" s="51"/>
      <c r="D70" s="258"/>
    </row>
    <row r="71" spans="1:5" s="63" customFormat="1" ht="15" customHeight="1" x14ac:dyDescent="0.2">
      <c r="A71" s="15"/>
      <c r="B71" s="404" t="s">
        <v>555</v>
      </c>
      <c r="C71" s="342">
        <f>+C73+C74+C75</f>
        <v>11694005.281253733</v>
      </c>
      <c r="D71" s="506">
        <f>SUM(D73:D75)</f>
        <v>0.91453714201597935</v>
      </c>
    </row>
    <row r="72" spans="1:5" s="63" customFormat="1" ht="15" customHeight="1" x14ac:dyDescent="0.25">
      <c r="A72" s="15"/>
      <c r="B72" s="259"/>
      <c r="C72" s="51"/>
      <c r="D72" s="258"/>
      <c r="E72" s="829"/>
    </row>
    <row r="73" spans="1:5" s="63" customFormat="1" ht="15" customHeight="1" x14ac:dyDescent="0.2">
      <c r="A73" s="15"/>
      <c r="B73" s="495" t="s">
        <v>862</v>
      </c>
      <c r="C73" s="496">
        <v>5151027.2004566593</v>
      </c>
      <c r="D73" s="497">
        <f>+C73/$C$64</f>
        <v>0.40283936778307589</v>
      </c>
    </row>
    <row r="74" spans="1:5" s="63" customFormat="1" ht="15" customHeight="1" x14ac:dyDescent="0.2">
      <c r="A74" s="15"/>
      <c r="B74" s="495" t="s">
        <v>863</v>
      </c>
      <c r="C74" s="496">
        <v>6402215.9279248249</v>
      </c>
      <c r="D74" s="497">
        <f>+C74/$C$64</f>
        <v>0.50068938028269983</v>
      </c>
    </row>
    <row r="75" spans="1:5" s="63" customFormat="1" ht="15" customHeight="1" x14ac:dyDescent="0.2">
      <c r="A75" s="15"/>
      <c r="B75" s="495" t="s">
        <v>864</v>
      </c>
      <c r="C75" s="496">
        <v>140762.15287224966</v>
      </c>
      <c r="D75" s="497">
        <f>+C75/$C$64</f>
        <v>1.1008393950203688E-2</v>
      </c>
    </row>
    <row r="76" spans="1:5" s="63" customFormat="1" ht="15" customHeight="1" thickBot="1" x14ac:dyDescent="0.25">
      <c r="A76" s="15"/>
      <c r="B76" s="62"/>
      <c r="C76" s="170"/>
      <c r="D76" s="248"/>
    </row>
    <row r="77" spans="1:5" s="63" customFormat="1" ht="13.5" thickTop="1" x14ac:dyDescent="0.2">
      <c r="A77" s="15"/>
      <c r="B77" s="422"/>
      <c r="C77" s="422"/>
      <c r="D77" s="422"/>
    </row>
    <row r="78" spans="1:5" s="63" customFormat="1" ht="29.25" customHeight="1" x14ac:dyDescent="0.2">
      <c r="A78" s="15"/>
      <c r="B78" s="1257" t="s">
        <v>704</v>
      </c>
      <c r="C78" s="1257"/>
      <c r="D78" s="1257"/>
    </row>
    <row r="79" spans="1:5" s="63" customFormat="1" ht="12.75" customHeight="1" x14ac:dyDescent="0.2">
      <c r="A79" s="15"/>
      <c r="B79" s="1257" t="s">
        <v>705</v>
      </c>
      <c r="C79" s="1257"/>
      <c r="D79" s="1257"/>
    </row>
    <row r="80" spans="1:5" s="63" customFormat="1" ht="15" customHeight="1" x14ac:dyDescent="0.2">
      <c r="A80" s="15"/>
      <c r="B80" s="1257" t="s">
        <v>706</v>
      </c>
      <c r="C80" s="1257"/>
      <c r="D80" s="1257"/>
    </row>
    <row r="81" spans="1:4" s="63" customFormat="1" ht="15" customHeight="1" x14ac:dyDescent="0.2">
      <c r="A81" s="15"/>
      <c r="B81" s="1257"/>
      <c r="C81" s="1257"/>
      <c r="D81" s="1257"/>
    </row>
    <row r="82" spans="1:4" s="63" customFormat="1" ht="15" customHeight="1" x14ac:dyDescent="0.2">
      <c r="A82" s="15"/>
      <c r="B82" s="15"/>
      <c r="C82" s="15"/>
      <c r="D82" s="15"/>
    </row>
    <row r="83" spans="1:4" s="63" customFormat="1" ht="15" customHeight="1" x14ac:dyDescent="0.2">
      <c r="A83" s="15"/>
      <c r="B83" s="15"/>
      <c r="C83" s="15"/>
      <c r="D83" s="15"/>
    </row>
    <row r="84" spans="1:4" s="63" customFormat="1" ht="15" customHeight="1" x14ac:dyDescent="0.2">
      <c r="A84" s="15"/>
      <c r="B84" s="15"/>
      <c r="C84" s="15"/>
      <c r="D84" s="15"/>
    </row>
    <row r="85" spans="1:4" s="63" customFormat="1" ht="15" customHeight="1" x14ac:dyDescent="0.2">
      <c r="A85" s="15"/>
      <c r="B85" s="15"/>
      <c r="C85" s="15"/>
      <c r="D85" s="15"/>
    </row>
    <row r="86" spans="1:4" s="63" customFormat="1" ht="15" customHeight="1" x14ac:dyDescent="0.2">
      <c r="A86" s="15"/>
      <c r="B86" s="15"/>
      <c r="C86" s="15"/>
      <c r="D86" s="15"/>
    </row>
    <row r="87" spans="1:4" s="63" customFormat="1" ht="15" customHeight="1" x14ac:dyDescent="0.2">
      <c r="A87" s="15"/>
      <c r="B87" s="15"/>
      <c r="C87" s="15"/>
      <c r="D87" s="15"/>
    </row>
    <row r="88" spans="1:4" s="63" customFormat="1" ht="15" customHeight="1" x14ac:dyDescent="0.2">
      <c r="A88" s="15"/>
      <c r="B88" s="15"/>
      <c r="C88" s="15"/>
      <c r="D88" s="15"/>
    </row>
    <row r="89" spans="1:4" s="63" customFormat="1" ht="15" customHeight="1" x14ac:dyDescent="0.2">
      <c r="A89" s="15"/>
      <c r="B89" s="15"/>
      <c r="C89" s="15"/>
      <c r="D89" s="15"/>
    </row>
    <row r="90" spans="1:4" s="63" customFormat="1" ht="15" customHeight="1" x14ac:dyDescent="0.2">
      <c r="A90" s="15"/>
      <c r="B90" s="15"/>
      <c r="C90" s="15"/>
      <c r="D90" s="15"/>
    </row>
    <row r="91" spans="1:4" s="63" customFormat="1" ht="15" customHeight="1" x14ac:dyDescent="0.2">
      <c r="A91" s="15"/>
      <c r="B91" s="15"/>
      <c r="C91" s="15"/>
      <c r="D91" s="15"/>
    </row>
    <row r="92" spans="1:4" s="63" customFormat="1" ht="15" customHeight="1" x14ac:dyDescent="0.2">
      <c r="A92" s="15"/>
      <c r="B92" s="15"/>
      <c r="C92" s="15"/>
      <c r="D92" s="15"/>
    </row>
    <row r="93" spans="1:4" s="63" customFormat="1" ht="15" customHeight="1" x14ac:dyDescent="0.2">
      <c r="A93" s="15"/>
      <c r="B93" s="15"/>
      <c r="C93" s="15"/>
      <c r="D93" s="15"/>
    </row>
    <row r="94" spans="1:4" s="63" customFormat="1" ht="15" customHeight="1" x14ac:dyDescent="0.2">
      <c r="A94" s="15"/>
      <c r="B94" s="15"/>
      <c r="C94" s="15"/>
      <c r="D94" s="15"/>
    </row>
    <row r="95" spans="1:4" s="63" customFormat="1" ht="15" customHeight="1" x14ac:dyDescent="0.2">
      <c r="A95" s="15"/>
      <c r="B95" s="15"/>
      <c r="C95" s="15"/>
      <c r="D95" s="15"/>
    </row>
    <row r="96" spans="1:4" s="63" customFormat="1" ht="15" customHeight="1" x14ac:dyDescent="0.2">
      <c r="A96" s="15"/>
      <c r="B96" s="15"/>
      <c r="C96" s="15"/>
      <c r="D96" s="15"/>
    </row>
    <row r="97" spans="1:4" s="63" customFormat="1" ht="15" customHeight="1" x14ac:dyDescent="0.2">
      <c r="A97" s="15"/>
      <c r="B97" s="15"/>
      <c r="C97" s="15"/>
      <c r="D97" s="15"/>
    </row>
    <row r="98" spans="1:4" s="63" customFormat="1" ht="15" customHeight="1" x14ac:dyDescent="0.2">
      <c r="A98" s="15"/>
      <c r="B98" s="15"/>
      <c r="C98" s="15"/>
      <c r="D98" s="15"/>
    </row>
    <row r="99" spans="1:4" s="63" customFormat="1" ht="15" customHeight="1" x14ac:dyDescent="0.2">
      <c r="A99" s="15"/>
      <c r="B99" s="15"/>
      <c r="C99" s="15"/>
      <c r="D99" s="15"/>
    </row>
    <row r="100" spans="1:4" s="63" customFormat="1" ht="15" customHeight="1" x14ac:dyDescent="0.2">
      <c r="A100" s="15"/>
      <c r="B100" s="15"/>
      <c r="C100" s="15"/>
      <c r="D100" s="15"/>
    </row>
    <row r="101" spans="1:4" s="63" customFormat="1" ht="15" customHeight="1" x14ac:dyDescent="0.2">
      <c r="A101" s="15"/>
      <c r="B101" s="15"/>
      <c r="C101" s="15"/>
      <c r="D101" s="15"/>
    </row>
    <row r="102" spans="1:4" s="63" customFormat="1" ht="15" customHeight="1" x14ac:dyDescent="0.2">
      <c r="A102" s="15"/>
      <c r="B102" s="15"/>
      <c r="C102" s="15"/>
      <c r="D102" s="15"/>
    </row>
    <row r="103" spans="1:4" s="63" customFormat="1" ht="15" customHeight="1" x14ac:dyDescent="0.2">
      <c r="A103" s="15"/>
      <c r="B103" s="15"/>
      <c r="C103" s="15"/>
      <c r="D103" s="15"/>
    </row>
    <row r="104" spans="1:4" s="63" customFormat="1" ht="15" customHeight="1" x14ac:dyDescent="0.2">
      <c r="A104" s="15"/>
      <c r="B104" s="15"/>
      <c r="C104" s="15"/>
      <c r="D104" s="15"/>
    </row>
    <row r="105" spans="1:4" s="63" customFormat="1" ht="15" customHeight="1" x14ac:dyDescent="0.2">
      <c r="A105" s="15"/>
      <c r="B105" s="15"/>
      <c r="C105" s="15"/>
      <c r="D105" s="15"/>
    </row>
    <row r="106" spans="1:4" s="63" customFormat="1" ht="15" customHeight="1" x14ac:dyDescent="0.2">
      <c r="A106" s="15"/>
      <c r="B106" s="15"/>
      <c r="C106" s="15"/>
      <c r="D106" s="15"/>
    </row>
  </sheetData>
  <mergeCells count="6">
    <mergeCell ref="B80:D81"/>
    <mergeCell ref="B6:D6"/>
    <mergeCell ref="B7:D7"/>
    <mergeCell ref="D11:D12"/>
    <mergeCell ref="B78:D78"/>
    <mergeCell ref="B79:D7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K78"/>
  <sheetViews>
    <sheetView showGridLines="0" showRuler="0" zoomScaleNormal="100" zoomScaleSheetLayoutView="85" workbookViewId="0"/>
  </sheetViews>
  <sheetFormatPr baseColWidth="10" defaultColWidth="11.42578125" defaultRowHeight="12.75" x14ac:dyDescent="0.2"/>
  <cols>
    <col min="1" max="1" width="6.85546875" style="29" customWidth="1"/>
    <col min="2" max="2" width="47.85546875" style="29" customWidth="1"/>
    <col min="3" max="3" width="20.7109375" style="29" customWidth="1"/>
    <col min="4" max="4" width="12.7109375" style="29" customWidth="1"/>
    <col min="5" max="5" width="20.28515625" style="63" customWidth="1"/>
    <col min="6" max="6" width="12.7109375" style="29" customWidth="1"/>
    <col min="7" max="7" width="20.7109375" style="29" customWidth="1"/>
    <col min="8" max="8" width="13" style="29" customWidth="1"/>
    <col min="9" max="9" width="17.42578125" style="29" bestFit="1" customWidth="1"/>
    <col min="10" max="10" width="11.42578125" style="29"/>
    <col min="11" max="11" width="11.85546875" style="29" bestFit="1" customWidth="1"/>
    <col min="12" max="16384" width="11.42578125" style="29"/>
  </cols>
  <sheetData>
    <row r="1" spans="1:10" ht="15" x14ac:dyDescent="0.25">
      <c r="A1" s="757" t="s">
        <v>220</v>
      </c>
      <c r="B1" s="421"/>
    </row>
    <row r="2" spans="1:10" ht="15" customHeight="1" x14ac:dyDescent="0.25">
      <c r="A2" s="421"/>
      <c r="B2" s="394" t="str">
        <f>+A.1.3!B2</f>
        <v>MINISTERIO DE ECONOMIA</v>
      </c>
      <c r="C2" s="24"/>
      <c r="D2" s="216"/>
    </row>
    <row r="3" spans="1:10" ht="15" customHeight="1" x14ac:dyDescent="0.25">
      <c r="A3" s="421"/>
      <c r="B3" s="651" t="s">
        <v>305</v>
      </c>
      <c r="C3" s="24"/>
      <c r="D3" s="24"/>
    </row>
    <row r="4" spans="1:10" s="434" customFormat="1" ht="12" x14ac:dyDescent="0.2">
      <c r="B4" s="435"/>
      <c r="C4" s="24"/>
      <c r="D4" s="24"/>
      <c r="E4" s="436"/>
    </row>
    <row r="5" spans="1:10" s="434" customFormat="1" ht="12" x14ac:dyDescent="0.2">
      <c r="B5" s="24"/>
      <c r="C5" s="24"/>
      <c r="D5" s="24"/>
      <c r="E5" s="436"/>
    </row>
    <row r="6" spans="1:10" ht="16.5" customHeight="1" x14ac:dyDescent="0.2">
      <c r="B6" s="1268" t="s">
        <v>798</v>
      </c>
      <c r="C6" s="1268"/>
      <c r="D6" s="1268"/>
      <c r="E6" s="1268"/>
      <c r="F6" s="1268"/>
      <c r="G6" s="1268"/>
      <c r="H6" s="1268"/>
    </row>
    <row r="7" spans="1:10" ht="16.5" customHeight="1" x14ac:dyDescent="0.2">
      <c r="B7" s="1269" t="s">
        <v>761</v>
      </c>
      <c r="C7" s="1269"/>
      <c r="D7" s="1269"/>
      <c r="E7" s="1269"/>
      <c r="F7" s="1269"/>
      <c r="G7" s="1269"/>
      <c r="H7" s="1269"/>
      <c r="I7" s="434"/>
    </row>
    <row r="8" spans="1:10" s="434" customFormat="1" ht="12" x14ac:dyDescent="0.2">
      <c r="B8" s="437"/>
      <c r="C8" s="437"/>
      <c r="D8" s="437"/>
      <c r="E8" s="436"/>
    </row>
    <row r="9" spans="1:10" s="434" customFormat="1" thickBot="1" x14ac:dyDescent="0.25">
      <c r="B9" s="437"/>
      <c r="C9" s="437"/>
      <c r="D9" s="437"/>
      <c r="E9" s="436"/>
    </row>
    <row r="10" spans="1:10" ht="16.5" thickTop="1" thickBot="1" x14ac:dyDescent="0.25">
      <c r="B10" s="7"/>
      <c r="C10" s="1261" t="s">
        <v>881</v>
      </c>
      <c r="D10" s="1262"/>
      <c r="E10" s="1262"/>
      <c r="F10" s="1262"/>
      <c r="G10" s="1262"/>
      <c r="H10" s="1263"/>
    </row>
    <row r="11" spans="1:10" ht="15.75" thickTop="1" x14ac:dyDescent="0.2">
      <c r="B11" s="327"/>
      <c r="C11" s="1264" t="s">
        <v>781</v>
      </c>
      <c r="D11" s="1265"/>
      <c r="E11" s="1264" t="s">
        <v>779</v>
      </c>
      <c r="F11" s="1265"/>
      <c r="G11" s="1270" t="s">
        <v>758</v>
      </c>
      <c r="H11" s="1271"/>
      <c r="I11" s="434"/>
    </row>
    <row r="12" spans="1:10" ht="36.75" customHeight="1" x14ac:dyDescent="0.2">
      <c r="B12" s="328"/>
      <c r="C12" s="1266"/>
      <c r="D12" s="1267"/>
      <c r="E12" s="1266"/>
      <c r="F12" s="1267"/>
      <c r="G12" s="1272"/>
      <c r="H12" s="1273"/>
      <c r="I12" s="434"/>
    </row>
    <row r="13" spans="1:10" ht="15" x14ac:dyDescent="0.25">
      <c r="B13" s="329"/>
      <c r="C13" s="325" t="s">
        <v>275</v>
      </c>
      <c r="D13" s="326" t="s">
        <v>289</v>
      </c>
      <c r="E13" s="325" t="s">
        <v>275</v>
      </c>
      <c r="F13" s="326" t="s">
        <v>289</v>
      </c>
      <c r="G13" s="325" t="s">
        <v>275</v>
      </c>
      <c r="H13" s="326" t="s">
        <v>289</v>
      </c>
    </row>
    <row r="14" spans="1:10" ht="15" x14ac:dyDescent="0.25">
      <c r="B14" s="217"/>
      <c r="C14" s="218"/>
      <c r="D14" s="219"/>
      <c r="E14" s="218"/>
      <c r="F14" s="219"/>
      <c r="G14" s="218"/>
      <c r="H14" s="219"/>
      <c r="I14" s="434"/>
    </row>
    <row r="15" spans="1:10" s="420" customFormat="1" ht="15.75" x14ac:dyDescent="0.25">
      <c r="B15" s="342" t="s">
        <v>281</v>
      </c>
      <c r="C15" s="522">
        <f t="shared" ref="C15:H15" si="0">+C17+C28</f>
        <v>308845521.68156064</v>
      </c>
      <c r="D15" s="508">
        <f t="shared" si="0"/>
        <v>0.99227149760605482</v>
      </c>
      <c r="E15" s="522">
        <f t="shared" si="0"/>
        <v>2405504.2994117909</v>
      </c>
      <c r="F15" s="508">
        <f t="shared" si="0"/>
        <v>7.728502393945025E-3</v>
      </c>
      <c r="G15" s="522">
        <f t="shared" si="0"/>
        <v>311251025.98097247</v>
      </c>
      <c r="H15" s="508">
        <f t="shared" si="0"/>
        <v>0.99999999999999989</v>
      </c>
      <c r="I15" s="436"/>
      <c r="J15" s="1171"/>
    </row>
    <row r="16" spans="1:10" ht="15" x14ac:dyDescent="0.25">
      <c r="B16" s="217" t="s">
        <v>290</v>
      </c>
      <c r="C16" s="218"/>
      <c r="D16" s="219"/>
      <c r="E16" s="220"/>
      <c r="F16" s="221"/>
      <c r="G16" s="218"/>
      <c r="H16" s="219"/>
      <c r="I16" s="809"/>
    </row>
    <row r="17" spans="2:11" s="421" customFormat="1" ht="15" x14ac:dyDescent="0.25">
      <c r="B17" s="509" t="s">
        <v>416</v>
      </c>
      <c r="C17" s="510">
        <f t="shared" ref="C17:H17" si="1">+C19+C24</f>
        <v>61292699.068659656</v>
      </c>
      <c r="D17" s="511">
        <f t="shared" si="1"/>
        <v>0.196923685232789</v>
      </c>
      <c r="E17" s="512">
        <f t="shared" si="1"/>
        <v>57828.81295574618</v>
      </c>
      <c r="F17" s="513">
        <f t="shared" si="1"/>
        <v>1.8579477055051186E-4</v>
      </c>
      <c r="G17" s="510">
        <f t="shared" si="1"/>
        <v>61350527.8816154</v>
      </c>
      <c r="H17" s="511">
        <f t="shared" si="1"/>
        <v>0.1971094800033395</v>
      </c>
      <c r="I17" s="434"/>
    </row>
    <row r="18" spans="2:11" ht="15" x14ac:dyDescent="0.25">
      <c r="B18" s="222"/>
      <c r="C18" s="223"/>
      <c r="D18" s="224"/>
      <c r="E18" s="225"/>
      <c r="F18" s="226"/>
      <c r="G18" s="223"/>
      <c r="H18" s="224"/>
      <c r="I18" s="63"/>
    </row>
    <row r="19" spans="2:11" s="421" customFormat="1" ht="15" x14ac:dyDescent="0.25">
      <c r="B19" s="509" t="s">
        <v>149</v>
      </c>
      <c r="C19" s="510">
        <f t="shared" ref="C19:H19" si="2">SUM(C20:C22)</f>
        <v>38682551.672565982</v>
      </c>
      <c r="D19" s="511">
        <f t="shared" si="2"/>
        <v>0.12428088084416705</v>
      </c>
      <c r="E19" s="512">
        <f t="shared" si="2"/>
        <v>549.62772684391291</v>
      </c>
      <c r="F19" s="513">
        <f t="shared" si="2"/>
        <v>1.7658663938910616E-6</v>
      </c>
      <c r="G19" s="510">
        <f t="shared" si="2"/>
        <v>38683101.300292827</v>
      </c>
      <c r="H19" s="511">
        <f t="shared" si="2"/>
        <v>0.12428264671056094</v>
      </c>
      <c r="I19" s="63"/>
    </row>
    <row r="20" spans="2:11" ht="15" x14ac:dyDescent="0.2">
      <c r="B20" s="521" t="s">
        <v>150</v>
      </c>
      <c r="C20" s="517">
        <v>20850947.6577296</v>
      </c>
      <c r="D20" s="518">
        <f>+C20/$G$15</f>
        <v>6.6990775667368468E-2</v>
      </c>
      <c r="E20" s="519">
        <v>15.677559622157013</v>
      </c>
      <c r="F20" s="520">
        <f>+E20/$G$15</f>
        <v>5.0369503434553886E-8</v>
      </c>
      <c r="G20" s="517">
        <f>+C20+E20</f>
        <v>20850963.335289221</v>
      </c>
      <c r="H20" s="518">
        <f>+F20+D20</f>
        <v>6.6990826036871898E-2</v>
      </c>
      <c r="I20" s="63"/>
    </row>
    <row r="21" spans="2:11" ht="15" x14ac:dyDescent="0.2">
      <c r="B21" s="521" t="s">
        <v>151</v>
      </c>
      <c r="C21" s="517">
        <v>10831207.493610615</v>
      </c>
      <c r="D21" s="518">
        <f>+C21/$G$15</f>
        <v>3.4798945511822194E-2</v>
      </c>
      <c r="E21" s="519">
        <v>0</v>
      </c>
      <c r="F21" s="520">
        <f>+E21/$G$15</f>
        <v>0</v>
      </c>
      <c r="G21" s="517">
        <f>+C21+E21</f>
        <v>10831207.493610615</v>
      </c>
      <c r="H21" s="518">
        <f>+F21+D21</f>
        <v>3.4798945511822194E-2</v>
      </c>
      <c r="I21" s="809"/>
    </row>
    <row r="22" spans="2:11" ht="15" x14ac:dyDescent="0.2">
      <c r="B22" s="521" t="s">
        <v>153</v>
      </c>
      <c r="C22" s="517">
        <v>7000396.5212257653</v>
      </c>
      <c r="D22" s="518">
        <f>+C22/$G$15</f>
        <v>2.2491159664976387E-2</v>
      </c>
      <c r="E22" s="519">
        <v>533.95016722175592</v>
      </c>
      <c r="F22" s="520">
        <f>+E22/$G$15</f>
        <v>1.7154968904565076E-6</v>
      </c>
      <c r="G22" s="517">
        <f>+C22+E22</f>
        <v>7000930.4713929873</v>
      </c>
      <c r="H22" s="518">
        <f>+F22+D22</f>
        <v>2.2492875161866842E-2</v>
      </c>
      <c r="I22" s="63"/>
    </row>
    <row r="23" spans="2:11" ht="15" x14ac:dyDescent="0.25">
      <c r="B23" s="227"/>
      <c r="C23" s="223"/>
      <c r="D23" s="224"/>
      <c r="E23" s="225"/>
      <c r="F23" s="226"/>
      <c r="G23" s="223"/>
      <c r="H23" s="224"/>
      <c r="I23" s="63"/>
    </row>
    <row r="24" spans="2:11" s="421" customFormat="1" ht="15" x14ac:dyDescent="0.25">
      <c r="B24" s="509" t="s">
        <v>152</v>
      </c>
      <c r="C24" s="510">
        <f t="shared" ref="C24:H24" si="3">SUM(C25:C26)</f>
        <v>22610147.396093674</v>
      </c>
      <c r="D24" s="511">
        <f t="shared" si="3"/>
        <v>7.2642804388621945E-2</v>
      </c>
      <c r="E24" s="512">
        <f t="shared" si="3"/>
        <v>57279.185228902264</v>
      </c>
      <c r="F24" s="513">
        <f t="shared" si="3"/>
        <v>1.8402890415662078E-4</v>
      </c>
      <c r="G24" s="510">
        <f t="shared" si="3"/>
        <v>22667426.581322573</v>
      </c>
      <c r="H24" s="511">
        <f t="shared" si="3"/>
        <v>7.2826833292778573E-2</v>
      </c>
      <c r="I24" s="63"/>
    </row>
    <row r="25" spans="2:11" ht="15" x14ac:dyDescent="0.2">
      <c r="B25" s="521" t="s">
        <v>150</v>
      </c>
      <c r="C25" s="517">
        <v>21661502.980477799</v>
      </c>
      <c r="D25" s="518">
        <f>+C25/$G$15</f>
        <v>6.959496089115548E-2</v>
      </c>
      <c r="E25" s="519">
        <v>49527.639252388653</v>
      </c>
      <c r="F25" s="520">
        <f>+E25/$G$15</f>
        <v>1.5912442086348785E-4</v>
      </c>
      <c r="G25" s="517">
        <f>+C25+E25</f>
        <v>21711030.619730186</v>
      </c>
      <c r="H25" s="518">
        <f>+F25+D25</f>
        <v>6.9754085312018974E-2</v>
      </c>
      <c r="I25" s="63"/>
    </row>
    <row r="26" spans="2:11" ht="15" x14ac:dyDescent="0.2">
      <c r="B26" s="521" t="s">
        <v>417</v>
      </c>
      <c r="C26" s="517">
        <v>948644.41561587353</v>
      </c>
      <c r="D26" s="518">
        <f>+C26/$G$15</f>
        <v>3.0478434974664675E-3</v>
      </c>
      <c r="E26" s="519">
        <v>7751.5459765136102</v>
      </c>
      <c r="F26" s="520">
        <f>+E26/$G$15</f>
        <v>2.4904483293132924E-5</v>
      </c>
      <c r="G26" s="517">
        <f>+C26+E26</f>
        <v>956395.96159238718</v>
      </c>
      <c r="H26" s="518">
        <f>+F26+D26</f>
        <v>3.0727479807596005E-3</v>
      </c>
      <c r="I26" s="63"/>
    </row>
    <row r="27" spans="2:11" ht="15" x14ac:dyDescent="0.25">
      <c r="B27" s="227"/>
      <c r="C27" s="218"/>
      <c r="D27" s="219"/>
      <c r="E27" s="220"/>
      <c r="F27" s="221"/>
      <c r="G27" s="218"/>
      <c r="H27" s="219"/>
      <c r="I27" s="63"/>
      <c r="K27" s="59"/>
    </row>
    <row r="28" spans="2:11" s="421" customFormat="1" ht="15" x14ac:dyDescent="0.25">
      <c r="B28" s="509" t="s">
        <v>166</v>
      </c>
      <c r="C28" s="510">
        <f t="shared" ref="C28:H28" si="4">+C30+C37+C46+C49+C43</f>
        <v>247552822.612901</v>
      </c>
      <c r="D28" s="511">
        <f t="shared" si="4"/>
        <v>0.79534781237326579</v>
      </c>
      <c r="E28" s="512">
        <f t="shared" si="4"/>
        <v>2347675.4864560449</v>
      </c>
      <c r="F28" s="513">
        <f t="shared" si="4"/>
        <v>7.5427076233945132E-3</v>
      </c>
      <c r="G28" s="510">
        <f t="shared" si="4"/>
        <v>249900498.09935707</v>
      </c>
      <c r="H28" s="511">
        <f t="shared" si="4"/>
        <v>0.80289051999666039</v>
      </c>
      <c r="I28" s="809"/>
      <c r="K28" s="1063"/>
    </row>
    <row r="29" spans="2:11" ht="15" x14ac:dyDescent="0.25">
      <c r="B29" s="222"/>
      <c r="C29" s="223"/>
      <c r="D29" s="224"/>
      <c r="E29" s="225"/>
      <c r="F29" s="226"/>
      <c r="G29" s="223"/>
      <c r="H29" s="224"/>
      <c r="I29" s="63"/>
    </row>
    <row r="30" spans="2:11" s="421" customFormat="1" ht="15" x14ac:dyDescent="0.25">
      <c r="B30" s="509" t="s">
        <v>230</v>
      </c>
      <c r="C30" s="510">
        <f t="shared" ref="C30:H30" si="5">SUM(C31:C33)</f>
        <v>182457950.12954801</v>
      </c>
      <c r="D30" s="511">
        <f t="shared" si="5"/>
        <v>0.58620834920782594</v>
      </c>
      <c r="E30" s="512">
        <f t="shared" si="5"/>
        <v>1467619.5671022385</v>
      </c>
      <c r="F30" s="513">
        <f t="shared" si="5"/>
        <v>4.7152280461621923E-3</v>
      </c>
      <c r="G30" s="510">
        <f t="shared" si="5"/>
        <v>183925569.69665027</v>
      </c>
      <c r="H30" s="511">
        <f t="shared" si="5"/>
        <v>0.59092357725398814</v>
      </c>
      <c r="I30" s="63"/>
    </row>
    <row r="31" spans="2:11" ht="15" x14ac:dyDescent="0.2">
      <c r="B31" s="521" t="s">
        <v>150</v>
      </c>
      <c r="C31" s="517">
        <v>94289340.372016013</v>
      </c>
      <c r="D31" s="518">
        <f>+C31/$G$15</f>
        <v>0.3029366411720042</v>
      </c>
      <c r="E31" s="519">
        <v>1379688.1515698016</v>
      </c>
      <c r="F31" s="520">
        <f>+E31/$G$15</f>
        <v>4.4327184054138513E-3</v>
      </c>
      <c r="G31" s="517">
        <f>+C31+E31</f>
        <v>95669028.523585811</v>
      </c>
      <c r="H31" s="518">
        <f>+F31+D31</f>
        <v>0.30736935957741807</v>
      </c>
      <c r="I31" s="63"/>
    </row>
    <row r="32" spans="2:11" ht="15" x14ac:dyDescent="0.2">
      <c r="B32" s="521" t="s">
        <v>151</v>
      </c>
      <c r="C32" s="517">
        <v>20379490.222319998</v>
      </c>
      <c r="D32" s="518">
        <f>+C32/$G$15</f>
        <v>6.5476057976322444E-2</v>
      </c>
      <c r="E32" s="519">
        <v>63</v>
      </c>
      <c r="F32" s="520">
        <f>+E32/$G$15</f>
        <v>2.0240897134858391E-7</v>
      </c>
      <c r="G32" s="517">
        <f>+C32+E32</f>
        <v>20379553.222319998</v>
      </c>
      <c r="H32" s="518">
        <f>+F32+D32</f>
        <v>6.5476260385293791E-2</v>
      </c>
      <c r="I32" s="63"/>
    </row>
    <row r="33" spans="2:9" ht="15" x14ac:dyDescent="0.2">
      <c r="B33" s="521" t="s">
        <v>153</v>
      </c>
      <c r="C33" s="517">
        <f>+C34+C35</f>
        <v>67789119.535211995</v>
      </c>
      <c r="D33" s="518">
        <f>+D34+D35</f>
        <v>0.2177956500594993</v>
      </c>
      <c r="E33" s="517">
        <f>+E34+E35</f>
        <v>87868.415532436979</v>
      </c>
      <c r="F33" s="520">
        <f>+F34+F35</f>
        <v>2.8230723177699205E-4</v>
      </c>
      <c r="G33" s="517">
        <f>+C33+E33</f>
        <v>67876987.950744435</v>
      </c>
      <c r="H33" s="518">
        <f>+H34+H35</f>
        <v>0.2180779572912763</v>
      </c>
      <c r="I33" s="63"/>
    </row>
    <row r="34" spans="2:9" ht="15" x14ac:dyDescent="0.2">
      <c r="B34" s="649" t="s">
        <v>366</v>
      </c>
      <c r="C34" s="646">
        <v>18418123.949632</v>
      </c>
      <c r="D34" s="647">
        <f>+C34/$G$15</f>
        <v>5.917450036215445E-2</v>
      </c>
      <c r="E34" s="650">
        <v>80677.426092436974</v>
      </c>
      <c r="F34" s="648">
        <f>+E34/$G$15</f>
        <v>2.5920372740351698E-4</v>
      </c>
      <c r="G34" s="517">
        <f>+C34+E34</f>
        <v>18498801.375724439</v>
      </c>
      <c r="H34" s="647">
        <f>+F34+D34</f>
        <v>5.9433704089557969E-2</v>
      </c>
      <c r="I34" s="63"/>
    </row>
    <row r="35" spans="2:9" ht="15" x14ac:dyDescent="0.2">
      <c r="B35" s="649" t="s">
        <v>154</v>
      </c>
      <c r="C35" s="646">
        <v>49370995.585579999</v>
      </c>
      <c r="D35" s="647">
        <f>+C35/$G$15</f>
        <v>0.15862114969734484</v>
      </c>
      <c r="E35" s="650">
        <v>7190.9894400000003</v>
      </c>
      <c r="F35" s="648">
        <f>+E35/$G$15</f>
        <v>2.3103504373475069E-5</v>
      </c>
      <c r="G35" s="517">
        <f>+C35+E35</f>
        <v>49378186.57502</v>
      </c>
      <c r="H35" s="647">
        <f>+F35+D35</f>
        <v>0.15864425320171832</v>
      </c>
      <c r="I35" s="63"/>
    </row>
    <row r="36" spans="2:9" ht="15" x14ac:dyDescent="0.25">
      <c r="B36" s="228"/>
      <c r="C36" s="218"/>
      <c r="D36" s="219"/>
      <c r="E36" s="220"/>
      <c r="F36" s="221"/>
      <c r="G36" s="218"/>
      <c r="H36" s="219"/>
      <c r="I36" s="63"/>
    </row>
    <row r="37" spans="2:9" s="421" customFormat="1" ht="15" x14ac:dyDescent="0.25">
      <c r="B37" s="509" t="s">
        <v>231</v>
      </c>
      <c r="C37" s="510">
        <f t="shared" ref="C37:H37" si="6">SUM(C38:C39)</f>
        <v>20241966.054980382</v>
      </c>
      <c r="D37" s="511">
        <f t="shared" si="6"/>
        <v>6.5034214718437011E-2</v>
      </c>
      <c r="E37" s="512">
        <f t="shared" si="6"/>
        <v>832232.85725057079</v>
      </c>
      <c r="F37" s="513">
        <f t="shared" si="6"/>
        <v>2.6738316914060459E-3</v>
      </c>
      <c r="G37" s="510">
        <f t="shared" si="6"/>
        <v>21074198.912230954</v>
      </c>
      <c r="H37" s="511">
        <f t="shared" si="6"/>
        <v>6.770804640984307E-2</v>
      </c>
      <c r="I37" s="63"/>
    </row>
    <row r="38" spans="2:9" ht="15" x14ac:dyDescent="0.2">
      <c r="B38" s="521" t="s">
        <v>150</v>
      </c>
      <c r="C38" s="517">
        <v>20036411.545956843</v>
      </c>
      <c r="D38" s="518">
        <f>+C38/$G$15</f>
        <v>6.4373800802127207E-2</v>
      </c>
      <c r="E38" s="519">
        <v>817581.40022436611</v>
      </c>
      <c r="F38" s="520">
        <f>+E38/$G$15</f>
        <v>2.6267588922722035E-3</v>
      </c>
      <c r="G38" s="517">
        <f>+C38+E38</f>
        <v>20853992.946181208</v>
      </c>
      <c r="H38" s="518">
        <f>+F38+D38</f>
        <v>6.7000559694399414E-2</v>
      </c>
      <c r="I38" s="63"/>
    </row>
    <row r="39" spans="2:9" ht="15" x14ac:dyDescent="0.2">
      <c r="B39" s="521" t="s">
        <v>153</v>
      </c>
      <c r="C39" s="519">
        <f>+C40+C41</f>
        <v>205554.50902353966</v>
      </c>
      <c r="D39" s="520">
        <f>+D40+D41</f>
        <v>6.6041391630980754E-4</v>
      </c>
      <c r="E39" s="519">
        <f>+E40+E41</f>
        <v>14651.457026204691</v>
      </c>
      <c r="F39" s="520">
        <f>+F40+F41</f>
        <v>4.7072799133842439E-5</v>
      </c>
      <c r="G39" s="517">
        <f>+C39+E39</f>
        <v>220205.96604974434</v>
      </c>
      <c r="H39" s="518">
        <f>+H40+H41</f>
        <v>7.0748671544364997E-4</v>
      </c>
      <c r="I39" s="63"/>
    </row>
    <row r="40" spans="2:9" x14ac:dyDescent="0.2">
      <c r="B40" s="649" t="s">
        <v>366</v>
      </c>
      <c r="C40" s="646">
        <v>196175.39836530079</v>
      </c>
      <c r="D40" s="647">
        <f>+C40/$G$15</f>
        <v>6.3028032677808256E-4</v>
      </c>
      <c r="E40" s="650">
        <v>7307.3079463402519</v>
      </c>
      <c r="F40" s="648">
        <f>+E40/$G$15</f>
        <v>2.3477217218191485E-5</v>
      </c>
      <c r="G40" s="646">
        <f>+C40+E40</f>
        <v>203482.70631164103</v>
      </c>
      <c r="H40" s="647">
        <f>+F40+D40</f>
        <v>6.5375754399627406E-4</v>
      </c>
      <c r="I40" s="63"/>
    </row>
    <row r="41" spans="2:9" x14ac:dyDescent="0.2">
      <c r="B41" s="649" t="s">
        <v>154</v>
      </c>
      <c r="C41" s="646">
        <v>9379.1106582388838</v>
      </c>
      <c r="D41" s="833">
        <f>+C41/$G$15</f>
        <v>3.0133589531724955E-5</v>
      </c>
      <c r="E41" s="650">
        <v>7344.149079864439</v>
      </c>
      <c r="F41" s="648">
        <f>+E41/$G$15</f>
        <v>2.3595581915650954E-5</v>
      </c>
      <c r="G41" s="646">
        <f>+C41+E41</f>
        <v>16723.259738103323</v>
      </c>
      <c r="H41" s="647">
        <f>+F41+D41</f>
        <v>5.3729171447375909E-5</v>
      </c>
      <c r="I41" s="63"/>
    </row>
    <row r="42" spans="2:9" ht="15" x14ac:dyDescent="0.25">
      <c r="B42" s="227"/>
      <c r="C42" s="218"/>
      <c r="D42" s="219"/>
      <c r="E42" s="220"/>
      <c r="F42" s="221"/>
      <c r="G42" s="218"/>
      <c r="H42" s="219"/>
      <c r="I42" s="63"/>
    </row>
    <row r="43" spans="2:9" ht="15" x14ac:dyDescent="0.2">
      <c r="B43" s="509" t="s">
        <v>759</v>
      </c>
      <c r="C43" s="510">
        <f>+C44</f>
        <v>43523165.5343422</v>
      </c>
      <c r="D43" s="511">
        <f>+SUM(D44:D45)</f>
        <v>0.13983300262921183</v>
      </c>
      <c r="E43" s="512">
        <f>+SUM(E44:E45)</f>
        <v>0</v>
      </c>
      <c r="F43" s="513">
        <f>+SUM(F44:F45)</f>
        <v>0</v>
      </c>
      <c r="G43" s="510">
        <f>+SUM(G44:G45)</f>
        <v>43523165.5343422</v>
      </c>
      <c r="H43" s="511">
        <f>+SUM(H44:H45)</f>
        <v>0.13983300262921183</v>
      </c>
      <c r="I43" s="63"/>
    </row>
    <row r="44" spans="2:9" ht="15" x14ac:dyDescent="0.25">
      <c r="B44" s="521" t="s">
        <v>746</v>
      </c>
      <c r="C44" s="515">
        <v>43523165.5343422</v>
      </c>
      <c r="D44" s="832">
        <f>+C44/$G$15</f>
        <v>0.13983300262921183</v>
      </c>
      <c r="E44" s="516">
        <v>0</v>
      </c>
      <c r="F44" s="221">
        <f>+E44/$G$15</f>
        <v>0</v>
      </c>
      <c r="G44" s="515">
        <f>+C44+E44</f>
        <v>43523165.5343422</v>
      </c>
      <c r="H44" s="219">
        <f>+F44+D44</f>
        <v>0.13983300262921183</v>
      </c>
      <c r="I44" s="63"/>
    </row>
    <row r="45" spans="2:9" ht="15" x14ac:dyDescent="0.25">
      <c r="B45" s="1061"/>
      <c r="C45" s="218"/>
      <c r="D45" s="219"/>
      <c r="E45" s="220"/>
      <c r="F45" s="221"/>
      <c r="G45" s="218"/>
      <c r="H45" s="219"/>
      <c r="I45" s="63"/>
    </row>
    <row r="46" spans="2:9" s="421" customFormat="1" ht="15" x14ac:dyDescent="0.25">
      <c r="B46" s="509" t="s">
        <v>232</v>
      </c>
      <c r="C46" s="510">
        <f t="shared" ref="C46:H46" si="7">+SUM(C47:C47)</f>
        <v>769149.01600536739</v>
      </c>
      <c r="D46" s="511">
        <f t="shared" si="7"/>
        <v>2.4711533514828873E-3</v>
      </c>
      <c r="E46" s="512">
        <f t="shared" si="7"/>
        <v>29657.448986674066</v>
      </c>
      <c r="F46" s="513">
        <f t="shared" si="7"/>
        <v>9.5284662574853969E-5</v>
      </c>
      <c r="G46" s="510">
        <f t="shared" si="7"/>
        <v>798806.46499204147</v>
      </c>
      <c r="H46" s="511">
        <f t="shared" si="7"/>
        <v>2.5664380140577414E-3</v>
      </c>
      <c r="I46" s="63"/>
    </row>
    <row r="47" spans="2:9" ht="15" x14ac:dyDescent="0.2">
      <c r="B47" s="521" t="s">
        <v>150</v>
      </c>
      <c r="C47" s="517">
        <v>769149.01600536739</v>
      </c>
      <c r="D47" s="518">
        <f>+C47/$G$15</f>
        <v>2.4711533514828873E-3</v>
      </c>
      <c r="E47" s="519">
        <v>29657.448986674066</v>
      </c>
      <c r="F47" s="520">
        <f>+E47/$G$15</f>
        <v>9.5284662574853969E-5</v>
      </c>
      <c r="G47" s="517">
        <f>+C47+E47</f>
        <v>798806.46499204147</v>
      </c>
      <c r="H47" s="518">
        <f>+F47+D47</f>
        <v>2.5664380140577414E-3</v>
      </c>
      <c r="I47" s="63"/>
    </row>
    <row r="48" spans="2:9" ht="15" x14ac:dyDescent="0.25">
      <c r="B48" s="227"/>
      <c r="C48" s="218"/>
      <c r="D48" s="219"/>
      <c r="E48" s="220"/>
      <c r="F48" s="221"/>
      <c r="G48" s="218"/>
      <c r="H48" s="219"/>
      <c r="I48" s="63"/>
    </row>
    <row r="49" spans="2:9" s="421" customFormat="1" ht="15" x14ac:dyDescent="0.25">
      <c r="B49" s="509" t="s">
        <v>418</v>
      </c>
      <c r="C49" s="510">
        <f t="shared" ref="C49:H49" si="8">SUM(C50:C50)</f>
        <v>560591.8780250221</v>
      </c>
      <c r="D49" s="511">
        <f t="shared" si="8"/>
        <v>1.8010924663081833E-3</v>
      </c>
      <c r="E49" s="512">
        <f t="shared" si="8"/>
        <v>18165.613116561472</v>
      </c>
      <c r="F49" s="513">
        <f t="shared" si="8"/>
        <v>5.8363223251421442E-5</v>
      </c>
      <c r="G49" s="510">
        <f t="shared" si="8"/>
        <v>578757.49114158354</v>
      </c>
      <c r="H49" s="511">
        <f t="shared" si="8"/>
        <v>1.8594556895596046E-3</v>
      </c>
      <c r="I49" s="63"/>
    </row>
    <row r="50" spans="2:9" ht="15" x14ac:dyDescent="0.25">
      <c r="B50" s="514" t="s">
        <v>150</v>
      </c>
      <c r="C50" s="515">
        <v>560591.8780250221</v>
      </c>
      <c r="D50" s="219">
        <f>+C50/$G$15</f>
        <v>1.8010924663081833E-3</v>
      </c>
      <c r="E50" s="516">
        <v>18165.613116561472</v>
      </c>
      <c r="F50" s="221">
        <f>+E50/$G$15</f>
        <v>5.8363223251421442E-5</v>
      </c>
      <c r="G50" s="515">
        <f>+C50+E50</f>
        <v>578757.49114158354</v>
      </c>
      <c r="H50" s="219">
        <f>+F50+D50</f>
        <v>1.8594556895596046E-3</v>
      </c>
      <c r="I50" s="63"/>
    </row>
    <row r="51" spans="2:9" ht="15.75" thickBot="1" x14ac:dyDescent="0.3">
      <c r="B51" s="229"/>
      <c r="C51" s="230"/>
      <c r="D51" s="231"/>
      <c r="E51" s="230"/>
      <c r="F51" s="231"/>
      <c r="G51" s="230"/>
      <c r="H51" s="231"/>
      <c r="I51" s="63"/>
    </row>
    <row r="52" spans="2:9" ht="12.75" customHeight="1" thickTop="1" x14ac:dyDescent="0.2">
      <c r="B52" s="232" t="s">
        <v>290</v>
      </c>
      <c r="C52" s="233"/>
      <c r="D52" s="234"/>
      <c r="E52" s="5"/>
      <c r="F52" s="5"/>
      <c r="G52" s="54"/>
      <c r="H52" s="138"/>
      <c r="I52" s="63"/>
    </row>
    <row r="53" spans="2:9" ht="12.75" customHeight="1" x14ac:dyDescent="0.2">
      <c r="B53" s="1260" t="s">
        <v>419</v>
      </c>
      <c r="C53" s="1260"/>
      <c r="D53" s="1260"/>
      <c r="E53" s="1260"/>
      <c r="F53" s="1260"/>
      <c r="G53" s="1260"/>
      <c r="H53" s="1260"/>
      <c r="I53" s="63"/>
    </row>
    <row r="54" spans="2:9" x14ac:dyDescent="0.2">
      <c r="B54" s="1260" t="s">
        <v>747</v>
      </c>
      <c r="C54" s="1260"/>
      <c r="D54" s="1260"/>
      <c r="E54" s="1260"/>
      <c r="F54" s="1260"/>
      <c r="G54" s="1260"/>
      <c r="H54" s="1260"/>
      <c r="I54" s="63"/>
    </row>
    <row r="55" spans="2:9" x14ac:dyDescent="0.2">
      <c r="B55" s="232"/>
      <c r="C55" s="233"/>
      <c r="D55" s="235"/>
      <c r="I55" s="63"/>
    </row>
    <row r="56" spans="2:9" x14ac:dyDescent="0.2">
      <c r="B56" s="236"/>
      <c r="C56" s="1062"/>
      <c r="D56" s="237"/>
      <c r="E56" s="237"/>
      <c r="F56" s="237"/>
      <c r="G56" s="237"/>
      <c r="H56" s="237"/>
      <c r="I56" s="63"/>
    </row>
    <row r="57" spans="2:9" x14ac:dyDescent="0.2">
      <c r="C57" s="63"/>
      <c r="D57" s="63"/>
      <c r="F57" s="63"/>
      <c r="G57" s="63"/>
      <c r="H57" s="63"/>
      <c r="I57" s="63"/>
    </row>
    <row r="58" spans="2:9" x14ac:dyDescent="0.2">
      <c r="I58" s="63"/>
    </row>
    <row r="59" spans="2:9" x14ac:dyDescent="0.2">
      <c r="I59" s="63"/>
    </row>
    <row r="60" spans="2:9" x14ac:dyDescent="0.2">
      <c r="I60" s="63"/>
    </row>
    <row r="61" spans="2:9" x14ac:dyDescent="0.2">
      <c r="I61" s="63"/>
    </row>
    <row r="62" spans="2:9" x14ac:dyDescent="0.2">
      <c r="I62" s="63"/>
    </row>
    <row r="63" spans="2:9" x14ac:dyDescent="0.2">
      <c r="I63" s="63"/>
    </row>
    <row r="64" spans="2:9" x14ac:dyDescent="0.2">
      <c r="I64" s="63"/>
    </row>
    <row r="65" spans="9:9" x14ac:dyDescent="0.2">
      <c r="I65" s="63"/>
    </row>
    <row r="66" spans="9:9" x14ac:dyDescent="0.2">
      <c r="I66" s="63"/>
    </row>
    <row r="67" spans="9:9" x14ac:dyDescent="0.2">
      <c r="I67" s="63"/>
    </row>
    <row r="68" spans="9:9" x14ac:dyDescent="0.2">
      <c r="I68" s="63"/>
    </row>
    <row r="69" spans="9:9" x14ac:dyDescent="0.2">
      <c r="I69" s="63"/>
    </row>
    <row r="70" spans="9:9" x14ac:dyDescent="0.2">
      <c r="I70" s="63"/>
    </row>
    <row r="71" spans="9:9" x14ac:dyDescent="0.2">
      <c r="I71" s="63"/>
    </row>
    <row r="72" spans="9:9" x14ac:dyDescent="0.2">
      <c r="I72" s="63"/>
    </row>
    <row r="73" spans="9:9" x14ac:dyDescent="0.2">
      <c r="I73" s="63"/>
    </row>
    <row r="74" spans="9:9" x14ac:dyDescent="0.2">
      <c r="I74" s="63"/>
    </row>
    <row r="75" spans="9:9" x14ac:dyDescent="0.2">
      <c r="I75" s="63"/>
    </row>
    <row r="76" spans="9:9" x14ac:dyDescent="0.2">
      <c r="I76" s="63"/>
    </row>
    <row r="77" spans="9:9" x14ac:dyDescent="0.2">
      <c r="I77" s="63"/>
    </row>
    <row r="78" spans="9:9" x14ac:dyDescent="0.2">
      <c r="I78" s="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4:H54"/>
    <mergeCell ref="C10:H10"/>
    <mergeCell ref="C11:D12"/>
    <mergeCell ref="B6:H6"/>
    <mergeCell ref="B7:H7"/>
    <mergeCell ref="E11:F12"/>
    <mergeCell ref="G11:H12"/>
    <mergeCell ref="B53:H53"/>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G23 G27 G36 G42 G48 G29 D33 F33 H33" formula="1"/>
    <ignoredError sqref="G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showGridLines="0" showRuler="0" zoomScaleNormal="100" zoomScaleSheetLayoutView="85" workbookViewId="0"/>
  </sheetViews>
  <sheetFormatPr baseColWidth="10" defaultColWidth="11.42578125" defaultRowHeight="12.75" x14ac:dyDescent="0.2"/>
  <cols>
    <col min="1" max="1" width="9.28515625" style="15" customWidth="1"/>
    <col min="2" max="2" width="58.5703125" style="15" customWidth="1"/>
    <col min="3" max="3" width="15" style="15" customWidth="1"/>
    <col min="4" max="16384" width="11.42578125" style="15"/>
  </cols>
  <sheetData>
    <row r="1" spans="1:3" ht="15" x14ac:dyDescent="0.25">
      <c r="A1" s="757" t="s">
        <v>220</v>
      </c>
      <c r="B1" s="443"/>
    </row>
    <row r="2" spans="1:3" ht="15" customHeight="1" x14ac:dyDescent="0.25">
      <c r="A2" s="443"/>
      <c r="B2" s="394" t="str">
        <f>+A.1.4!B2</f>
        <v>MINISTERIO DE ECONOMIA</v>
      </c>
      <c r="C2" s="210"/>
    </row>
    <row r="3" spans="1:3" ht="15" customHeight="1" x14ac:dyDescent="0.25">
      <c r="A3" s="443"/>
      <c r="B3" s="651" t="s">
        <v>305</v>
      </c>
      <c r="C3" s="21"/>
    </row>
    <row r="4" spans="1:3" x14ac:dyDescent="0.2">
      <c r="B4" s="211"/>
      <c r="C4" s="211"/>
    </row>
    <row r="5" spans="1:3" ht="15" x14ac:dyDescent="0.25">
      <c r="B5" s="212"/>
      <c r="C5" s="212"/>
    </row>
    <row r="6" spans="1:3" ht="17.25" x14ac:dyDescent="0.2">
      <c r="B6" s="1274" t="s">
        <v>424</v>
      </c>
      <c r="C6" s="1274"/>
    </row>
    <row r="7" spans="1:3" ht="15" x14ac:dyDescent="0.2">
      <c r="B7" s="1275" t="s">
        <v>245</v>
      </c>
      <c r="C7" s="1275"/>
    </row>
    <row r="8" spans="1:3" x14ac:dyDescent="0.2">
      <c r="B8" s="5"/>
      <c r="C8" s="5"/>
    </row>
    <row r="9" spans="1:3" x14ac:dyDescent="0.2">
      <c r="B9" s="159"/>
      <c r="C9" s="159"/>
    </row>
    <row r="10" spans="1:3" ht="13.5" thickBot="1" x14ac:dyDescent="0.25">
      <c r="B10" s="14" t="s">
        <v>880</v>
      </c>
      <c r="C10" s="213"/>
    </row>
    <row r="11" spans="1:3" ht="17.25" thickTop="1" thickBot="1" x14ac:dyDescent="0.25">
      <c r="B11" s="404" t="s">
        <v>74</v>
      </c>
      <c r="C11" s="714">
        <v>7.2059660944395587E-2</v>
      </c>
    </row>
    <row r="12" spans="1:3" ht="13.5" thickTop="1" x14ac:dyDescent="0.2">
      <c r="B12" s="57"/>
      <c r="C12" s="214"/>
    </row>
    <row r="13" spans="1:3" ht="15" x14ac:dyDescent="0.2">
      <c r="B13" s="507" t="s">
        <v>249</v>
      </c>
      <c r="C13" s="716">
        <v>0.28370515621774012</v>
      </c>
    </row>
    <row r="14" spans="1:3" x14ac:dyDescent="0.2">
      <c r="B14" s="148"/>
      <c r="C14" s="1064"/>
    </row>
    <row r="15" spans="1:3" x14ac:dyDescent="0.2">
      <c r="B15" s="285" t="s">
        <v>251</v>
      </c>
      <c r="C15" s="715">
        <v>0.32493208735570073</v>
      </c>
    </row>
    <row r="16" spans="1:3" x14ac:dyDescent="0.2">
      <c r="B16" s="285" t="s">
        <v>42</v>
      </c>
      <c r="C16" s="715">
        <v>0.47696240283915298</v>
      </c>
    </row>
    <row r="17" spans="2:3" x14ac:dyDescent="0.2">
      <c r="B17" s="285" t="s">
        <v>43</v>
      </c>
      <c r="C17" s="715">
        <v>1.4158655100400864E-2</v>
      </c>
    </row>
    <row r="18" spans="2:3" x14ac:dyDescent="0.2">
      <c r="B18" s="292" t="s">
        <v>568</v>
      </c>
      <c r="C18" s="715">
        <v>0</v>
      </c>
    </row>
    <row r="19" spans="2:3" x14ac:dyDescent="0.2">
      <c r="B19" s="146"/>
      <c r="C19" s="713"/>
    </row>
    <row r="20" spans="2:3" ht="15" x14ac:dyDescent="0.2">
      <c r="B20" s="507" t="s">
        <v>250</v>
      </c>
      <c r="C20" s="1065">
        <v>3.7736634595386648E-2</v>
      </c>
    </row>
    <row r="21" spans="2:3" x14ac:dyDescent="0.2">
      <c r="B21" s="148"/>
      <c r="C21" s="1064"/>
    </row>
    <row r="22" spans="2:3" x14ac:dyDescent="0.2">
      <c r="B22" s="285" t="s">
        <v>251</v>
      </c>
      <c r="C22" s="715">
        <v>3.5028841545065845E-2</v>
      </c>
    </row>
    <row r="23" spans="2:3" x14ac:dyDescent="0.2">
      <c r="B23" s="285" t="s">
        <v>42</v>
      </c>
      <c r="C23" s="715">
        <v>9.2717570500585961E-2</v>
      </c>
    </row>
    <row r="24" spans="2:3" x14ac:dyDescent="0.2">
      <c r="B24" s="717" t="s">
        <v>252</v>
      </c>
      <c r="C24" s="715">
        <v>4.9999999999999996E-2</v>
      </c>
    </row>
    <row r="25" spans="2:3" x14ac:dyDescent="0.2">
      <c r="B25" s="285" t="s">
        <v>43</v>
      </c>
      <c r="C25" s="715">
        <v>1.77E-2</v>
      </c>
    </row>
    <row r="26" spans="2:3" x14ac:dyDescent="0.2">
      <c r="B26" s="146"/>
      <c r="C26" s="713"/>
    </row>
    <row r="27" spans="2:3" ht="15" x14ac:dyDescent="0.2">
      <c r="B27" s="507" t="s">
        <v>246</v>
      </c>
      <c r="C27" s="1065">
        <v>4.6003506178009211E-2</v>
      </c>
    </row>
    <row r="28" spans="2:3" x14ac:dyDescent="0.2">
      <c r="B28" s="148"/>
      <c r="C28" s="1064"/>
    </row>
    <row r="29" spans="2:3" x14ac:dyDescent="0.2">
      <c r="B29" s="285" t="s">
        <v>251</v>
      </c>
      <c r="C29" s="715">
        <v>4.9997711302679972E-2</v>
      </c>
    </row>
    <row r="30" spans="2:3" x14ac:dyDescent="0.2">
      <c r="B30" s="285" t="s">
        <v>42</v>
      </c>
      <c r="C30" s="715">
        <v>4.6452350610231272E-2</v>
      </c>
    </row>
    <row r="31" spans="2:3" x14ac:dyDescent="0.2">
      <c r="B31" s="285" t="s">
        <v>630</v>
      </c>
      <c r="C31" s="715">
        <v>0</v>
      </c>
    </row>
    <row r="32" spans="2:3" x14ac:dyDescent="0.2">
      <c r="B32" s="285" t="s">
        <v>247</v>
      </c>
      <c r="C32" s="715">
        <v>3.4047831192326843E-2</v>
      </c>
    </row>
    <row r="33" spans="2:3" x14ac:dyDescent="0.2">
      <c r="B33" s="285" t="s">
        <v>248</v>
      </c>
      <c r="C33" s="715">
        <v>6.1513546169480224E-2</v>
      </c>
    </row>
    <row r="34" spans="2:3" x14ac:dyDescent="0.2">
      <c r="B34" s="285" t="s">
        <v>43</v>
      </c>
      <c r="C34" s="715">
        <v>6.9861721539869873E-2</v>
      </c>
    </row>
    <row r="35" spans="2:3" x14ac:dyDescent="0.2">
      <c r="B35" s="162"/>
      <c r="C35" s="713"/>
    </row>
    <row r="36" spans="2:3" ht="15" x14ac:dyDescent="0.2">
      <c r="B36" s="507" t="s">
        <v>253</v>
      </c>
      <c r="C36" s="1065">
        <v>5.3249797718943712E-2</v>
      </c>
    </row>
    <row r="37" spans="2:3" x14ac:dyDescent="0.2">
      <c r="B37" s="148"/>
      <c r="C37" s="1064"/>
    </row>
    <row r="38" spans="2:3" x14ac:dyDescent="0.2">
      <c r="B38" s="285" t="s">
        <v>251</v>
      </c>
      <c r="C38" s="715">
        <v>5.2262206294014804E-2</v>
      </c>
    </row>
    <row r="39" spans="2:3" x14ac:dyDescent="0.2">
      <c r="B39" s="285" t="s">
        <v>248</v>
      </c>
      <c r="C39" s="715">
        <v>8.4400854330448263E-2</v>
      </c>
    </row>
    <row r="40" spans="2:3" x14ac:dyDescent="0.2">
      <c r="B40" s="285" t="s">
        <v>247</v>
      </c>
      <c r="C40" s="715">
        <v>6.1135661414124225E-3</v>
      </c>
    </row>
    <row r="41" spans="2:3" x14ac:dyDescent="0.2">
      <c r="B41" s="285" t="s">
        <v>43</v>
      </c>
      <c r="C41" s="715">
        <v>1.216896211358042E-2</v>
      </c>
    </row>
    <row r="42" spans="2:3" x14ac:dyDescent="0.2">
      <c r="B42" s="146"/>
      <c r="C42" s="713"/>
    </row>
    <row r="43" spans="2:3" ht="15" x14ac:dyDescent="0.2">
      <c r="B43" s="718" t="s">
        <v>759</v>
      </c>
      <c r="C43" s="1065">
        <v>3.815496567244854E-2</v>
      </c>
    </row>
    <row r="44" spans="2:3" x14ac:dyDescent="0.2">
      <c r="B44" s="148"/>
      <c r="C44" s="1064"/>
    </row>
    <row r="45" spans="2:3" x14ac:dyDescent="0.2">
      <c r="B45" s="285" t="s">
        <v>247</v>
      </c>
      <c r="C45" s="715">
        <v>3.815496567244854E-2</v>
      </c>
    </row>
    <row r="46" spans="2:3" x14ac:dyDescent="0.2">
      <c r="B46" s="146"/>
      <c r="C46" s="713"/>
    </row>
    <row r="47" spans="2:3" ht="15" x14ac:dyDescent="0.2">
      <c r="B47" s="718" t="s">
        <v>254</v>
      </c>
      <c r="C47" s="1065">
        <v>6.231341538129119E-2</v>
      </c>
    </row>
    <row r="48" spans="2:3" x14ac:dyDescent="0.2">
      <c r="B48" s="148"/>
      <c r="C48" s="1064"/>
    </row>
    <row r="49" spans="2:3" x14ac:dyDescent="0.2">
      <c r="B49" s="285" t="s">
        <v>251</v>
      </c>
      <c r="C49" s="715">
        <v>1.9568321020237218E-2</v>
      </c>
    </row>
    <row r="50" spans="2:3" x14ac:dyDescent="0.2">
      <c r="B50" s="285" t="s">
        <v>248</v>
      </c>
      <c r="C50" s="715">
        <v>8.39630335185923E-2</v>
      </c>
    </row>
    <row r="51" spans="2:3" x14ac:dyDescent="0.2">
      <c r="B51" s="146"/>
      <c r="C51" s="713"/>
    </row>
    <row r="52" spans="2:3" ht="15" x14ac:dyDescent="0.2">
      <c r="B52" s="507" t="s">
        <v>255</v>
      </c>
      <c r="C52" s="1065">
        <v>4.6185928416829114E-2</v>
      </c>
    </row>
    <row r="53" spans="2:3" x14ac:dyDescent="0.2">
      <c r="B53" s="148"/>
      <c r="C53" s="1064"/>
    </row>
    <row r="54" spans="2:3" x14ac:dyDescent="0.2">
      <c r="B54" s="285" t="s">
        <v>251</v>
      </c>
      <c r="C54" s="715">
        <v>3.3750000000000002E-2</v>
      </c>
    </row>
    <row r="55" spans="2:3" x14ac:dyDescent="0.2">
      <c r="B55" s="285" t="s">
        <v>248</v>
      </c>
      <c r="C55" s="715">
        <v>7.7410459245725094E-2</v>
      </c>
    </row>
    <row r="56" spans="2:3" ht="12.75" customHeight="1" x14ac:dyDescent="0.2">
      <c r="B56" s="285" t="s">
        <v>43</v>
      </c>
      <c r="C56" s="715">
        <v>6.9000000000000006E-2</v>
      </c>
    </row>
    <row r="57" spans="2:3" ht="13.5" thickBot="1" x14ac:dyDescent="0.25">
      <c r="B57" s="13"/>
      <c r="C57" s="1066"/>
    </row>
    <row r="58" spans="2:3" ht="13.5" thickTop="1" x14ac:dyDescent="0.2">
      <c r="B58" s="5"/>
      <c r="C58" s="5"/>
    </row>
    <row r="59" spans="2:3" x14ac:dyDescent="0.2">
      <c r="B59" s="1276" t="s">
        <v>909</v>
      </c>
      <c r="C59" s="1276"/>
    </row>
    <row r="60" spans="2:3" ht="12.75" customHeight="1" x14ac:dyDescent="0.2">
      <c r="B60" s="1276"/>
      <c r="C60" s="1276"/>
    </row>
    <row r="61" spans="2:3" x14ac:dyDescent="0.2">
      <c r="B61" s="1276"/>
      <c r="C61" s="1276"/>
    </row>
    <row r="62" spans="2:3" x14ac:dyDescent="0.2">
      <c r="B62" s="215"/>
      <c r="C62" s="215"/>
    </row>
    <row r="63" spans="2:3" x14ac:dyDescent="0.2">
      <c r="B63" s="215"/>
      <c r="C63" s="215"/>
    </row>
  </sheetData>
  <mergeCells count="3">
    <mergeCell ref="B6:C6"/>
    <mergeCell ref="B7:C7"/>
    <mergeCell ref="B59:C61"/>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zoomScaleNormal="100" zoomScaleSheetLayoutView="85" workbookViewId="0"/>
  </sheetViews>
  <sheetFormatPr baseColWidth="10" defaultColWidth="11.42578125" defaultRowHeight="12.75" x14ac:dyDescent="0.2"/>
  <cols>
    <col min="1" max="1" width="6.85546875" style="1" customWidth="1"/>
    <col min="2" max="2" width="51" style="199" customWidth="1"/>
    <col min="3" max="3" width="18.85546875" style="199" customWidth="1"/>
    <col min="4" max="16384" width="11.42578125" style="199"/>
  </cols>
  <sheetData>
    <row r="1" spans="1:4" ht="15" x14ac:dyDescent="0.25">
      <c r="A1" s="757" t="s">
        <v>220</v>
      </c>
      <c r="B1" s="191"/>
    </row>
    <row r="2" spans="1:4" ht="15" customHeight="1" x14ac:dyDescent="0.25">
      <c r="A2" s="191"/>
      <c r="B2" s="394" t="str">
        <f>+A.1.5!B2</f>
        <v>MINISTERIO DE ECONOMIA</v>
      </c>
      <c r="C2" s="35"/>
    </row>
    <row r="3" spans="1:4" ht="15" customHeight="1" x14ac:dyDescent="0.25">
      <c r="A3" s="191"/>
      <c r="B3" s="276" t="s">
        <v>305</v>
      </c>
      <c r="C3" s="35"/>
    </row>
    <row r="4" spans="1:4" ht="12" x14ac:dyDescent="0.2">
      <c r="A4" s="199"/>
      <c r="B4" s="35"/>
      <c r="C4" s="35"/>
    </row>
    <row r="5" spans="1:4" ht="12" x14ac:dyDescent="0.2">
      <c r="A5" s="199"/>
      <c r="B5" s="35"/>
      <c r="C5" s="35"/>
    </row>
    <row r="6" spans="1:4" ht="17.25" x14ac:dyDescent="0.2">
      <c r="B6" s="1252" t="s">
        <v>762</v>
      </c>
      <c r="C6" s="1252"/>
    </row>
    <row r="7" spans="1:4" ht="15" x14ac:dyDescent="0.2">
      <c r="B7" s="1275" t="s">
        <v>763</v>
      </c>
      <c r="C7" s="1275"/>
    </row>
    <row r="8" spans="1:4" ht="12" x14ac:dyDescent="0.2">
      <c r="A8" s="199"/>
      <c r="B8" s="423"/>
      <c r="C8" s="423"/>
    </row>
    <row r="9" spans="1:4" thickBot="1" x14ac:dyDescent="0.25">
      <c r="A9" s="199"/>
      <c r="B9" s="35"/>
      <c r="C9" s="35"/>
    </row>
    <row r="10" spans="1:4" ht="16.5" thickTop="1" thickBot="1" x14ac:dyDescent="0.25">
      <c r="B10" s="465" t="s">
        <v>880</v>
      </c>
      <c r="C10" s="652" t="s">
        <v>47</v>
      </c>
    </row>
    <row r="11" spans="1:4" thickTop="1" x14ac:dyDescent="0.2">
      <c r="A11" s="199"/>
      <c r="B11" s="797"/>
      <c r="C11" s="529"/>
    </row>
    <row r="12" spans="1:4" ht="17.25" x14ac:dyDescent="0.2">
      <c r="B12" s="530" t="s">
        <v>56</v>
      </c>
      <c r="C12" s="531">
        <v>7.2233121999011809</v>
      </c>
    </row>
    <row r="13" spans="1:4" ht="13.5" customHeight="1" x14ac:dyDescent="0.2">
      <c r="B13" s="200"/>
      <c r="C13" s="201"/>
    </row>
    <row r="14" spans="1:4" s="191" customFormat="1" ht="15.75" x14ac:dyDescent="0.25">
      <c r="B14" s="532" t="s">
        <v>364</v>
      </c>
      <c r="C14" s="528">
        <v>8.8658631594969979</v>
      </c>
      <c r="D14" s="199"/>
    </row>
    <row r="15" spans="1:4" ht="15" x14ac:dyDescent="0.2">
      <c r="B15" s="202"/>
      <c r="C15" s="203"/>
    </row>
    <row r="16" spans="1:4" s="191" customFormat="1" ht="15.75" x14ac:dyDescent="0.25">
      <c r="B16" s="532" t="s">
        <v>573</v>
      </c>
      <c r="C16" s="528">
        <v>11.007149754308458</v>
      </c>
      <c r="D16" s="199"/>
    </row>
    <row r="17" spans="1:4" ht="15" x14ac:dyDescent="0.2">
      <c r="B17" s="202"/>
      <c r="C17" s="203"/>
    </row>
    <row r="18" spans="1:4" s="191" customFormat="1" ht="15.75" x14ac:dyDescent="0.25">
      <c r="B18" s="532" t="s">
        <v>95</v>
      </c>
      <c r="C18" s="528">
        <v>1.1079847430392522</v>
      </c>
      <c r="D18" s="199"/>
    </row>
    <row r="19" spans="1:4" ht="13.5" customHeight="1" x14ac:dyDescent="0.2">
      <c r="B19" s="204"/>
      <c r="C19" s="205"/>
    </row>
    <row r="20" spans="1:4" s="191" customFormat="1" ht="15.75" x14ac:dyDescent="0.25">
      <c r="B20" s="532" t="s">
        <v>48</v>
      </c>
      <c r="C20" s="528">
        <v>5.5656572815629985</v>
      </c>
      <c r="D20" s="199"/>
    </row>
    <row r="21" spans="1:4" ht="13.5" customHeight="1" x14ac:dyDescent="0.2">
      <c r="A21" s="199"/>
      <c r="B21" s="49"/>
      <c r="C21" s="206"/>
    </row>
    <row r="22" spans="1:4" s="1" customFormat="1" ht="15" x14ac:dyDescent="0.2">
      <c r="B22" s="527" t="s">
        <v>57</v>
      </c>
      <c r="C22" s="526">
        <v>5.6805344771783837</v>
      </c>
      <c r="D22" s="199"/>
    </row>
    <row r="23" spans="1:4" x14ac:dyDescent="0.2">
      <c r="A23" s="199"/>
      <c r="B23" s="49"/>
      <c r="C23" s="206"/>
    </row>
    <row r="24" spans="1:4" s="1" customFormat="1" ht="15" x14ac:dyDescent="0.2">
      <c r="B24" s="527" t="s">
        <v>58</v>
      </c>
      <c r="C24" s="526">
        <v>4.3254017171243273</v>
      </c>
      <c r="D24" s="199"/>
    </row>
    <row r="25" spans="1:4" x14ac:dyDescent="0.2">
      <c r="A25" s="199"/>
      <c r="B25" s="49"/>
      <c r="C25" s="206"/>
    </row>
    <row r="26" spans="1:4" s="1" customFormat="1" ht="15" x14ac:dyDescent="0.2">
      <c r="B26" s="527" t="s">
        <v>59</v>
      </c>
      <c r="C26" s="526">
        <v>11.118861648138704</v>
      </c>
      <c r="D26" s="199"/>
    </row>
    <row r="27" spans="1:4" x14ac:dyDescent="0.2">
      <c r="A27" s="199"/>
      <c r="B27" s="49"/>
      <c r="C27" s="206"/>
    </row>
    <row r="28" spans="1:4" s="1" customFormat="1" ht="15" x14ac:dyDescent="0.2">
      <c r="B28" s="527" t="s">
        <v>376</v>
      </c>
      <c r="C28" s="526">
        <v>14.385860749476851</v>
      </c>
      <c r="D28" s="199"/>
    </row>
    <row r="29" spans="1:4" x14ac:dyDescent="0.2">
      <c r="A29" s="199"/>
      <c r="B29" s="49"/>
      <c r="C29" s="206"/>
    </row>
    <row r="30" spans="1:4" s="1" customFormat="1" ht="15" x14ac:dyDescent="0.2">
      <c r="B30" s="527" t="s">
        <v>60</v>
      </c>
      <c r="C30" s="526">
        <v>1.067049387357383</v>
      </c>
      <c r="D30" s="199"/>
    </row>
    <row r="31" spans="1:4" x14ac:dyDescent="0.2">
      <c r="A31" s="199"/>
      <c r="B31" s="207"/>
      <c r="C31" s="208"/>
    </row>
    <row r="32" spans="1:4" s="1" customFormat="1" ht="15" x14ac:dyDescent="0.2">
      <c r="B32" s="527" t="s">
        <v>871</v>
      </c>
      <c r="C32" s="526">
        <v>2.1865636382362572</v>
      </c>
      <c r="D32" s="199"/>
    </row>
    <row r="33" spans="1:4" x14ac:dyDescent="0.2">
      <c r="A33" s="199"/>
      <c r="B33" s="207"/>
      <c r="C33" s="206"/>
    </row>
    <row r="34" spans="1:4" s="191" customFormat="1" ht="15.75" x14ac:dyDescent="0.25">
      <c r="B34" s="532" t="s">
        <v>94</v>
      </c>
      <c r="C34" s="528">
        <v>0.75758856642730699</v>
      </c>
      <c r="D34" s="199"/>
    </row>
    <row r="35" spans="1:4" ht="13.5" thickBot="1" x14ac:dyDescent="0.25">
      <c r="A35" s="199"/>
      <c r="B35" s="62"/>
      <c r="C35" s="209"/>
    </row>
    <row r="36" spans="1:4" thickTop="1" x14ac:dyDescent="0.2">
      <c r="A36" s="199"/>
      <c r="B36" s="35"/>
      <c r="C36" s="35"/>
    </row>
    <row r="37" spans="1:4" x14ac:dyDescent="0.2">
      <c r="A37" s="199"/>
      <c r="B37" s="1277" t="s">
        <v>764</v>
      </c>
      <c r="C37" s="1277"/>
    </row>
    <row r="38" spans="1:4" ht="15" x14ac:dyDescent="0.25">
      <c r="A38" s="199"/>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showRuler="0" zoomScaleNormal="100" zoomScaleSheetLayoutView="85" workbookViewId="0"/>
  </sheetViews>
  <sheetFormatPr baseColWidth="10" defaultColWidth="32.7109375" defaultRowHeight="15" x14ac:dyDescent="0.25"/>
  <cols>
    <col min="1" max="1" width="6.85546875" style="15" customWidth="1"/>
    <col min="2" max="2" width="14.28515625" style="54" customWidth="1"/>
    <col min="3" max="3" width="41.140625" style="54" bestFit="1" customWidth="1"/>
    <col min="4" max="4" width="30.7109375" style="54" customWidth="1"/>
    <col min="5" max="5" width="13" style="444" bestFit="1" customWidth="1"/>
    <col min="6" max="6" width="22.7109375" style="54" customWidth="1"/>
    <col min="7" max="7" width="22.28515625" style="54" customWidth="1"/>
    <col min="8" max="8" width="21.5703125" style="54" customWidth="1"/>
    <col min="9" max="9" width="39" style="63" bestFit="1" customWidth="1"/>
    <col min="10" max="10" width="18.42578125" style="63" bestFit="1" customWidth="1"/>
    <col min="11" max="16384" width="32.7109375" style="54"/>
  </cols>
  <sheetData>
    <row r="1" spans="1:14" x14ac:dyDescent="0.25">
      <c r="A1" s="757" t="s">
        <v>220</v>
      </c>
      <c r="B1" s="444"/>
    </row>
    <row r="2" spans="1:14" ht="15" customHeight="1" x14ac:dyDescent="0.25">
      <c r="A2" s="443"/>
      <c r="B2" s="394" t="str">
        <f>+A.1.6!B2</f>
        <v>MINISTERIO DE ECONOMIA</v>
      </c>
      <c r="C2" s="3"/>
      <c r="D2" s="3"/>
      <c r="E2" s="42"/>
      <c r="F2" s="5"/>
      <c r="G2" s="5"/>
      <c r="H2" s="197"/>
    </row>
    <row r="3" spans="1:14" ht="15" customHeight="1" x14ac:dyDescent="0.25">
      <c r="A3" s="443"/>
      <c r="B3" s="276" t="s">
        <v>305</v>
      </c>
      <c r="C3" s="3"/>
      <c r="D3" s="3"/>
      <c r="E3" s="42"/>
      <c r="F3" s="5"/>
      <c r="G3" s="5"/>
      <c r="H3" s="5"/>
    </row>
    <row r="4" spans="1:14" s="438" customFormat="1" x14ac:dyDescent="0.25">
      <c r="A4" s="429"/>
      <c r="B4" s="35"/>
      <c r="C4" s="35"/>
      <c r="D4" s="35"/>
      <c r="E4" s="3"/>
      <c r="F4" s="432"/>
      <c r="G4" s="432"/>
      <c r="H4" s="35"/>
      <c r="I4" s="63"/>
      <c r="J4" s="63"/>
      <c r="K4" s="54"/>
      <c r="L4" s="54"/>
      <c r="M4" s="54"/>
      <c r="N4" s="54"/>
    </row>
    <row r="5" spans="1:14" s="438" customFormat="1" x14ac:dyDescent="0.25">
      <c r="A5" s="429"/>
      <c r="B5" s="35"/>
      <c r="C5" s="35"/>
      <c r="D5" s="35"/>
      <c r="E5" s="3"/>
      <c r="F5" s="432"/>
      <c r="G5" s="432"/>
      <c r="H5" s="35"/>
      <c r="I5" s="63"/>
      <c r="J5" s="63"/>
      <c r="K5" s="54"/>
      <c r="L5" s="54"/>
      <c r="M5" s="54"/>
      <c r="N5" s="54"/>
    </row>
    <row r="6" spans="1:14" ht="17.25" x14ac:dyDescent="0.2">
      <c r="B6" s="1252" t="s">
        <v>308</v>
      </c>
      <c r="C6" s="1252"/>
      <c r="D6" s="1252"/>
      <c r="E6" s="1252"/>
      <c r="F6" s="1252"/>
      <c r="G6" s="1252"/>
      <c r="H6" s="1252"/>
    </row>
    <row r="7" spans="1:14" ht="17.25" x14ac:dyDescent="0.2">
      <c r="B7" s="1252" t="s">
        <v>294</v>
      </c>
      <c r="C7" s="1252"/>
      <c r="D7" s="1252"/>
      <c r="E7" s="1252"/>
      <c r="F7" s="1252"/>
      <c r="G7" s="1252"/>
      <c r="H7" s="1252"/>
    </row>
    <row r="8" spans="1:14" ht="13.5" customHeight="1" x14ac:dyDescent="0.2">
      <c r="B8" s="1281" t="s">
        <v>893</v>
      </c>
      <c r="C8" s="1281"/>
      <c r="D8" s="1281"/>
      <c r="E8" s="1281"/>
      <c r="F8" s="1281"/>
      <c r="G8" s="1281"/>
      <c r="H8" s="1281"/>
    </row>
    <row r="9" spans="1:14" s="438" customFormat="1" x14ac:dyDescent="0.25">
      <c r="A9" s="429"/>
      <c r="B9" s="35"/>
      <c r="C9" s="439"/>
      <c r="D9" s="439"/>
      <c r="E9" s="3"/>
      <c r="F9" s="439"/>
      <c r="G9" s="439"/>
      <c r="H9" s="440"/>
      <c r="I9" s="63"/>
      <c r="J9" s="63"/>
      <c r="K9" s="54"/>
      <c r="L9" s="54"/>
      <c r="M9" s="54"/>
      <c r="N9" s="54"/>
    </row>
    <row r="10" spans="1:14" s="438" customFormat="1" x14ac:dyDescent="0.25">
      <c r="A10" s="429"/>
      <c r="B10" s="35"/>
      <c r="C10" s="439"/>
      <c r="D10" s="439"/>
      <c r="E10" s="3"/>
      <c r="F10" s="439"/>
      <c r="G10" s="439"/>
      <c r="H10" s="440"/>
      <c r="I10" s="63"/>
      <c r="J10" s="63"/>
      <c r="K10" s="54"/>
      <c r="L10" s="54"/>
      <c r="M10" s="54"/>
      <c r="N10" s="54"/>
    </row>
    <row r="11" spans="1:14" ht="15.75" thickBot="1" x14ac:dyDescent="0.3">
      <c r="B11" s="5"/>
      <c r="C11" s="198"/>
      <c r="D11" s="198"/>
      <c r="E11" s="42"/>
      <c r="F11" s="198"/>
      <c r="G11" s="198"/>
      <c r="H11" s="197" t="s">
        <v>295</v>
      </c>
    </row>
    <row r="12" spans="1:14" ht="13.5" customHeight="1" thickTop="1" x14ac:dyDescent="0.2">
      <c r="B12" s="1282" t="s">
        <v>296</v>
      </c>
      <c r="C12" s="1285" t="s">
        <v>291</v>
      </c>
      <c r="D12" s="1285" t="s">
        <v>233</v>
      </c>
      <c r="E12" s="1288" t="s">
        <v>292</v>
      </c>
      <c r="F12" s="1291" t="s">
        <v>297</v>
      </c>
      <c r="G12" s="1291" t="s">
        <v>332</v>
      </c>
      <c r="H12" s="1291" t="s">
        <v>333</v>
      </c>
    </row>
    <row r="13" spans="1:14" ht="12.75" x14ac:dyDescent="0.2">
      <c r="B13" s="1283"/>
      <c r="C13" s="1286"/>
      <c r="D13" s="1286"/>
      <c r="E13" s="1289"/>
      <c r="F13" s="1292"/>
      <c r="G13" s="1292"/>
      <c r="H13" s="1292"/>
    </row>
    <row r="14" spans="1:14" ht="12.75" x14ac:dyDescent="0.2">
      <c r="B14" s="1283"/>
      <c r="C14" s="1286"/>
      <c r="D14" s="1286"/>
      <c r="E14" s="1289"/>
      <c r="F14" s="1292"/>
      <c r="G14" s="1292"/>
      <c r="H14" s="1292"/>
      <c r="L14" s="1069">
        <f>+K14-J14</f>
        <v>0</v>
      </c>
    </row>
    <row r="15" spans="1:14" ht="12.75" x14ac:dyDescent="0.2">
      <c r="B15" s="1283"/>
      <c r="C15" s="1286"/>
      <c r="D15" s="1286"/>
      <c r="E15" s="1289"/>
      <c r="F15" s="1292"/>
      <c r="G15" s="1292"/>
      <c r="H15" s="1292"/>
    </row>
    <row r="16" spans="1:14" ht="12.75" x14ac:dyDescent="0.2">
      <c r="B16" s="1284"/>
      <c r="C16" s="1287"/>
      <c r="D16" s="1287"/>
      <c r="E16" s="1290"/>
      <c r="F16" s="1293"/>
      <c r="G16" s="1293"/>
      <c r="H16" s="1293"/>
    </row>
    <row r="17" spans="1:14" x14ac:dyDescent="0.25">
      <c r="B17" s="948"/>
      <c r="C17" s="1070"/>
      <c r="D17" s="1070"/>
      <c r="E17" s="889"/>
      <c r="F17" s="890"/>
      <c r="G17" s="890"/>
      <c r="H17" s="890"/>
    </row>
    <row r="18" spans="1:14" x14ac:dyDescent="0.25">
      <c r="B18" s="1071"/>
      <c r="C18" s="1072" t="s">
        <v>306</v>
      </c>
      <c r="D18" s="1072"/>
      <c r="E18" s="892"/>
      <c r="F18" s="893">
        <f>+F20+F23+F39</f>
        <v>16719813.690970104</v>
      </c>
      <c r="G18" s="893">
        <f>+G20+G23+G39</f>
        <v>16175591.943491224</v>
      </c>
      <c r="H18" s="893">
        <f>+H20+H23+H39</f>
        <v>16670935.647692164</v>
      </c>
    </row>
    <row r="19" spans="1:14" x14ac:dyDescent="0.25">
      <c r="B19" s="1071"/>
      <c r="C19" s="1072"/>
      <c r="D19" s="1072"/>
      <c r="E19" s="892"/>
      <c r="F19" s="894"/>
      <c r="G19" s="894"/>
      <c r="H19" s="894"/>
    </row>
    <row r="20" spans="1:14" s="444" customFormat="1" x14ac:dyDescent="0.25">
      <c r="A20" s="443"/>
      <c r="B20" s="1071"/>
      <c r="C20" s="1073" t="s">
        <v>385</v>
      </c>
      <c r="D20" s="1073"/>
      <c r="E20" s="895"/>
      <c r="F20" s="896">
        <f>+F21</f>
        <v>88090.805809066616</v>
      </c>
      <c r="G20" s="896">
        <f>+G21</f>
        <v>83686.265518613291</v>
      </c>
      <c r="H20" s="896">
        <f>+H21</f>
        <v>146843.62061834696</v>
      </c>
      <c r="I20" s="63"/>
      <c r="J20" s="63"/>
      <c r="K20" s="54"/>
      <c r="L20" s="54"/>
      <c r="M20" s="54"/>
      <c r="N20" s="54"/>
    </row>
    <row r="21" spans="1:14" x14ac:dyDescent="0.25">
      <c r="B21" s="1071">
        <v>40182</v>
      </c>
      <c r="C21" s="943" t="s">
        <v>636</v>
      </c>
      <c r="D21" s="1074" t="s">
        <v>234</v>
      </c>
      <c r="E21" s="1088">
        <v>2022</v>
      </c>
      <c r="F21" s="944">
        <v>88090.805809066616</v>
      </c>
      <c r="G21" s="944">
        <v>83686.265518613291</v>
      </c>
      <c r="H21" s="944">
        <v>146843.62061834696</v>
      </c>
    </row>
    <row r="22" spans="1:14" x14ac:dyDescent="0.25">
      <c r="B22" s="1071"/>
      <c r="C22" s="943"/>
      <c r="D22" s="1074"/>
      <c r="E22" s="1088"/>
      <c r="F22" s="897"/>
      <c r="G22" s="894"/>
      <c r="H22" s="894"/>
    </row>
    <row r="23" spans="1:14" s="442" customFormat="1" x14ac:dyDescent="0.25">
      <c r="A23" s="441"/>
      <c r="B23" s="1075"/>
      <c r="C23" s="1073" t="s">
        <v>865</v>
      </c>
      <c r="D23" s="1076"/>
      <c r="E23" s="1088"/>
      <c r="F23" s="898">
        <f>SUM(F24:F37)</f>
        <v>16631722.885161038</v>
      </c>
      <c r="G23" s="898">
        <f>SUM(G24:G37)</f>
        <v>16091905.677972611</v>
      </c>
      <c r="H23" s="898">
        <f>SUM(H24:H37)</f>
        <v>16524089.409296677</v>
      </c>
      <c r="I23" s="63"/>
      <c r="J23" s="63"/>
      <c r="K23" s="54"/>
      <c r="L23" s="54"/>
      <c r="M23" s="54"/>
      <c r="N23" s="54"/>
    </row>
    <row r="24" spans="1:14" x14ac:dyDescent="0.25">
      <c r="B24" s="1071">
        <v>43294</v>
      </c>
      <c r="C24" s="943" t="s">
        <v>868</v>
      </c>
      <c r="D24" s="946" t="s">
        <v>869</v>
      </c>
      <c r="E24" s="1088">
        <v>2020</v>
      </c>
      <c r="F24" s="944">
        <v>1637771.4939999999</v>
      </c>
      <c r="G24" s="944">
        <v>1637771.4939999999</v>
      </c>
      <c r="H24" s="944">
        <v>1637771.4939999999</v>
      </c>
    </row>
    <row r="25" spans="1:14" x14ac:dyDescent="0.25">
      <c r="B25" s="1071">
        <v>43193</v>
      </c>
      <c r="C25" s="943" t="s">
        <v>695</v>
      </c>
      <c r="D25" s="946">
        <v>6.7276394391951197E-2</v>
      </c>
      <c r="E25" s="1088">
        <v>2028</v>
      </c>
      <c r="F25" s="944">
        <v>814555.0275807312</v>
      </c>
      <c r="G25" s="944">
        <v>748915.97852970462</v>
      </c>
      <c r="H25" s="944">
        <v>748915.97853029007</v>
      </c>
      <c r="J25" s="1114"/>
    </row>
    <row r="26" spans="1:14" x14ac:dyDescent="0.25">
      <c r="B26" s="1071">
        <v>42828</v>
      </c>
      <c r="C26" s="943" t="s">
        <v>631</v>
      </c>
      <c r="D26" s="945" t="s">
        <v>537</v>
      </c>
      <c r="E26" s="1088">
        <v>2022</v>
      </c>
      <c r="F26" s="944">
        <v>931666.55047143495</v>
      </c>
      <c r="G26" s="944">
        <v>931666.55047143495</v>
      </c>
      <c r="H26" s="944">
        <v>931666.55047143495</v>
      </c>
      <c r="J26" s="1114"/>
    </row>
    <row r="27" spans="1:14" x14ac:dyDescent="0.25">
      <c r="B27" s="1071">
        <v>41631</v>
      </c>
      <c r="C27" s="943" t="s">
        <v>632</v>
      </c>
      <c r="D27" s="947" t="s">
        <v>228</v>
      </c>
      <c r="E27" s="1088">
        <v>2020</v>
      </c>
      <c r="F27" s="944">
        <v>615458.32288305939</v>
      </c>
      <c r="G27" s="944">
        <v>615458.32288305939</v>
      </c>
      <c r="H27" s="944">
        <v>615458.32288305939</v>
      </c>
      <c r="J27" s="1114"/>
    </row>
    <row r="28" spans="1:14" x14ac:dyDescent="0.25">
      <c r="B28" s="1071">
        <v>42430</v>
      </c>
      <c r="C28" s="943" t="s">
        <v>633</v>
      </c>
      <c r="D28" s="1077" t="s">
        <v>535</v>
      </c>
      <c r="E28" s="1088">
        <v>2020</v>
      </c>
      <c r="F28" s="944">
        <v>290619.91518165061</v>
      </c>
      <c r="G28" s="944">
        <v>290619.91518165061</v>
      </c>
      <c r="H28" s="944">
        <v>290619.91518165061</v>
      </c>
      <c r="J28" s="1114"/>
    </row>
    <row r="29" spans="1:14" x14ac:dyDescent="0.25">
      <c r="B29" s="1071">
        <v>32875</v>
      </c>
      <c r="C29" s="943" t="s">
        <v>721</v>
      </c>
      <c r="D29" s="1078" t="s">
        <v>50</v>
      </c>
      <c r="E29" s="1088">
        <v>2089</v>
      </c>
      <c r="F29" s="944">
        <v>15314.275878022803</v>
      </c>
      <c r="G29" s="944">
        <v>13782.848290220521</v>
      </c>
      <c r="H29" s="944">
        <v>13782.848290689613</v>
      </c>
      <c r="J29" s="1114"/>
    </row>
    <row r="30" spans="1:14" x14ac:dyDescent="0.25">
      <c r="A30" s="54"/>
      <c r="B30" s="1071">
        <v>43272</v>
      </c>
      <c r="C30" s="943" t="s">
        <v>681</v>
      </c>
      <c r="D30" s="1078">
        <v>0.26</v>
      </c>
      <c r="E30" s="1088">
        <v>2020</v>
      </c>
      <c r="F30" s="944">
        <v>2168386.8804672826</v>
      </c>
      <c r="G30" s="944">
        <v>2168386.8804672826</v>
      </c>
      <c r="H30" s="944">
        <v>2168386.8804672826</v>
      </c>
      <c r="J30" s="1114"/>
    </row>
    <row r="31" spans="1:14" x14ac:dyDescent="0.25">
      <c r="A31" s="54"/>
      <c r="B31" s="1071">
        <v>42660</v>
      </c>
      <c r="C31" s="943" t="s">
        <v>508</v>
      </c>
      <c r="D31" s="1079">
        <v>0.155</v>
      </c>
      <c r="E31" s="1088">
        <v>2026</v>
      </c>
      <c r="F31" s="944">
        <v>1677772.1673503213</v>
      </c>
      <c r="G31" s="944">
        <v>1677772.1673503213</v>
      </c>
      <c r="H31" s="944">
        <v>1677772.1673503213</v>
      </c>
      <c r="J31" s="1114"/>
    </row>
    <row r="32" spans="1:14" x14ac:dyDescent="0.25">
      <c r="A32" s="54"/>
      <c r="B32" s="1071">
        <v>42660</v>
      </c>
      <c r="C32" s="943" t="s">
        <v>509</v>
      </c>
      <c r="D32" s="1080">
        <v>0.16</v>
      </c>
      <c r="E32" s="1088">
        <v>2023</v>
      </c>
      <c r="F32" s="944">
        <v>1114528.2792577264</v>
      </c>
      <c r="G32" s="944">
        <v>1114528.2792577264</v>
      </c>
      <c r="H32" s="944">
        <v>1114528.2792577264</v>
      </c>
      <c r="J32" s="1114"/>
    </row>
    <row r="33" spans="1:14" x14ac:dyDescent="0.25">
      <c r="A33" s="54"/>
      <c r="B33" s="1071">
        <v>43172</v>
      </c>
      <c r="C33" s="943" t="s">
        <v>624</v>
      </c>
      <c r="D33" s="1081">
        <v>0.17249999999999999</v>
      </c>
      <c r="E33" s="1088">
        <v>2021</v>
      </c>
      <c r="F33" s="944">
        <v>1534144.0888976916</v>
      </c>
      <c r="G33" s="944">
        <v>1534144.0888976916</v>
      </c>
      <c r="H33" s="944">
        <v>1966327.8201811032</v>
      </c>
      <c r="J33" s="1114"/>
    </row>
    <row r="34" spans="1:14" x14ac:dyDescent="0.25">
      <c r="A34" s="54"/>
      <c r="B34" s="1071">
        <v>42646</v>
      </c>
      <c r="C34" s="943" t="s">
        <v>510</v>
      </c>
      <c r="D34" s="1082">
        <v>0.182</v>
      </c>
      <c r="E34" s="1088">
        <v>2021</v>
      </c>
      <c r="F34" s="944">
        <v>1085855.5584685439</v>
      </c>
      <c r="G34" s="944">
        <v>1085855.5584685439</v>
      </c>
      <c r="H34" s="944">
        <v>1085855.5584685439</v>
      </c>
      <c r="J34" s="1114"/>
    </row>
    <row r="35" spans="1:14" x14ac:dyDescent="0.25">
      <c r="A35" s="54"/>
      <c r="B35" s="1071">
        <v>42907</v>
      </c>
      <c r="C35" s="943" t="s">
        <v>538</v>
      </c>
      <c r="D35" s="1082" t="s">
        <v>539</v>
      </c>
      <c r="E35" s="1088">
        <v>2020</v>
      </c>
      <c r="F35" s="944">
        <v>2473636.5992046325</v>
      </c>
      <c r="G35" s="944">
        <v>2473636.5992046325</v>
      </c>
      <c r="H35" s="944">
        <v>2473636.5992046325</v>
      </c>
      <c r="J35" s="1114"/>
    </row>
    <row r="36" spans="1:14" x14ac:dyDescent="0.25">
      <c r="A36" s="54"/>
      <c r="B36" s="1071">
        <v>43504</v>
      </c>
      <c r="C36" s="943" t="s">
        <v>725</v>
      </c>
      <c r="D36" s="1082" t="s">
        <v>537</v>
      </c>
      <c r="E36" s="1088">
        <v>2021</v>
      </c>
      <c r="F36" s="944">
        <v>694947.55751994066</v>
      </c>
      <c r="G36" s="944">
        <v>694947.55751994066</v>
      </c>
      <c r="H36" s="944">
        <v>694947.55751994066</v>
      </c>
      <c r="I36" s="1114"/>
      <c r="J36" s="1114"/>
    </row>
    <row r="37" spans="1:14" x14ac:dyDescent="0.25">
      <c r="A37" s="54"/>
      <c r="B37" s="1071">
        <v>43523</v>
      </c>
      <c r="C37" s="943" t="s">
        <v>842</v>
      </c>
      <c r="D37" s="1082" t="s">
        <v>50</v>
      </c>
      <c r="E37" s="1088">
        <v>2021</v>
      </c>
      <c r="F37" s="944">
        <v>1577066.1680000001</v>
      </c>
      <c r="G37" s="944">
        <v>1104419.4374504001</v>
      </c>
      <c r="H37" s="944">
        <v>1104419.4374899999</v>
      </c>
      <c r="J37" s="1114"/>
    </row>
    <row r="38" spans="1:14" x14ac:dyDescent="0.25">
      <c r="A38" s="54"/>
      <c r="B38" s="1071"/>
      <c r="C38" s="943"/>
      <c r="D38" s="948"/>
      <c r="E38" s="1088"/>
      <c r="F38" s="944"/>
      <c r="G38" s="944"/>
      <c r="H38" s="944"/>
    </row>
    <row r="39" spans="1:14" s="444" customFormat="1" x14ac:dyDescent="0.25">
      <c r="B39" s="1071"/>
      <c r="C39" s="1084" t="s">
        <v>298</v>
      </c>
      <c r="D39" s="1085"/>
      <c r="E39" s="1088"/>
      <c r="F39" s="897"/>
      <c r="G39" s="944"/>
      <c r="H39" s="1005">
        <v>2.6177771407425161</v>
      </c>
      <c r="I39" s="63"/>
      <c r="J39" s="63"/>
      <c r="K39" s="54"/>
      <c r="L39" s="54"/>
      <c r="M39" s="54"/>
      <c r="N39" s="54"/>
    </row>
    <row r="40" spans="1:14" x14ac:dyDescent="0.25">
      <c r="A40" s="54"/>
      <c r="B40" s="1071"/>
      <c r="C40" s="1083"/>
      <c r="D40" s="1074"/>
      <c r="E40" s="1088"/>
      <c r="F40" s="897"/>
      <c r="G40" s="894"/>
      <c r="H40" s="894"/>
    </row>
    <row r="41" spans="1:14" s="444" customFormat="1" x14ac:dyDescent="0.25">
      <c r="B41" s="1071"/>
      <c r="C41" s="1072" t="s">
        <v>221</v>
      </c>
      <c r="D41" s="1076"/>
      <c r="E41" s="1088"/>
      <c r="F41" s="893">
        <f>SUM(F43:F66)</f>
        <v>11299291.050985584</v>
      </c>
      <c r="G41" s="893">
        <f t="shared" ref="G41:H41" si="0">SUM(G43:G66)</f>
        <v>10840456.902156994</v>
      </c>
      <c r="H41" s="893">
        <f t="shared" si="0"/>
        <v>12417257.839012148</v>
      </c>
      <c r="I41" s="63"/>
      <c r="J41" s="63"/>
      <c r="K41" s="54"/>
      <c r="L41" s="54"/>
      <c r="M41" s="54"/>
      <c r="N41" s="54"/>
    </row>
    <row r="42" spans="1:14" s="444" customFormat="1" x14ac:dyDescent="0.25">
      <c r="B42" s="1071"/>
      <c r="C42" s="1072"/>
      <c r="D42" s="1076"/>
      <c r="E42" s="1088"/>
      <c r="F42" s="898"/>
      <c r="G42" s="898"/>
      <c r="H42" s="898"/>
      <c r="I42" s="63"/>
      <c r="J42" s="63"/>
      <c r="K42" s="54"/>
      <c r="L42" s="54"/>
      <c r="M42" s="54"/>
      <c r="N42" s="54"/>
    </row>
    <row r="43" spans="1:14" x14ac:dyDescent="0.25">
      <c r="A43" s="54"/>
      <c r="B43" s="1071">
        <v>43364</v>
      </c>
      <c r="C43" s="943" t="s">
        <v>694</v>
      </c>
      <c r="D43" s="946">
        <v>0.41399999999999998</v>
      </c>
      <c r="E43" s="1088">
        <v>2020</v>
      </c>
      <c r="F43" s="944">
        <v>829156.27433402301</v>
      </c>
      <c r="G43" s="944">
        <v>704782.83318391955</v>
      </c>
      <c r="H43" s="944">
        <v>1069653.0517046193</v>
      </c>
    </row>
    <row r="44" spans="1:14" x14ac:dyDescent="0.25">
      <c r="A44" s="54"/>
      <c r="B44" s="1071">
        <v>43403</v>
      </c>
      <c r="C44" s="943" t="s">
        <v>715</v>
      </c>
      <c r="D44" s="946">
        <v>0.36</v>
      </c>
      <c r="E44" s="1088">
        <v>2020</v>
      </c>
      <c r="F44" s="944">
        <v>476564.00440944225</v>
      </c>
      <c r="G44" s="944">
        <v>476564.00440944225</v>
      </c>
      <c r="H44" s="944">
        <v>659674.19182376831</v>
      </c>
    </row>
    <row r="45" spans="1:14" x14ac:dyDescent="0.25">
      <c r="A45" s="54"/>
      <c r="B45" s="1071">
        <v>43392</v>
      </c>
      <c r="C45" s="943" t="s">
        <v>716</v>
      </c>
      <c r="D45" s="946">
        <v>0.40200000000000002</v>
      </c>
      <c r="E45" s="1088">
        <v>2019</v>
      </c>
      <c r="F45" s="944">
        <v>694947.55751994066</v>
      </c>
      <c r="G45" s="944">
        <v>694947.55751994066</v>
      </c>
      <c r="H45" s="944">
        <v>998542.34749810188</v>
      </c>
    </row>
    <row r="46" spans="1:14" x14ac:dyDescent="0.25">
      <c r="A46" s="54"/>
      <c r="B46" s="1071">
        <v>43496</v>
      </c>
      <c r="C46" s="943" t="s">
        <v>726</v>
      </c>
      <c r="D46" s="946">
        <v>0.318</v>
      </c>
      <c r="E46" s="1088">
        <v>2020</v>
      </c>
      <c r="F46" s="944">
        <v>853360.69235887774</v>
      </c>
      <c r="G46" s="944">
        <v>853360.69235887774</v>
      </c>
      <c r="H46" s="944">
        <v>1051971.8598983986</v>
      </c>
    </row>
    <row r="47" spans="1:14" x14ac:dyDescent="0.25">
      <c r="A47" s="54"/>
      <c r="B47" s="1071">
        <v>43518</v>
      </c>
      <c r="C47" s="943" t="s">
        <v>727</v>
      </c>
      <c r="D47" s="946">
        <v>0.318</v>
      </c>
      <c r="E47" s="1088">
        <v>2020</v>
      </c>
      <c r="F47" s="944">
        <v>412684.58945104352</v>
      </c>
      <c r="G47" s="944">
        <v>412684.58945104352</v>
      </c>
      <c r="H47" s="944">
        <v>495601.17716350197</v>
      </c>
    </row>
    <row r="48" spans="1:14" x14ac:dyDescent="0.25">
      <c r="A48" s="54"/>
      <c r="B48" s="1071">
        <v>43616</v>
      </c>
      <c r="C48" s="943" t="s">
        <v>843</v>
      </c>
      <c r="D48" s="946">
        <v>0.51</v>
      </c>
      <c r="E48" s="1088">
        <v>2020</v>
      </c>
      <c r="F48" s="944">
        <v>818554.32059320726</v>
      </c>
      <c r="G48" s="944">
        <v>695771.1725042261</v>
      </c>
      <c r="H48" s="944">
        <v>821810.12040331285</v>
      </c>
      <c r="I48" s="1114"/>
      <c r="J48" s="1114"/>
    </row>
    <row r="49" spans="1:10" x14ac:dyDescent="0.25">
      <c r="A49" s="54"/>
      <c r="B49" s="1071">
        <v>43644</v>
      </c>
      <c r="C49" s="943" t="s">
        <v>844</v>
      </c>
      <c r="D49" s="946">
        <v>0.51</v>
      </c>
      <c r="E49" s="1088">
        <v>2020</v>
      </c>
      <c r="F49" s="944">
        <v>1086446.1095967046</v>
      </c>
      <c r="G49" s="944">
        <v>923479.19315719884</v>
      </c>
      <c r="H49" s="944">
        <v>1024746.8350328276</v>
      </c>
      <c r="I49" s="1114"/>
      <c r="J49" s="1114"/>
    </row>
    <row r="50" spans="1:10" x14ac:dyDescent="0.25">
      <c r="A50" s="54"/>
      <c r="B50" s="1071">
        <v>43665</v>
      </c>
      <c r="C50" s="943" t="s">
        <v>894</v>
      </c>
      <c r="D50" s="946">
        <v>0.04</v>
      </c>
      <c r="E50" s="1088">
        <v>2019</v>
      </c>
      <c r="F50" s="944">
        <v>1077168.714155908</v>
      </c>
      <c r="G50" s="944">
        <v>1077168.714155908</v>
      </c>
      <c r="H50" s="944">
        <v>1165065.68123103</v>
      </c>
      <c r="I50" s="1114"/>
      <c r="J50" s="1114"/>
    </row>
    <row r="51" spans="1:10" x14ac:dyDescent="0.25">
      <c r="A51" s="54"/>
      <c r="B51" s="1071">
        <v>43665</v>
      </c>
      <c r="C51" s="943" t="s">
        <v>895</v>
      </c>
      <c r="D51" s="946">
        <v>3.7499999999999999E-2</v>
      </c>
      <c r="E51" s="1088">
        <v>2020</v>
      </c>
      <c r="F51" s="944">
        <v>788488.87604394148</v>
      </c>
      <c r="G51" s="944">
        <v>788488.87604394148</v>
      </c>
      <c r="H51" s="944">
        <v>848737.3110625227</v>
      </c>
      <c r="I51" s="1114"/>
      <c r="J51" s="1114"/>
    </row>
    <row r="52" spans="1:10" x14ac:dyDescent="0.25">
      <c r="A52" s="54"/>
      <c r="B52" s="1071">
        <v>43677</v>
      </c>
      <c r="C52" s="943" t="s">
        <v>896</v>
      </c>
      <c r="D52" s="946">
        <v>4.2500000000000003E-2</v>
      </c>
      <c r="E52" s="1088">
        <v>2019</v>
      </c>
      <c r="F52" s="944">
        <v>786153.59776087897</v>
      </c>
      <c r="G52" s="944">
        <v>786153.59776087897</v>
      </c>
      <c r="H52" s="944">
        <v>854399.59158244764</v>
      </c>
    </row>
    <row r="53" spans="1:10" x14ac:dyDescent="0.25">
      <c r="A53" s="54"/>
      <c r="B53" s="1071">
        <v>43460</v>
      </c>
      <c r="C53" s="943" t="s">
        <v>717</v>
      </c>
      <c r="D53" s="946" t="s">
        <v>576</v>
      </c>
      <c r="E53" s="1088">
        <v>2019</v>
      </c>
      <c r="F53" s="944">
        <v>1025047.6473419124</v>
      </c>
      <c r="G53" s="944">
        <v>1025047.6473419124</v>
      </c>
      <c r="H53" s="944">
        <v>1025047.6473419124</v>
      </c>
    </row>
    <row r="54" spans="1:10" x14ac:dyDescent="0.25">
      <c r="A54" s="54"/>
      <c r="B54" s="1071">
        <v>43570</v>
      </c>
      <c r="C54" s="943" t="s">
        <v>845</v>
      </c>
      <c r="D54" s="946" t="s">
        <v>634</v>
      </c>
      <c r="E54" s="1088">
        <v>2019</v>
      </c>
      <c r="F54" s="944">
        <v>5212.1066813995549</v>
      </c>
      <c r="G54" s="944">
        <v>5212.1066813995549</v>
      </c>
      <c r="H54" s="944">
        <v>5212.1066813995549</v>
      </c>
    </row>
    <row r="55" spans="1:10" x14ac:dyDescent="0.25">
      <c r="A55" s="54"/>
      <c r="B55" s="1071">
        <v>43591</v>
      </c>
      <c r="C55" s="943" t="s">
        <v>846</v>
      </c>
      <c r="D55" s="946" t="s">
        <v>634</v>
      </c>
      <c r="E55" s="1088">
        <v>2019</v>
      </c>
      <c r="F55" s="944">
        <v>13963.722034875942</v>
      </c>
      <c r="G55" s="944">
        <v>13963.722034875942</v>
      </c>
      <c r="H55" s="944">
        <v>13963.722034875942</v>
      </c>
    </row>
    <row r="56" spans="1:10" x14ac:dyDescent="0.25">
      <c r="A56" s="54"/>
      <c r="B56" s="1071">
        <v>43668</v>
      </c>
      <c r="C56" s="943" t="s">
        <v>897</v>
      </c>
      <c r="D56" s="946" t="s">
        <v>634</v>
      </c>
      <c r="E56" s="1088">
        <v>2020</v>
      </c>
      <c r="F56" s="944">
        <v>17373.688937998515</v>
      </c>
      <c r="G56" s="944">
        <v>17373.688937998515</v>
      </c>
      <c r="H56" s="944">
        <v>17373.688937998515</v>
      </c>
      <c r="I56" s="1114"/>
      <c r="J56" s="1114"/>
    </row>
    <row r="57" spans="1:10" x14ac:dyDescent="0.25">
      <c r="A57" s="54"/>
      <c r="B57" s="1071">
        <v>43691</v>
      </c>
      <c r="C57" s="943" t="s">
        <v>898</v>
      </c>
      <c r="D57" s="946" t="s">
        <v>634</v>
      </c>
      <c r="E57" s="1088">
        <v>2020</v>
      </c>
      <c r="F57" s="944">
        <v>21717.111172498146</v>
      </c>
      <c r="G57" s="944">
        <v>21717.111172498146</v>
      </c>
      <c r="H57" s="944">
        <v>21717.111172498146</v>
      </c>
      <c r="I57" s="1114"/>
      <c r="J57" s="1114"/>
    </row>
    <row r="58" spans="1:10" x14ac:dyDescent="0.25">
      <c r="A58" s="54"/>
      <c r="B58" s="1071">
        <v>43724</v>
      </c>
      <c r="C58" s="943" t="s">
        <v>899</v>
      </c>
      <c r="D58" s="946" t="s">
        <v>634</v>
      </c>
      <c r="E58" s="1088">
        <v>2020</v>
      </c>
      <c r="F58" s="944">
        <v>71405.861535173899</v>
      </c>
      <c r="G58" s="944">
        <v>71405.861535173899</v>
      </c>
      <c r="H58" s="944">
        <v>71405.861535173899</v>
      </c>
      <c r="I58" s="1114"/>
      <c r="J58" s="1114"/>
    </row>
    <row r="59" spans="1:10" x14ac:dyDescent="0.25">
      <c r="A59" s="54"/>
      <c r="B59" s="1071">
        <v>43721</v>
      </c>
      <c r="C59" s="943" t="s">
        <v>900</v>
      </c>
      <c r="D59" s="946" t="s">
        <v>634</v>
      </c>
      <c r="E59" s="1088">
        <v>2020</v>
      </c>
      <c r="F59" s="944">
        <v>608079.11282994808</v>
      </c>
      <c r="G59" s="944">
        <v>608079.11282994808</v>
      </c>
      <c r="H59" s="944">
        <v>608079.11282994808</v>
      </c>
      <c r="I59" s="1114"/>
      <c r="J59" s="1114"/>
    </row>
    <row r="60" spans="1:10" x14ac:dyDescent="0.25">
      <c r="A60" s="54"/>
      <c r="B60" s="1071">
        <v>43703</v>
      </c>
      <c r="C60" s="943" t="s">
        <v>901</v>
      </c>
      <c r="D60" s="946" t="s">
        <v>634</v>
      </c>
      <c r="E60" s="1088">
        <v>2020</v>
      </c>
      <c r="F60" s="944">
        <v>1445.352399219574</v>
      </c>
      <c r="G60" s="944">
        <v>1445.352399219574</v>
      </c>
      <c r="H60" s="944">
        <v>1445.352399219574</v>
      </c>
      <c r="I60" s="1114"/>
      <c r="J60" s="1114"/>
    </row>
    <row r="61" spans="1:10" x14ac:dyDescent="0.25">
      <c r="A61" s="54"/>
      <c r="B61" s="1071">
        <v>43679</v>
      </c>
      <c r="C61" s="943" t="s">
        <v>902</v>
      </c>
      <c r="D61" s="946" t="s">
        <v>634</v>
      </c>
      <c r="E61" s="1088">
        <v>2019</v>
      </c>
      <c r="F61" s="944">
        <v>81656.338008593026</v>
      </c>
      <c r="G61" s="944">
        <v>81656.338008593026</v>
      </c>
      <c r="H61" s="944">
        <v>81656.338008593026</v>
      </c>
      <c r="I61" s="1114"/>
      <c r="J61" s="1114"/>
    </row>
    <row r="62" spans="1:10" x14ac:dyDescent="0.25">
      <c r="A62" s="54"/>
      <c r="B62" s="1071">
        <v>43608</v>
      </c>
      <c r="C62" s="943" t="s">
        <v>847</v>
      </c>
      <c r="D62" s="946">
        <v>4.2500000000000003E-2</v>
      </c>
      <c r="E62" s="1088">
        <v>2019</v>
      </c>
      <c r="F62" s="944">
        <v>242312.38200000001</v>
      </c>
      <c r="G62" s="944">
        <v>242312.38200000001</v>
      </c>
      <c r="H62" s="944">
        <v>242312.38200000001</v>
      </c>
    </row>
    <row r="63" spans="1:10" x14ac:dyDescent="0.25">
      <c r="A63" s="54"/>
      <c r="B63" s="1071">
        <v>43608</v>
      </c>
      <c r="C63" s="943" t="s">
        <v>848</v>
      </c>
      <c r="D63" s="946">
        <v>4.2500000000000003E-2</v>
      </c>
      <c r="E63" s="1088">
        <v>2019</v>
      </c>
      <c r="F63" s="944">
        <v>439495.78600000002</v>
      </c>
      <c r="G63" s="944">
        <v>439495.78600000002</v>
      </c>
      <c r="H63" s="944">
        <v>439495.78600000002</v>
      </c>
    </row>
    <row r="64" spans="1:10" x14ac:dyDescent="0.25">
      <c r="A64" s="54"/>
      <c r="B64" s="1071">
        <v>43608</v>
      </c>
      <c r="C64" s="943" t="s">
        <v>849</v>
      </c>
      <c r="D64" s="946">
        <v>4.2500000000000003E-2</v>
      </c>
      <c r="E64" s="1088">
        <v>2020</v>
      </c>
      <c r="F64" s="944">
        <v>324737.62099999998</v>
      </c>
      <c r="G64" s="944">
        <v>276026.97784999997</v>
      </c>
      <c r="H64" s="944">
        <v>276026.97785000002</v>
      </c>
      <c r="I64" s="1114"/>
      <c r="J64" s="1114"/>
    </row>
    <row r="65" spans="1:14" x14ac:dyDescent="0.25">
      <c r="A65" s="54"/>
      <c r="B65" s="1071">
        <v>43608</v>
      </c>
      <c r="C65" s="943" t="s">
        <v>850</v>
      </c>
      <c r="D65" s="946">
        <v>4.2500000000000003E-2</v>
      </c>
      <c r="E65" s="1088">
        <v>2019</v>
      </c>
      <c r="F65" s="944">
        <v>426405.01899999997</v>
      </c>
      <c r="G65" s="944">
        <v>426405.01899999997</v>
      </c>
      <c r="H65" s="944">
        <v>426405.01899999997</v>
      </c>
      <c r="I65" s="1114"/>
      <c r="J65" s="1114"/>
    </row>
    <row r="66" spans="1:14" x14ac:dyDescent="0.25">
      <c r="A66" s="54"/>
      <c r="B66" s="1071">
        <v>43362</v>
      </c>
      <c r="C66" s="943" t="s">
        <v>718</v>
      </c>
      <c r="D66" s="946" t="s">
        <v>50</v>
      </c>
      <c r="E66" s="1088">
        <v>2020</v>
      </c>
      <c r="F66" s="944">
        <v>196914.56581999996</v>
      </c>
      <c r="G66" s="944">
        <v>196914.56581999996</v>
      </c>
      <c r="H66" s="944">
        <v>196914.56581999999</v>
      </c>
      <c r="I66" s="1114"/>
      <c r="J66" s="1114"/>
    </row>
    <row r="67" spans="1:14" s="533" customFormat="1" ht="15.75" x14ac:dyDescent="0.25">
      <c r="B67" s="1071"/>
      <c r="C67" s="1083"/>
      <c r="D67" s="1086"/>
      <c r="E67" s="1088"/>
      <c r="F67" s="897"/>
      <c r="G67" s="894"/>
      <c r="H67" s="894"/>
      <c r="I67" s="63"/>
      <c r="J67" s="63"/>
      <c r="K67" s="54"/>
      <c r="L67" s="54"/>
      <c r="M67" s="54"/>
      <c r="N67" s="54"/>
    </row>
    <row r="68" spans="1:14" ht="15.75" x14ac:dyDescent="0.2">
      <c r="A68" s="54"/>
      <c r="B68" s="1278" t="s">
        <v>281</v>
      </c>
      <c r="C68" s="1279"/>
      <c r="D68" s="1279"/>
      <c r="E68" s="1280"/>
      <c r="F68" s="906">
        <f>+F41+F18</f>
        <v>28019104.74195569</v>
      </c>
      <c r="G68" s="906">
        <f>+G41+G18</f>
        <v>27016048.845648218</v>
      </c>
      <c r="H68" s="906">
        <f>+H41+H18</f>
        <v>29088193.486704312</v>
      </c>
    </row>
    <row r="69" spans="1:14" x14ac:dyDescent="0.25">
      <c r="B69" s="1087"/>
      <c r="C69" s="1"/>
      <c r="D69" s="1"/>
      <c r="E69" s="191"/>
      <c r="F69" s="900"/>
      <c r="G69" s="900"/>
      <c r="H69" s="900"/>
    </row>
    <row r="70" spans="1:14" x14ac:dyDescent="0.25">
      <c r="A70" s="54"/>
      <c r="B70" s="901" t="s">
        <v>922</v>
      </c>
      <c r="C70" s="1"/>
      <c r="D70" s="1"/>
      <c r="E70" s="191"/>
      <c r="F70" s="902"/>
      <c r="G70" s="902"/>
      <c r="H70" s="902"/>
    </row>
    <row r="71" spans="1:14" x14ac:dyDescent="0.25">
      <c r="A71" s="54"/>
      <c r="B71" s="901" t="s">
        <v>923</v>
      </c>
      <c r="C71" s="1"/>
      <c r="D71" s="1"/>
      <c r="E71" s="191"/>
      <c r="F71" s="1"/>
      <c r="G71" s="802"/>
      <c r="H71" s="903"/>
    </row>
    <row r="72" spans="1:14" x14ac:dyDescent="0.25">
      <c r="B72" s="901" t="s">
        <v>823</v>
      </c>
      <c r="C72" s="191"/>
      <c r="D72" s="191"/>
      <c r="E72" s="191"/>
      <c r="F72" s="904"/>
      <c r="G72" s="904"/>
      <c r="H72" s="904"/>
    </row>
    <row r="73" spans="1:14" x14ac:dyDescent="0.25">
      <c r="H73" s="1168"/>
    </row>
    <row r="74" spans="1:14" x14ac:dyDescent="0.25">
      <c r="H74" s="1168"/>
    </row>
  </sheetData>
  <sortState ref="B47:H67">
    <sortCondition ref="B47:B67"/>
  </sortState>
  <mergeCells count="11">
    <mergeCell ref="B68:E68"/>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0.5703125" style="1" customWidth="1"/>
    <col min="3" max="3" width="66.140625" style="1" customWidth="1"/>
    <col min="4" max="4" width="27" style="1" bestFit="1" customWidth="1"/>
    <col min="5" max="5" width="13.42578125" style="1" customWidth="1"/>
    <col min="6" max="6" width="19.85546875" style="1" customWidth="1"/>
    <col min="7" max="7" width="20.5703125" style="1" customWidth="1"/>
    <col min="8" max="8" width="21.28515625" style="1" customWidth="1"/>
    <col min="9" max="9" width="11.42578125" style="1"/>
    <col min="10" max="11" width="13.85546875" style="1" bestFit="1" customWidth="1"/>
    <col min="12" max="16384" width="11.42578125" style="1"/>
  </cols>
  <sheetData>
    <row r="1" spans="1:14" ht="15" x14ac:dyDescent="0.25">
      <c r="A1" s="757" t="s">
        <v>220</v>
      </c>
      <c r="B1" s="191"/>
    </row>
    <row r="2" spans="1:14" ht="15" customHeight="1" x14ac:dyDescent="0.25">
      <c r="A2" s="757"/>
      <c r="B2" s="394" t="str">
        <f>+A.1.7!B2</f>
        <v>MINISTERIO DE ECONOMIA</v>
      </c>
      <c r="C2" s="3"/>
      <c r="D2" s="3"/>
      <c r="E2" s="4"/>
      <c r="F2" s="4"/>
      <c r="G2" s="4"/>
      <c r="H2" s="5"/>
    </row>
    <row r="3" spans="1:14" ht="15" customHeight="1" x14ac:dyDescent="0.25">
      <c r="A3" s="191"/>
      <c r="B3" s="276" t="s">
        <v>305</v>
      </c>
      <c r="C3" s="3"/>
      <c r="D3" s="3"/>
      <c r="E3" s="4"/>
      <c r="F3" s="4"/>
      <c r="G3" s="4"/>
      <c r="H3" s="5"/>
    </row>
    <row r="4" spans="1:14" s="199" customFormat="1" x14ac:dyDescent="0.2">
      <c r="B4" s="35"/>
      <c r="C4" s="35"/>
      <c r="D4" s="35"/>
      <c r="E4" s="445"/>
      <c r="F4" s="446"/>
      <c r="G4" s="446"/>
      <c r="H4" s="35"/>
      <c r="I4" s="1"/>
      <c r="J4" s="1"/>
      <c r="K4" s="1"/>
      <c r="L4" s="1"/>
      <c r="M4" s="1"/>
      <c r="N4" s="1"/>
    </row>
    <row r="5" spans="1:14" s="199" customFormat="1" x14ac:dyDescent="0.2">
      <c r="B5" s="35"/>
      <c r="C5" s="35"/>
      <c r="D5" s="35"/>
      <c r="E5" s="445"/>
      <c r="F5" s="446"/>
      <c r="G5" s="446"/>
      <c r="H5" s="35"/>
      <c r="I5" s="1"/>
      <c r="J5" s="1"/>
      <c r="K5" s="1"/>
      <c r="L5" s="1"/>
      <c r="M5" s="1"/>
      <c r="N5" s="1"/>
    </row>
    <row r="6" spans="1:14" ht="17.25" x14ac:dyDescent="0.2">
      <c r="B6" s="1252" t="s">
        <v>362</v>
      </c>
      <c r="C6" s="1252"/>
      <c r="D6" s="1252"/>
      <c r="E6" s="1252"/>
      <c r="F6" s="1252"/>
      <c r="G6" s="1252"/>
      <c r="H6" s="1252"/>
    </row>
    <row r="7" spans="1:14" ht="17.25" x14ac:dyDescent="0.2">
      <c r="B7" s="1296" t="s">
        <v>229</v>
      </c>
      <c r="C7" s="1296"/>
      <c r="D7" s="1296"/>
      <c r="E7" s="1296"/>
      <c r="F7" s="1296"/>
      <c r="G7" s="1296"/>
      <c r="H7" s="1296"/>
    </row>
    <row r="8" spans="1:14" ht="15" x14ac:dyDescent="0.2">
      <c r="B8" s="1281" t="s">
        <v>893</v>
      </c>
      <c r="C8" s="1281"/>
      <c r="D8" s="1281"/>
      <c r="E8" s="1281"/>
      <c r="F8" s="1281"/>
      <c r="G8" s="1281"/>
      <c r="H8" s="1281"/>
    </row>
    <row r="9" spans="1:14" s="199" customFormat="1" x14ac:dyDescent="0.2">
      <c r="B9" s="447"/>
      <c r="C9" s="447"/>
      <c r="D9" s="447"/>
      <c r="E9" s="447"/>
      <c r="F9" s="447"/>
      <c r="G9" s="447"/>
      <c r="H9" s="447"/>
      <c r="I9" s="1"/>
      <c r="J9" s="1"/>
      <c r="K9" s="1"/>
      <c r="L9" s="1"/>
      <c r="M9" s="1"/>
      <c r="N9" s="1"/>
    </row>
    <row r="10" spans="1:14" s="199" customFormat="1" x14ac:dyDescent="0.2">
      <c r="B10" s="447"/>
      <c r="C10" s="447"/>
      <c r="D10" s="447"/>
      <c r="E10" s="447"/>
      <c r="F10" s="447"/>
      <c r="G10" s="447"/>
      <c r="H10" s="447"/>
      <c r="I10" s="1"/>
      <c r="J10" s="1"/>
      <c r="K10" s="1"/>
      <c r="L10" s="1"/>
      <c r="M10" s="1"/>
      <c r="N10" s="1"/>
    </row>
    <row r="11" spans="1:14" ht="13.5" thickBot="1" x14ac:dyDescent="0.25">
      <c r="B11" s="5"/>
      <c r="C11" s="5"/>
      <c r="D11" s="7"/>
      <c r="E11" s="7"/>
      <c r="F11" s="8"/>
      <c r="G11" s="8"/>
      <c r="H11" s="653" t="s">
        <v>295</v>
      </c>
    </row>
    <row r="12" spans="1:14" ht="13.5" thickTop="1" x14ac:dyDescent="0.2">
      <c r="B12" s="1297" t="s">
        <v>296</v>
      </c>
      <c r="C12" s="1300" t="s">
        <v>291</v>
      </c>
      <c r="D12" s="1300" t="s">
        <v>235</v>
      </c>
      <c r="E12" s="1288" t="s">
        <v>292</v>
      </c>
      <c r="F12" s="1291" t="s">
        <v>334</v>
      </c>
      <c r="G12" s="1291" t="s">
        <v>335</v>
      </c>
      <c r="H12" s="1291" t="s">
        <v>336</v>
      </c>
    </row>
    <row r="13" spans="1:14" ht="17.25" customHeight="1" x14ac:dyDescent="0.2">
      <c r="B13" s="1298"/>
      <c r="C13" s="1301"/>
      <c r="D13" s="1301"/>
      <c r="E13" s="1289"/>
      <c r="F13" s="1292"/>
      <c r="G13" s="1292"/>
      <c r="H13" s="1292"/>
    </row>
    <row r="14" spans="1:14" x14ac:dyDescent="0.2">
      <c r="B14" s="1298"/>
      <c r="C14" s="1301"/>
      <c r="D14" s="1301"/>
      <c r="E14" s="1289"/>
      <c r="F14" s="1292"/>
      <c r="G14" s="1292"/>
      <c r="H14" s="1292"/>
    </row>
    <row r="15" spans="1:14" x14ac:dyDescent="0.2">
      <c r="B15" s="1299"/>
      <c r="C15" s="1302"/>
      <c r="D15" s="1302"/>
      <c r="E15" s="1290"/>
      <c r="F15" s="1293"/>
      <c r="G15" s="1293"/>
      <c r="H15" s="1293"/>
    </row>
    <row r="16" spans="1:14" ht="13.5" customHeight="1" x14ac:dyDescent="0.25">
      <c r="B16" s="949"/>
      <c r="C16" s="950"/>
      <c r="D16" s="951"/>
      <c r="E16" s="952"/>
      <c r="F16" s="953"/>
      <c r="G16" s="954"/>
      <c r="H16" s="955"/>
    </row>
    <row r="17" spans="2:14" s="129" customFormat="1" ht="15.75" x14ac:dyDescent="0.25">
      <c r="B17" s="949"/>
      <c r="C17" s="891" t="s">
        <v>306</v>
      </c>
      <c r="D17" s="951"/>
      <c r="E17" s="952"/>
      <c r="F17" s="893">
        <f>+F22+F19+F30+F37</f>
        <v>5697141.0689532245</v>
      </c>
      <c r="G17" s="893">
        <f>+G22+G19+G30+G37</f>
        <v>5678744.7821857836</v>
      </c>
      <c r="H17" s="893">
        <f>+H22+H19+H30+H37</f>
        <v>20788927.096275743</v>
      </c>
      <c r="I17" s="802"/>
      <c r="J17" s="802"/>
      <c r="K17" s="1"/>
      <c r="L17" s="1"/>
      <c r="M17" s="1"/>
      <c r="N17" s="1"/>
    </row>
    <row r="18" spans="2:14" ht="13.5" customHeight="1" x14ac:dyDescent="0.25">
      <c r="B18" s="949"/>
      <c r="C18" s="950"/>
      <c r="D18" s="951"/>
      <c r="E18" s="952"/>
      <c r="F18" s="953"/>
      <c r="G18" s="954"/>
      <c r="H18" s="955"/>
      <c r="I18" s="802"/>
    </row>
    <row r="19" spans="2:14" s="10" customFormat="1" ht="15" x14ac:dyDescent="0.25">
      <c r="B19" s="956"/>
      <c r="C19" s="888" t="s">
        <v>385</v>
      </c>
      <c r="D19" s="957"/>
      <c r="E19" s="958"/>
      <c r="F19" s="959">
        <f>+F20</f>
        <v>33582.122613072308</v>
      </c>
      <c r="G19" s="959">
        <f>+G20</f>
        <v>15185.835845631358</v>
      </c>
      <c r="H19" s="959">
        <f>+H20</f>
        <v>207331.3945158525</v>
      </c>
      <c r="I19" s="802"/>
      <c r="J19" s="802"/>
      <c r="K19" s="1"/>
      <c r="L19" s="1"/>
      <c r="M19" s="1"/>
      <c r="N19" s="1"/>
    </row>
    <row r="20" spans="2:14" ht="15" x14ac:dyDescent="0.25">
      <c r="B20" s="960">
        <v>38061</v>
      </c>
      <c r="C20" s="961" t="s">
        <v>728</v>
      </c>
      <c r="D20" s="962">
        <v>0.02</v>
      </c>
      <c r="E20" s="963">
        <v>2024</v>
      </c>
      <c r="F20" s="897">
        <v>33582.122613072308</v>
      </c>
      <c r="G20" s="897">
        <v>15185.835845631358</v>
      </c>
      <c r="H20" s="964">
        <v>207331.3945158525</v>
      </c>
      <c r="I20" s="802"/>
    </row>
    <row r="21" spans="2:14" ht="13.5" customHeight="1" x14ac:dyDescent="0.25">
      <c r="B21" s="949"/>
      <c r="C21" s="950"/>
      <c r="D21" s="951"/>
      <c r="E21" s="952"/>
      <c r="F21" s="953"/>
      <c r="G21" s="954"/>
      <c r="H21" s="955"/>
      <c r="I21" s="802"/>
    </row>
    <row r="22" spans="2:14" s="2" customFormat="1" ht="13.5" customHeight="1" x14ac:dyDescent="0.25">
      <c r="B22" s="956"/>
      <c r="C22" s="888" t="s">
        <v>865</v>
      </c>
      <c r="D22" s="957"/>
      <c r="E22" s="958"/>
      <c r="F22" s="959">
        <f>SUM(F23:F28)</f>
        <v>5023519.1654223697</v>
      </c>
      <c r="G22" s="959">
        <f>SUM(G23:G28)</f>
        <v>5023519.1654223697</v>
      </c>
      <c r="H22" s="959">
        <f>SUM(H23:H28)</f>
        <v>11034978.004293077</v>
      </c>
      <c r="I22" s="802"/>
      <c r="J22" s="802"/>
      <c r="K22" s="1"/>
      <c r="L22" s="1"/>
      <c r="M22" s="1"/>
      <c r="N22" s="1"/>
    </row>
    <row r="23" spans="2:14" ht="13.5" customHeight="1" x14ac:dyDescent="0.25">
      <c r="B23" s="960">
        <v>42573</v>
      </c>
      <c r="C23" s="961" t="s">
        <v>637</v>
      </c>
      <c r="D23" s="962">
        <v>2.5000000000000001E-2</v>
      </c>
      <c r="E23" s="963">
        <v>2021</v>
      </c>
      <c r="F23" s="897">
        <v>997067.85910980694</v>
      </c>
      <c r="G23" s="897">
        <v>997067.85910980694</v>
      </c>
      <c r="H23" s="964">
        <v>2610914.2578943404</v>
      </c>
      <c r="I23" s="802"/>
      <c r="J23" s="802"/>
    </row>
    <row r="24" spans="2:14" ht="13.5" customHeight="1" x14ac:dyDescent="0.25">
      <c r="B24" s="960">
        <v>42671</v>
      </c>
      <c r="C24" s="961" t="s">
        <v>638</v>
      </c>
      <c r="D24" s="962">
        <v>2.2499999999999999E-2</v>
      </c>
      <c r="E24" s="963">
        <v>2020</v>
      </c>
      <c r="F24" s="897">
        <v>1918075.0106413844</v>
      </c>
      <c r="G24" s="897">
        <v>1918075.0106413844</v>
      </c>
      <c r="H24" s="964">
        <v>4781661.2310207533</v>
      </c>
      <c r="I24" s="802"/>
      <c r="J24" s="802"/>
    </row>
    <row r="25" spans="2:14" ht="13.5" customHeight="1" x14ac:dyDescent="0.25">
      <c r="B25" s="960">
        <v>43165</v>
      </c>
      <c r="C25" s="961" t="s">
        <v>682</v>
      </c>
      <c r="D25" s="962">
        <v>0.04</v>
      </c>
      <c r="E25" s="963">
        <v>2023</v>
      </c>
      <c r="F25" s="897">
        <v>491544.87618640577</v>
      </c>
      <c r="G25" s="897">
        <v>491544.87618640577</v>
      </c>
      <c r="H25" s="964">
        <v>914979.26182412787</v>
      </c>
      <c r="I25" s="802"/>
      <c r="J25" s="802"/>
    </row>
    <row r="26" spans="2:14" ht="13.5" customHeight="1" x14ac:dyDescent="0.25">
      <c r="B26" s="960">
        <v>43217</v>
      </c>
      <c r="C26" s="961" t="s">
        <v>683</v>
      </c>
      <c r="D26" s="962">
        <v>0.04</v>
      </c>
      <c r="E26" s="963">
        <v>2025</v>
      </c>
      <c r="F26" s="897">
        <v>505536.08833130926</v>
      </c>
      <c r="G26" s="897">
        <v>505536.08833130926</v>
      </c>
      <c r="H26" s="964">
        <v>905360.52620389976</v>
      </c>
      <c r="I26" s="802"/>
      <c r="J26" s="802"/>
    </row>
    <row r="27" spans="2:14" ht="13.5" customHeight="1" x14ac:dyDescent="0.25">
      <c r="B27" s="960">
        <v>43433</v>
      </c>
      <c r="C27" s="961" t="s">
        <v>719</v>
      </c>
      <c r="D27" s="962">
        <v>8.5000000000000006E-2</v>
      </c>
      <c r="E27" s="963">
        <v>2022</v>
      </c>
      <c r="F27" s="897">
        <v>590084.66339346359</v>
      </c>
      <c r="G27" s="897">
        <v>590084.66339346359</v>
      </c>
      <c r="H27" s="964">
        <v>819969.75836511736</v>
      </c>
      <c r="I27" s="802"/>
      <c r="J27" s="802"/>
    </row>
    <row r="28" spans="2:14" s="191" customFormat="1" ht="15" x14ac:dyDescent="0.25">
      <c r="B28" s="960">
        <v>43165</v>
      </c>
      <c r="C28" s="961" t="s">
        <v>870</v>
      </c>
      <c r="D28" s="962">
        <v>0.04</v>
      </c>
      <c r="E28" s="963">
        <v>2020</v>
      </c>
      <c r="F28" s="897">
        <v>521210.66775999998</v>
      </c>
      <c r="G28" s="897">
        <v>521210.66775999998</v>
      </c>
      <c r="H28" s="964">
        <v>1002092.968984838</v>
      </c>
      <c r="I28" s="802"/>
      <c r="J28" s="802"/>
      <c r="K28" s="1"/>
      <c r="L28" s="1"/>
      <c r="M28" s="1"/>
      <c r="N28" s="1"/>
    </row>
    <row r="29" spans="2:14" s="191" customFormat="1" ht="15" x14ac:dyDescent="0.25">
      <c r="B29" s="960"/>
      <c r="C29" s="961"/>
      <c r="D29" s="962"/>
      <c r="E29" s="963"/>
      <c r="F29" s="919"/>
      <c r="G29" s="926"/>
      <c r="H29" s="965"/>
      <c r="I29" s="802"/>
      <c r="J29" s="802"/>
      <c r="K29" s="1"/>
      <c r="L29" s="1"/>
      <c r="M29" s="1"/>
      <c r="N29" s="1"/>
    </row>
    <row r="30" spans="2:14" ht="15" x14ac:dyDescent="0.25">
      <c r="B30" s="956"/>
      <c r="C30" s="888" t="s">
        <v>386</v>
      </c>
      <c r="D30" s="957"/>
      <c r="E30" s="958"/>
      <c r="F30" s="959">
        <f>SUM(F31:F35)</f>
        <v>640039.78091778245</v>
      </c>
      <c r="G30" s="959">
        <f>SUM(G31:G35)</f>
        <v>640039.78091778245</v>
      </c>
      <c r="H30" s="959">
        <f>SUM(H31:H35)</f>
        <v>9545719.2496927977</v>
      </c>
      <c r="I30" s="802"/>
      <c r="J30" s="802"/>
    </row>
    <row r="31" spans="2:14" s="10" customFormat="1" ht="15" x14ac:dyDescent="0.25">
      <c r="B31" s="960">
        <v>37986</v>
      </c>
      <c r="C31" s="961" t="s">
        <v>639</v>
      </c>
      <c r="D31" s="962">
        <v>1.18E-2</v>
      </c>
      <c r="E31" s="963">
        <v>2038</v>
      </c>
      <c r="F31" s="897">
        <v>49126.483148390413</v>
      </c>
      <c r="G31" s="897">
        <v>49126.483148390413</v>
      </c>
      <c r="H31" s="964">
        <v>553131.57591299864</v>
      </c>
      <c r="I31" s="802"/>
      <c r="J31" s="802"/>
      <c r="K31" s="1"/>
      <c r="L31" s="1"/>
      <c r="M31" s="1"/>
      <c r="N31" s="1"/>
    </row>
    <row r="32" spans="2:14" ht="15" x14ac:dyDescent="0.25">
      <c r="B32" s="960">
        <v>37986</v>
      </c>
      <c r="C32" s="961" t="s">
        <v>640</v>
      </c>
      <c r="D32" s="962">
        <v>1.18E-2</v>
      </c>
      <c r="E32" s="963">
        <v>2038</v>
      </c>
      <c r="F32" s="897">
        <v>195.3761316786632</v>
      </c>
      <c r="G32" s="897">
        <v>195.3761316786632</v>
      </c>
      <c r="H32" s="964">
        <v>2199.805496914305</v>
      </c>
      <c r="I32" s="802"/>
      <c r="J32" s="802"/>
    </row>
    <row r="33" spans="2:14" ht="15" x14ac:dyDescent="0.25">
      <c r="B33" s="960">
        <v>37986</v>
      </c>
      <c r="C33" s="961" t="s">
        <v>641</v>
      </c>
      <c r="D33" s="962">
        <v>5.8299999999999998E-2</v>
      </c>
      <c r="E33" s="963">
        <v>2033</v>
      </c>
      <c r="F33" s="897">
        <v>181401.43386792173</v>
      </c>
      <c r="G33" s="897">
        <v>181401.43386792173</v>
      </c>
      <c r="H33" s="964">
        <v>2593793.6483470388</v>
      </c>
      <c r="I33" s="802"/>
      <c r="J33" s="802"/>
    </row>
    <row r="34" spans="2:14" ht="15" x14ac:dyDescent="0.25">
      <c r="B34" s="960">
        <v>37986</v>
      </c>
      <c r="C34" s="961" t="s">
        <v>642</v>
      </c>
      <c r="D34" s="962">
        <v>5.8299999999999998E-2</v>
      </c>
      <c r="E34" s="963">
        <v>2033</v>
      </c>
      <c r="F34" s="897">
        <v>2180.5806113106191</v>
      </c>
      <c r="G34" s="897">
        <v>2180.5806113106191</v>
      </c>
      <c r="H34" s="964">
        <v>31179.321087254379</v>
      </c>
      <c r="I34" s="802"/>
      <c r="J34" s="802"/>
    </row>
    <row r="35" spans="2:14" ht="15" x14ac:dyDescent="0.25">
      <c r="B35" s="960">
        <v>37986</v>
      </c>
      <c r="C35" s="961" t="s">
        <v>643</v>
      </c>
      <c r="D35" s="962">
        <v>3.3099999999999997E-2</v>
      </c>
      <c r="E35" s="963">
        <v>2045</v>
      </c>
      <c r="F35" s="897">
        <v>407135.90715848107</v>
      </c>
      <c r="G35" s="897">
        <v>407135.90715848107</v>
      </c>
      <c r="H35" s="964">
        <v>6365414.8988485914</v>
      </c>
      <c r="I35" s="802"/>
    </row>
    <row r="36" spans="2:14" s="191" customFormat="1" ht="15" x14ac:dyDescent="0.25">
      <c r="B36" s="967"/>
      <c r="C36" s="961"/>
      <c r="D36" s="962"/>
      <c r="E36" s="963"/>
      <c r="F36" s="919"/>
      <c r="G36" s="926"/>
      <c r="H36" s="965"/>
      <c r="I36" s="802"/>
      <c r="J36" s="802"/>
      <c r="K36" s="1"/>
      <c r="L36" s="1"/>
      <c r="M36" s="1"/>
      <c r="N36" s="1"/>
    </row>
    <row r="37" spans="2:14" ht="15" x14ac:dyDescent="0.25">
      <c r="B37" s="968"/>
      <c r="C37" s="888" t="s">
        <v>298</v>
      </c>
      <c r="D37" s="957"/>
      <c r="E37" s="958"/>
      <c r="F37" s="959"/>
      <c r="G37" s="959"/>
      <c r="H37" s="966">
        <v>898.44777401359215</v>
      </c>
      <c r="I37" s="802"/>
    </row>
    <row r="38" spans="2:14" s="129" customFormat="1" ht="15.75" x14ac:dyDescent="0.25">
      <c r="B38" s="967"/>
      <c r="C38" s="961"/>
      <c r="D38" s="962"/>
      <c r="E38" s="963"/>
      <c r="F38" s="919"/>
      <c r="G38" s="926"/>
      <c r="H38" s="965"/>
      <c r="I38" s="802"/>
      <c r="J38" s="802"/>
      <c r="K38" s="1"/>
      <c r="L38" s="1"/>
      <c r="M38" s="1"/>
      <c r="N38" s="1"/>
    </row>
    <row r="39" spans="2:14" s="10" customFormat="1" ht="15" x14ac:dyDescent="0.25">
      <c r="B39" s="967"/>
      <c r="C39" s="891" t="s">
        <v>221</v>
      </c>
      <c r="D39" s="962"/>
      <c r="E39" s="963"/>
      <c r="F39" s="969">
        <f>SUM(F41:F42)</f>
        <v>910813.95794999995</v>
      </c>
      <c r="G39" s="969">
        <f>SUM(G41:G42)</f>
        <v>774191.86425999994</v>
      </c>
      <c r="H39" s="969">
        <f>SUM(H41:H42)</f>
        <v>948644.41561587364</v>
      </c>
      <c r="I39" s="802"/>
      <c r="J39" s="1"/>
      <c r="K39" s="1"/>
      <c r="L39" s="1"/>
      <c r="M39" s="1"/>
      <c r="N39" s="1"/>
    </row>
    <row r="40" spans="2:14" s="191" customFormat="1" ht="15" x14ac:dyDescent="0.25">
      <c r="B40" s="967"/>
      <c r="C40" s="961"/>
      <c r="D40" s="962"/>
      <c r="E40" s="963"/>
      <c r="F40" s="919"/>
      <c r="G40" s="926"/>
      <c r="H40" s="965"/>
      <c r="I40" s="802"/>
      <c r="J40" s="1"/>
      <c r="K40" s="1"/>
      <c r="L40" s="1"/>
      <c r="M40" s="1"/>
      <c r="N40" s="1"/>
    </row>
    <row r="41" spans="2:14" s="10" customFormat="1" ht="15" x14ac:dyDescent="0.25">
      <c r="B41" s="960">
        <v>43524</v>
      </c>
      <c r="C41" s="961" t="s">
        <v>729</v>
      </c>
      <c r="D41" s="962" t="s">
        <v>50</v>
      </c>
      <c r="E41" s="963">
        <v>2019</v>
      </c>
      <c r="F41" s="919">
        <v>135707.63761000001</v>
      </c>
      <c r="G41" s="926">
        <v>115351.49197</v>
      </c>
      <c r="H41" s="965">
        <v>145256.25849506538</v>
      </c>
      <c r="I41" s="802"/>
      <c r="J41" s="1"/>
      <c r="K41" s="1"/>
      <c r="L41" s="1067"/>
      <c r="M41" s="1067"/>
      <c r="N41" s="1067"/>
    </row>
    <row r="42" spans="2:14" s="10" customFormat="1" ht="15" x14ac:dyDescent="0.25">
      <c r="B42" s="960">
        <v>43553</v>
      </c>
      <c r="C42" s="961" t="s">
        <v>730</v>
      </c>
      <c r="D42" s="962" t="s">
        <v>50</v>
      </c>
      <c r="E42" s="963">
        <v>2019</v>
      </c>
      <c r="F42" s="919">
        <v>775106.32033999998</v>
      </c>
      <c r="G42" s="926">
        <v>658840.37228999997</v>
      </c>
      <c r="H42" s="965">
        <v>803388.15712080826</v>
      </c>
      <c r="I42" s="802"/>
      <c r="J42" s="1"/>
      <c r="K42" s="1"/>
      <c r="L42" s="1067"/>
      <c r="M42" s="1067"/>
      <c r="N42" s="1067"/>
    </row>
    <row r="43" spans="2:14" ht="15" x14ac:dyDescent="0.25">
      <c r="B43" s="967"/>
      <c r="C43" s="961"/>
      <c r="D43" s="962"/>
      <c r="E43" s="963"/>
      <c r="F43" s="919"/>
      <c r="G43" s="926"/>
      <c r="H43" s="965"/>
      <c r="I43" s="802"/>
    </row>
    <row r="44" spans="2:14" s="10" customFormat="1" ht="15" x14ac:dyDescent="0.25">
      <c r="B44" s="968"/>
      <c r="C44" s="891" t="s">
        <v>384</v>
      </c>
      <c r="D44" s="970"/>
      <c r="E44" s="958"/>
      <c r="F44" s="893">
        <f>+F46</f>
        <v>30081.456700423743</v>
      </c>
      <c r="G44" s="893">
        <f>+G46</f>
        <v>30081.456700423743</v>
      </c>
      <c r="H44" s="893">
        <f>+H46</f>
        <v>584431.07180310832</v>
      </c>
      <c r="I44" s="802"/>
      <c r="J44" s="802"/>
      <c r="K44" s="1"/>
      <c r="L44" s="1"/>
      <c r="M44" s="1"/>
      <c r="N44" s="1"/>
    </row>
    <row r="45" spans="2:14" ht="15" x14ac:dyDescent="0.25">
      <c r="B45" s="967"/>
      <c r="C45" s="961"/>
      <c r="D45" s="907"/>
      <c r="E45" s="963"/>
      <c r="F45" s="926"/>
      <c r="G45" s="926"/>
      <c r="H45" s="965"/>
      <c r="I45" s="802"/>
      <c r="J45" s="802"/>
    </row>
    <row r="46" spans="2:14" ht="15" x14ac:dyDescent="0.25">
      <c r="B46" s="956"/>
      <c r="C46" s="971" t="s">
        <v>387</v>
      </c>
      <c r="D46" s="972"/>
      <c r="E46" s="958"/>
      <c r="F46" s="959">
        <f>SUM(F47:F56)</f>
        <v>30081.456700423743</v>
      </c>
      <c r="G46" s="959">
        <f>SUM(G47:G56)</f>
        <v>30081.456700423743</v>
      </c>
      <c r="H46" s="959">
        <f>SUM(H47:H56)</f>
        <v>584431.07180310832</v>
      </c>
      <c r="I46" s="90"/>
      <c r="J46" s="802"/>
    </row>
    <row r="47" spans="2:14" ht="15" x14ac:dyDescent="0.25">
      <c r="B47" s="960">
        <v>37201</v>
      </c>
      <c r="C47" s="961" t="s">
        <v>314</v>
      </c>
      <c r="D47" s="921">
        <v>0.05</v>
      </c>
      <c r="E47" s="963">
        <v>2027</v>
      </c>
      <c r="F47" s="919">
        <v>1017.4379959102336</v>
      </c>
      <c r="G47" s="919">
        <v>1017.4379959102336</v>
      </c>
      <c r="H47" s="964">
        <v>17105.86654796563</v>
      </c>
      <c r="I47" s="802"/>
      <c r="J47" s="802"/>
    </row>
    <row r="48" spans="2:14" ht="15" x14ac:dyDescent="0.25">
      <c r="B48" s="960">
        <v>37201</v>
      </c>
      <c r="C48" s="961" t="s">
        <v>312</v>
      </c>
      <c r="D48" s="921">
        <v>0.05</v>
      </c>
      <c r="E48" s="963">
        <v>2020</v>
      </c>
      <c r="F48" s="919">
        <v>625.20198824496197</v>
      </c>
      <c r="G48" s="919">
        <v>625.20198824496197</v>
      </c>
      <c r="H48" s="964">
        <v>10512.424145705903</v>
      </c>
      <c r="I48" s="802"/>
      <c r="J48" s="802"/>
    </row>
    <row r="49" spans="2:14" ht="15" x14ac:dyDescent="0.25">
      <c r="B49" s="960">
        <v>37201</v>
      </c>
      <c r="C49" s="961" t="s">
        <v>315</v>
      </c>
      <c r="D49" s="921">
        <v>0.05</v>
      </c>
      <c r="E49" s="963">
        <v>2027</v>
      </c>
      <c r="F49" s="919">
        <v>2890.9767105699784</v>
      </c>
      <c r="G49" s="919">
        <v>2890.9767105699784</v>
      </c>
      <c r="H49" s="964">
        <v>48589.950480123654</v>
      </c>
      <c r="I49" s="802"/>
      <c r="J49" s="802"/>
    </row>
    <row r="50" spans="2:14" ht="15" x14ac:dyDescent="0.25">
      <c r="B50" s="960">
        <v>37201</v>
      </c>
      <c r="C50" s="961" t="s">
        <v>318</v>
      </c>
      <c r="D50" s="921">
        <v>0.05</v>
      </c>
      <c r="E50" s="963">
        <v>2030</v>
      </c>
      <c r="F50" s="919">
        <v>219.19033744916024</v>
      </c>
      <c r="G50" s="919">
        <v>219.19033744916024</v>
      </c>
      <c r="H50" s="964">
        <v>3685.5639116171233</v>
      </c>
      <c r="I50" s="802"/>
      <c r="J50" s="802"/>
    </row>
    <row r="51" spans="2:14" ht="15" x14ac:dyDescent="0.25">
      <c r="B51" s="960">
        <v>37201</v>
      </c>
      <c r="C51" s="961" t="s">
        <v>319</v>
      </c>
      <c r="D51" s="921">
        <v>0.05</v>
      </c>
      <c r="E51" s="963">
        <v>2031</v>
      </c>
      <c r="F51" s="919">
        <v>50.203011555240508</v>
      </c>
      <c r="G51" s="919">
        <v>50.203011555240508</v>
      </c>
      <c r="H51" s="964">
        <v>844.13578596880791</v>
      </c>
      <c r="I51" s="802"/>
      <c r="J51" s="802"/>
    </row>
    <row r="52" spans="2:14" ht="15" x14ac:dyDescent="0.25">
      <c r="B52" s="960">
        <v>37201</v>
      </c>
      <c r="C52" s="961" t="s">
        <v>320</v>
      </c>
      <c r="D52" s="921">
        <v>0.05</v>
      </c>
      <c r="E52" s="963">
        <v>2031</v>
      </c>
      <c r="F52" s="919">
        <v>16399.261927471794</v>
      </c>
      <c r="G52" s="919">
        <v>16399.261927471794</v>
      </c>
      <c r="H52" s="964">
        <v>339578.48653898324</v>
      </c>
      <c r="I52" s="802"/>
      <c r="J52" s="802"/>
    </row>
    <row r="53" spans="2:14" ht="15" x14ac:dyDescent="0.25">
      <c r="B53" s="960">
        <v>37201</v>
      </c>
      <c r="C53" s="961" t="s">
        <v>313</v>
      </c>
      <c r="D53" s="921">
        <v>0.05</v>
      </c>
      <c r="E53" s="963">
        <v>2020</v>
      </c>
      <c r="F53" s="919">
        <v>288.5740614298893</v>
      </c>
      <c r="G53" s="919">
        <v>288.5740614298893</v>
      </c>
      <c r="H53" s="964">
        <v>4832.3633180739425</v>
      </c>
      <c r="I53" s="802"/>
      <c r="J53" s="802"/>
    </row>
    <row r="54" spans="2:14" ht="15" x14ac:dyDescent="0.25">
      <c r="B54" s="960">
        <v>37201</v>
      </c>
      <c r="C54" s="961" t="s">
        <v>316</v>
      </c>
      <c r="D54" s="921">
        <v>0.05</v>
      </c>
      <c r="E54" s="963">
        <v>2027</v>
      </c>
      <c r="F54" s="919">
        <v>2960.4656322372271</v>
      </c>
      <c r="G54" s="919">
        <v>2960.4656322372271</v>
      </c>
      <c r="H54" s="964">
        <v>49559.341824789059</v>
      </c>
      <c r="I54" s="802"/>
    </row>
    <row r="55" spans="2:14" s="191" customFormat="1" ht="15" x14ac:dyDescent="0.25">
      <c r="B55" s="960">
        <v>37201</v>
      </c>
      <c r="C55" s="961" t="s">
        <v>317</v>
      </c>
      <c r="D55" s="921">
        <v>0.05</v>
      </c>
      <c r="E55" s="963">
        <v>2030</v>
      </c>
      <c r="F55" s="919">
        <v>1646.6079435980562</v>
      </c>
      <c r="G55" s="919">
        <v>1646.6079435980562</v>
      </c>
      <c r="H55" s="964">
        <v>27573.537911188523</v>
      </c>
      <c r="I55" s="802"/>
      <c r="J55" s="802"/>
      <c r="K55" s="1"/>
      <c r="L55" s="1"/>
      <c r="M55" s="1"/>
      <c r="N55" s="1"/>
    </row>
    <row r="56" spans="2:14" ht="15" x14ac:dyDescent="0.25">
      <c r="B56" s="960">
        <v>37201</v>
      </c>
      <c r="C56" s="961" t="s">
        <v>321</v>
      </c>
      <c r="D56" s="921">
        <v>0.05</v>
      </c>
      <c r="E56" s="963">
        <v>2031</v>
      </c>
      <c r="F56" s="919">
        <v>3983.5370919571978</v>
      </c>
      <c r="G56" s="919">
        <v>3983.5370919571978</v>
      </c>
      <c r="H56" s="964">
        <v>82149.401338692347</v>
      </c>
      <c r="I56" s="802"/>
      <c r="J56" s="802"/>
    </row>
    <row r="57" spans="2:14" s="534" customFormat="1" ht="15.75" x14ac:dyDescent="0.25">
      <c r="B57" s="960"/>
      <c r="C57" s="961"/>
      <c r="D57" s="921"/>
      <c r="E57" s="963"/>
      <c r="F57" s="919"/>
      <c r="G57" s="926"/>
      <c r="H57" s="965"/>
      <c r="I57" s="802"/>
      <c r="J57" s="802"/>
      <c r="K57" s="1"/>
      <c r="L57" s="1"/>
      <c r="M57" s="1"/>
      <c r="N57" s="1"/>
    </row>
    <row r="58" spans="2:14" ht="15" x14ac:dyDescent="0.25">
      <c r="B58" s="956"/>
      <c r="C58" s="973" t="s">
        <v>349</v>
      </c>
      <c r="D58" s="972"/>
      <c r="E58" s="958"/>
      <c r="F58" s="893">
        <f>+F60</f>
        <v>25479.83541695985</v>
      </c>
      <c r="G58" s="893">
        <f>+G60</f>
        <v>25479.83541695985</v>
      </c>
      <c r="H58" s="893">
        <f>+H60</f>
        <v>286886.02592804527</v>
      </c>
      <c r="I58" s="802"/>
      <c r="J58" s="802"/>
    </row>
    <row r="59" spans="2:14" s="10" customFormat="1" ht="15" x14ac:dyDescent="0.25">
      <c r="B59" s="960"/>
      <c r="C59" s="961"/>
      <c r="D59" s="921"/>
      <c r="E59" s="963"/>
      <c r="F59" s="919"/>
      <c r="G59" s="926"/>
      <c r="H59" s="965"/>
      <c r="I59" s="802"/>
      <c r="J59" s="1"/>
      <c r="K59" s="1"/>
      <c r="L59" s="1"/>
      <c r="M59" s="1"/>
      <c r="N59" s="1"/>
    </row>
    <row r="60" spans="2:14" s="129" customFormat="1" ht="15.75" x14ac:dyDescent="0.25">
      <c r="B60" s="960">
        <v>38930</v>
      </c>
      <c r="C60" s="961" t="s">
        <v>559</v>
      </c>
      <c r="D60" s="921">
        <v>1.18E-2</v>
      </c>
      <c r="E60" s="963">
        <v>2038</v>
      </c>
      <c r="F60" s="919">
        <v>25479.83541695985</v>
      </c>
      <c r="G60" s="897">
        <v>25479.83541695985</v>
      </c>
      <c r="H60" s="964">
        <v>286886.02592804527</v>
      </c>
      <c r="I60" s="802"/>
      <c r="J60" s="802"/>
      <c r="K60" s="1"/>
      <c r="L60" s="1"/>
      <c r="M60" s="1"/>
      <c r="N60" s="1"/>
    </row>
    <row r="61" spans="2:14" ht="15" x14ac:dyDescent="0.25">
      <c r="B61" s="960"/>
      <c r="C61" s="974"/>
      <c r="D61" s="921"/>
      <c r="E61" s="963"/>
      <c r="F61" s="975"/>
      <c r="G61" s="954"/>
      <c r="H61" s="955"/>
      <c r="I61" s="802"/>
    </row>
    <row r="62" spans="2:14" ht="15.75" x14ac:dyDescent="0.25">
      <c r="B62" s="1294" t="s">
        <v>281</v>
      </c>
      <c r="C62" s="1295"/>
      <c r="D62" s="1295"/>
      <c r="E62" s="1295"/>
      <c r="F62" s="976">
        <f>+F58+F44+F39+F17</f>
        <v>6663516.3190206084</v>
      </c>
      <c r="G62" s="976">
        <f>+G58+G44+G39+G17</f>
        <v>6508497.9385631671</v>
      </c>
      <c r="H62" s="976">
        <f>+H58+H44+H39+H17</f>
        <v>22608888.609622769</v>
      </c>
      <c r="I62" s="802"/>
    </row>
    <row r="63" spans="2:14" ht="15" x14ac:dyDescent="0.25">
      <c r="B63" s="977"/>
      <c r="C63" s="191"/>
      <c r="D63" s="191"/>
      <c r="E63" s="191"/>
      <c r="F63" s="978"/>
      <c r="G63" s="978"/>
      <c r="H63" s="979"/>
      <c r="I63" s="802"/>
    </row>
    <row r="64" spans="2:14" x14ac:dyDescent="0.2">
      <c r="B64" s="901" t="s">
        <v>337</v>
      </c>
      <c r="C64" s="980"/>
      <c r="D64" s="980"/>
      <c r="E64" s="980"/>
      <c r="F64" s="980"/>
      <c r="G64" s="980"/>
      <c r="H64" s="981"/>
      <c r="I64" s="802"/>
    </row>
    <row r="65" spans="2:9" x14ac:dyDescent="0.2">
      <c r="B65" s="901" t="s">
        <v>924</v>
      </c>
      <c r="C65" s="980"/>
      <c r="D65" s="980"/>
      <c r="E65" s="980"/>
      <c r="F65" s="980"/>
      <c r="G65" s="980"/>
      <c r="H65" s="1234"/>
      <c r="I65" s="802"/>
    </row>
    <row r="66" spans="2:9" x14ac:dyDescent="0.2">
      <c r="B66" s="901" t="s">
        <v>925</v>
      </c>
      <c r="C66" s="980"/>
      <c r="D66" s="980"/>
      <c r="E66" s="980"/>
      <c r="F66" s="980"/>
      <c r="G66" s="980"/>
      <c r="H66" s="90"/>
      <c r="I66" s="802"/>
    </row>
    <row r="67" spans="2:9" x14ac:dyDescent="0.2">
      <c r="H67" s="90"/>
      <c r="I67" s="802"/>
    </row>
    <row r="68" spans="2:9" x14ac:dyDescent="0.2">
      <c r="H68" s="90"/>
      <c r="I68" s="802"/>
    </row>
    <row r="69" spans="2:9" x14ac:dyDescent="0.2">
      <c r="H69" s="90"/>
      <c r="I69" s="802"/>
    </row>
    <row r="70" spans="2:9" x14ac:dyDescent="0.2">
      <c r="F70" s="1068"/>
      <c r="G70" s="1068"/>
      <c r="H70" s="1068"/>
      <c r="I70" s="802"/>
    </row>
    <row r="71" spans="2:9" x14ac:dyDescent="0.2">
      <c r="I71" s="802"/>
    </row>
    <row r="72" spans="2:9" x14ac:dyDescent="0.2">
      <c r="I72" s="802"/>
    </row>
    <row r="73" spans="2:9" x14ac:dyDescent="0.2">
      <c r="I73" s="802"/>
    </row>
  </sheetData>
  <sortState ref="B20:H21">
    <sortCondition ref="B20:B2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32</vt:i4>
      </vt:variant>
    </vt:vector>
  </HeadingPairs>
  <TitlesOfParts>
    <vt:vector size="62"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Template</cp:lastModifiedBy>
  <cp:lastPrinted>2019-07-22T20:45:59Z</cp:lastPrinted>
  <dcterms:created xsi:type="dcterms:W3CDTF">1999-01-19T22:36:21Z</dcterms:created>
  <dcterms:modified xsi:type="dcterms:W3CDTF">2019-12-30T14:46:39Z</dcterms:modified>
</cp:coreProperties>
</file>