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ncdc01\SFGSLD\DTOSLD\Estadistica\Cargas\web\"/>
    </mc:Choice>
  </mc:AlternateContent>
  <bookViews>
    <workbookView xWindow="0" yWindow="0" windowWidth="20400" windowHeight="7650" tabRatio="796"/>
  </bookViews>
  <sheets>
    <sheet name="Indice" sheetId="36" r:id="rId1"/>
    <sheet name="Explotación 1994" sheetId="23" r:id="rId2"/>
    <sheet name="Explotación 1995" sheetId="24" r:id="rId3"/>
    <sheet name="Explotación 1996" sheetId="21" r:id="rId4"/>
    <sheet name="Explotación 1997" sheetId="22" r:id="rId5"/>
    <sheet name="Explotación 1998" sheetId="18" r:id="rId6"/>
    <sheet name="Explotación 1999" sheetId="20" r:id="rId7"/>
    <sheet name="Explotación 2000" sheetId="19" r:id="rId8"/>
    <sheet name="Explotación 2001" sheetId="16" r:id="rId9"/>
    <sheet name="Explotación 2002" sheetId="17" r:id="rId10"/>
    <sheet name="Explotación 2003" sheetId="14" r:id="rId11"/>
    <sheet name="Explotación 2004" sheetId="15" r:id="rId12"/>
    <sheet name="Explotación 2005" sheetId="12" r:id="rId13"/>
    <sheet name="Explotación 2006" sheetId="13" r:id="rId14"/>
    <sheet name="Explotación 2007" sheetId="10" r:id="rId15"/>
    <sheet name="Explotación 2008" sheetId="7" r:id="rId16"/>
    <sheet name="Explotación 2009" sheetId="8" r:id="rId17"/>
    <sheet name="Explotación 2010" sheetId="5" r:id="rId18"/>
    <sheet name="Explotación 2011" sheetId="6" r:id="rId19"/>
    <sheet name="Explotación 2012" sheetId="1" r:id="rId20"/>
    <sheet name="Explotación 2013" sheetId="26" r:id="rId21"/>
    <sheet name="Explotación 2014" sheetId="27" r:id="rId22"/>
    <sheet name="Explotación 2015" sheetId="28" r:id="rId23"/>
    <sheet name="Explotación 2016" sheetId="29" r:id="rId24"/>
    <sheet name="Explotación 2017" sheetId="30" r:id="rId25"/>
    <sheet name="Explotación 2018" sheetId="32" r:id="rId26"/>
    <sheet name="Explotación 2019" sheetId="34" r:id="rId27"/>
    <sheet name="Explotación 2020" sheetId="37" r:id="rId28"/>
    <sheet name="Explotación 2021" sheetId="40" r:id="rId29"/>
    <sheet name="Explotación 2022" sheetId="41" r:id="rId30"/>
    <sheet name="Explotación 2023" sheetId="42" r:id="rId31"/>
  </sheets>
  <externalReferences>
    <externalReference r:id="rId32"/>
  </externalReferences>
  <definedNames>
    <definedName name="_xlnm.Print_Area" localSheetId="1">'Explotación 1994'!$A$1:$H$75</definedName>
    <definedName name="_xlnm.Print_Area" localSheetId="2">'Explotación 1995'!$A$1:$H$75</definedName>
    <definedName name="_xlnm.Print_Area" localSheetId="3">'Explotación 1996'!$A$1:$H$75</definedName>
    <definedName name="_xlnm.Print_Area" localSheetId="4">'Explotación 1997'!$A$1:$H$75</definedName>
    <definedName name="_xlnm.Print_Area" localSheetId="5">'Explotación 1998'!$A$1:$H$88</definedName>
    <definedName name="_xlnm.Print_Area" localSheetId="6">'Explotación 1999'!$A$1:$H$88</definedName>
    <definedName name="_xlnm.Print_Area" localSheetId="7">'Explotación 2000'!$A$1:$I$87</definedName>
    <definedName name="_xlnm.Print_Area" localSheetId="8">'Explotación 2001'!$A$1:$I$87</definedName>
    <definedName name="_xlnm.Print_Area" localSheetId="10">'Explotación 2003'!$A$1:$I$89</definedName>
    <definedName name="_xlnm.Print_Area" localSheetId="11">'Explotación 2004'!$A$1:$I$89</definedName>
    <definedName name="_xlnm.Print_Area" localSheetId="12">'Explotación 2005'!$A$1:$I$87</definedName>
    <definedName name="_xlnm.Print_Area" localSheetId="13">'Explotación 2006'!$A$1:$I$87</definedName>
    <definedName name="_xlnm.Print_Area" localSheetId="14">'Explotación 2007'!$A$1:$I$87</definedName>
    <definedName name="_xlnm.Print_Area" localSheetId="18">'Explotación 2011'!$A$1:$I$89</definedName>
    <definedName name="_xlnm.Print_Area" localSheetId="20">'Explotación 2013'!$A$1:$I$88</definedName>
    <definedName name="_xlnm.Print_Area" localSheetId="21">'Explotación 2014'!$A$1:$I$86</definedName>
    <definedName name="_xlnm.Print_Area" localSheetId="22">'Explotación 2015'!$A$1:$I$88</definedName>
    <definedName name="_xlnm.Print_Area" localSheetId="23">'Explotación 2016'!$A$1:$I$87</definedName>
    <definedName name="_xlnm.Print_Area" localSheetId="25">'Explotación 2018'!$A$1:$I$91</definedName>
    <definedName name="_xlnm.Print_Area" localSheetId="26">'Explotación 2019'!$A$1:$I$91</definedName>
    <definedName name="_xlnm.Print_Area" localSheetId="27">'Explotación 2020'!$A$1:$I$87</definedName>
    <definedName name="_xlnm.Print_Area" localSheetId="28">'Explotación 2021'!$A$1:$J$88</definedName>
    <definedName name="_xlnm.Print_Area" localSheetId="29">'Explotación 2022'!$A$1:$I$85</definedName>
    <definedName name="_xlnm.Print_Area" localSheetId="30">'Explotación 2023'!$A$1:$I$85</definedName>
    <definedName name="_xlnm.Print_Area" localSheetId="0">Indice!$A$1:$I$36</definedName>
    <definedName name="Z_4765E33D_4643_4DFF_84D8_297A862DB371_.wvu.PrintArea" localSheetId="21" hidden="1">'Explotación 2014'!$A$3:$I$86</definedName>
    <definedName name="Z_5290F470_3892_43A4_A460_D735D61CB805_.wvu.PrintArea" localSheetId="21" hidden="1">'Explotación 2014'!$A$3:$I$86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42" l="1"/>
  <c r="I6" i="42"/>
  <c r="I7" i="42" s="1"/>
  <c r="I8" i="42"/>
  <c r="I10" i="42" s="1"/>
  <c r="I9" i="42"/>
  <c r="I11" i="42"/>
  <c r="I13" i="42" s="1"/>
  <c r="I12" i="42"/>
  <c r="I14" i="42"/>
  <c r="I16" i="42" s="1"/>
  <c r="I15" i="42"/>
  <c r="I17" i="42"/>
  <c r="I18" i="42"/>
  <c r="I19" i="42" s="1"/>
  <c r="I20" i="42"/>
  <c r="I22" i="42" s="1"/>
  <c r="I21" i="42"/>
  <c r="I23" i="42"/>
  <c r="I24" i="42"/>
  <c r="I25" i="42"/>
  <c r="I26" i="42"/>
  <c r="I28" i="42" s="1"/>
  <c r="I27" i="42"/>
  <c r="I29" i="42"/>
  <c r="I30" i="42"/>
  <c r="I31" i="42" s="1"/>
  <c r="I32" i="42"/>
  <c r="I34" i="42" s="1"/>
  <c r="I33" i="42"/>
  <c r="I35" i="42"/>
  <c r="I36" i="42"/>
  <c r="I37" i="42"/>
  <c r="I38" i="42"/>
  <c r="I40" i="42" s="1"/>
  <c r="I39" i="42"/>
  <c r="I41" i="42"/>
  <c r="I42" i="42"/>
  <c r="I43" i="42" s="1"/>
  <c r="I44" i="42"/>
  <c r="I46" i="42" s="1"/>
  <c r="I45" i="42"/>
  <c r="I47" i="42"/>
  <c r="I48" i="42"/>
  <c r="I49" i="42"/>
  <c r="I50" i="42"/>
  <c r="I52" i="42" s="1"/>
  <c r="I51" i="42"/>
  <c r="I53" i="42"/>
  <c r="I54" i="42"/>
  <c r="I55" i="42" s="1"/>
  <c r="I56" i="42"/>
  <c r="I58" i="42" s="1"/>
  <c r="I57" i="42"/>
  <c r="I59" i="42"/>
  <c r="I60" i="42"/>
  <c r="I61" i="42"/>
  <c r="I62" i="42"/>
  <c r="I64" i="42" s="1"/>
  <c r="I63" i="42"/>
  <c r="I65" i="42"/>
  <c r="I66" i="42"/>
  <c r="I67" i="42" s="1"/>
  <c r="I68" i="42"/>
  <c r="I70" i="42" s="1"/>
  <c r="I69" i="42"/>
  <c r="I71" i="42"/>
  <c r="I72" i="42"/>
  <c r="I73" i="42"/>
  <c r="I74" i="42"/>
  <c r="I76" i="42" s="1"/>
  <c r="I75" i="42"/>
  <c r="C77" i="42"/>
  <c r="D77" i="42"/>
  <c r="I77" i="42" s="1"/>
  <c r="E77" i="42"/>
  <c r="F77" i="42"/>
  <c r="G77" i="42"/>
  <c r="H77" i="42"/>
  <c r="C78" i="42"/>
  <c r="C79" i="42" s="1"/>
  <c r="D78" i="42"/>
  <c r="D79" i="42" s="1"/>
  <c r="E78" i="42"/>
  <c r="I78" i="42" s="1"/>
  <c r="F78" i="42"/>
  <c r="F79" i="42" s="1"/>
  <c r="G78" i="42"/>
  <c r="G79" i="42" s="1"/>
  <c r="H78" i="42"/>
  <c r="H79" i="42"/>
  <c r="C80" i="42"/>
  <c r="C81" i="42" s="1"/>
  <c r="D80" i="42"/>
  <c r="D82" i="42" s="1"/>
  <c r="E80" i="42"/>
  <c r="E82" i="42" s="1"/>
  <c r="F80" i="42"/>
  <c r="F82" i="42" s="1"/>
  <c r="G80" i="42"/>
  <c r="G82" i="42" s="1"/>
  <c r="H80" i="42"/>
  <c r="F81" i="42"/>
  <c r="H81" i="42"/>
  <c r="C82" i="42"/>
  <c r="H82" i="42"/>
  <c r="I79" i="42" l="1"/>
  <c r="G81" i="42"/>
  <c r="D81" i="42"/>
  <c r="E81" i="42"/>
  <c r="E79" i="42"/>
  <c r="I80" i="42"/>
  <c r="I74" i="41"/>
  <c r="I72" i="41"/>
  <c r="I71" i="41"/>
  <c r="I68" i="41"/>
  <c r="I66" i="41"/>
  <c r="I65" i="41"/>
  <c r="I62" i="41"/>
  <c r="I59" i="41"/>
  <c r="I54" i="41"/>
  <c r="I53" i="41"/>
  <c r="I50" i="41"/>
  <c r="I47" i="41"/>
  <c r="I42" i="41"/>
  <c r="I41" i="41"/>
  <c r="I38" i="41"/>
  <c r="I35" i="41"/>
  <c r="I30" i="41"/>
  <c r="I29" i="41"/>
  <c r="I26" i="41"/>
  <c r="I23" i="41"/>
  <c r="I18" i="41"/>
  <c r="I17" i="41"/>
  <c r="I14" i="41"/>
  <c r="I11" i="41"/>
  <c r="H80" i="41"/>
  <c r="G80" i="41"/>
  <c r="F80" i="41"/>
  <c r="E80" i="41"/>
  <c r="D80" i="41"/>
  <c r="C80" i="41"/>
  <c r="G78" i="41"/>
  <c r="E78" i="41"/>
  <c r="C78" i="41"/>
  <c r="H77" i="41"/>
  <c r="F77" i="41"/>
  <c r="D77" i="41"/>
  <c r="I82" i="42" l="1"/>
  <c r="I81" i="42"/>
  <c r="I19" i="41"/>
  <c r="I31" i="41"/>
  <c r="I43" i="41"/>
  <c r="I55" i="41"/>
  <c r="G79" i="41"/>
  <c r="D81" i="41"/>
  <c r="D82" i="41"/>
  <c r="F81" i="41"/>
  <c r="H81" i="41"/>
  <c r="I15" i="41"/>
  <c r="I27" i="41"/>
  <c r="I39" i="41"/>
  <c r="I51" i="41"/>
  <c r="I63" i="41"/>
  <c r="I67" i="41"/>
  <c r="I70" i="41"/>
  <c r="I69" i="41"/>
  <c r="I73" i="41"/>
  <c r="I76" i="41"/>
  <c r="I75" i="41"/>
  <c r="C77" i="41"/>
  <c r="C79" i="41" s="1"/>
  <c r="E77" i="41"/>
  <c r="E79" i="41" s="1"/>
  <c r="G77" i="41"/>
  <c r="I5" i="41"/>
  <c r="D78" i="41"/>
  <c r="D79" i="41" s="1"/>
  <c r="F78" i="41"/>
  <c r="F79" i="41" s="1"/>
  <c r="H78" i="41"/>
  <c r="H79" i="41" s="1"/>
  <c r="C82" i="41"/>
  <c r="I80" i="41"/>
  <c r="C81" i="41"/>
  <c r="E82" i="41"/>
  <c r="E81" i="41"/>
  <c r="G82" i="41"/>
  <c r="G81" i="41"/>
  <c r="I12" i="41"/>
  <c r="I13" i="41" s="1"/>
  <c r="I20" i="41"/>
  <c r="I24" i="41"/>
  <c r="I25" i="41" s="1"/>
  <c r="I32" i="41"/>
  <c r="I36" i="41"/>
  <c r="I37" i="41" s="1"/>
  <c r="I44" i="41"/>
  <c r="I48" i="41"/>
  <c r="I49" i="41" s="1"/>
  <c r="I56" i="41"/>
  <c r="I60" i="41"/>
  <c r="I61" i="41" s="1"/>
  <c r="I6" i="41"/>
  <c r="I7" i="41" s="1"/>
  <c r="I8" i="41"/>
  <c r="H82" i="41" l="1"/>
  <c r="I58" i="41"/>
  <c r="I57" i="41"/>
  <c r="I46" i="41"/>
  <c r="I45" i="41"/>
  <c r="I34" i="41"/>
  <c r="I33" i="41"/>
  <c r="I22" i="41"/>
  <c r="I21" i="41"/>
  <c r="F82" i="41"/>
  <c r="I10" i="41"/>
  <c r="I9" i="41"/>
  <c r="I77" i="41"/>
  <c r="I81" i="41" s="1"/>
  <c r="I64" i="41"/>
  <c r="I52" i="41"/>
  <c r="I40" i="41"/>
  <c r="I28" i="41"/>
  <c r="I16" i="41"/>
  <c r="I78" i="41"/>
  <c r="I79" i="41" s="1"/>
  <c r="I82" i="41" l="1"/>
  <c r="H79" i="40" l="1"/>
  <c r="G79" i="40"/>
  <c r="F79" i="40"/>
  <c r="E79" i="40"/>
  <c r="D79" i="40"/>
  <c r="C79" i="40"/>
  <c r="H78" i="40"/>
  <c r="G78" i="40"/>
  <c r="F78" i="40"/>
  <c r="E78" i="40"/>
  <c r="D78" i="40"/>
  <c r="C78" i="40"/>
  <c r="H77" i="40"/>
  <c r="G77" i="40"/>
  <c r="F77" i="40"/>
  <c r="E77" i="40"/>
  <c r="D77" i="40"/>
  <c r="C77" i="40"/>
  <c r="I77" i="40" s="1"/>
  <c r="H76" i="40"/>
  <c r="G76" i="40"/>
  <c r="F76" i="40"/>
  <c r="E76" i="40"/>
  <c r="D76" i="40"/>
  <c r="C76" i="40"/>
  <c r="H75" i="40"/>
  <c r="G75" i="40"/>
  <c r="F75" i="40"/>
  <c r="E75" i="40"/>
  <c r="D75" i="40"/>
  <c r="C75" i="40"/>
  <c r="I75" i="40" s="1"/>
  <c r="H74" i="40"/>
  <c r="G74" i="40"/>
  <c r="F74" i="40"/>
  <c r="E74" i="40"/>
  <c r="D74" i="40"/>
  <c r="C74" i="40"/>
  <c r="H73" i="40"/>
  <c r="G73" i="40"/>
  <c r="F73" i="40"/>
  <c r="E73" i="40"/>
  <c r="D73" i="40"/>
  <c r="C73" i="40"/>
  <c r="H72" i="40"/>
  <c r="G72" i="40"/>
  <c r="F72" i="40"/>
  <c r="E72" i="40"/>
  <c r="D72" i="40"/>
  <c r="C72" i="40"/>
  <c r="H71" i="40"/>
  <c r="G71" i="40"/>
  <c r="F71" i="40"/>
  <c r="E71" i="40"/>
  <c r="D71" i="40"/>
  <c r="C71" i="40"/>
  <c r="I71" i="40" s="1"/>
  <c r="H70" i="40"/>
  <c r="G70" i="40"/>
  <c r="F70" i="40"/>
  <c r="E70" i="40"/>
  <c r="D70" i="40"/>
  <c r="C70" i="40"/>
  <c r="H69" i="40"/>
  <c r="G69" i="40"/>
  <c r="F69" i="40"/>
  <c r="E69" i="40"/>
  <c r="D69" i="40"/>
  <c r="C69" i="40"/>
  <c r="I69" i="40" s="1"/>
  <c r="H68" i="40"/>
  <c r="G68" i="40"/>
  <c r="F68" i="40"/>
  <c r="E68" i="40"/>
  <c r="D68" i="40"/>
  <c r="C68" i="40"/>
  <c r="H67" i="40"/>
  <c r="G67" i="40"/>
  <c r="F67" i="40"/>
  <c r="E67" i="40"/>
  <c r="D67" i="40"/>
  <c r="C67" i="40"/>
  <c r="H66" i="40"/>
  <c r="G66" i="40"/>
  <c r="F66" i="40"/>
  <c r="E66" i="40"/>
  <c r="D66" i="40"/>
  <c r="C66" i="40"/>
  <c r="H65" i="40"/>
  <c r="G65" i="40"/>
  <c r="F65" i="40"/>
  <c r="E65" i="40"/>
  <c r="D65" i="40"/>
  <c r="C65" i="40"/>
  <c r="I65" i="40" s="1"/>
  <c r="H64" i="40"/>
  <c r="G64" i="40"/>
  <c r="F64" i="40"/>
  <c r="E64" i="40"/>
  <c r="D64" i="40"/>
  <c r="C64" i="40"/>
  <c r="H63" i="40"/>
  <c r="G63" i="40"/>
  <c r="F63" i="40"/>
  <c r="E63" i="40"/>
  <c r="D63" i="40"/>
  <c r="C63" i="40"/>
  <c r="I63" i="40" s="1"/>
  <c r="H62" i="40"/>
  <c r="G62" i="40"/>
  <c r="F62" i="40"/>
  <c r="E62" i="40"/>
  <c r="D62" i="40"/>
  <c r="C62" i="40"/>
  <c r="H61" i="40"/>
  <c r="G61" i="40"/>
  <c r="F61" i="40"/>
  <c r="E61" i="40"/>
  <c r="D61" i="40"/>
  <c r="C61" i="40"/>
  <c r="H60" i="40"/>
  <c r="G60" i="40"/>
  <c r="F60" i="40"/>
  <c r="E60" i="40"/>
  <c r="D60" i="40"/>
  <c r="C60" i="40"/>
  <c r="H59" i="40"/>
  <c r="G59" i="40"/>
  <c r="F59" i="40"/>
  <c r="E59" i="40"/>
  <c r="D59" i="40"/>
  <c r="C59" i="40"/>
  <c r="I59" i="40" s="1"/>
  <c r="H58" i="40"/>
  <c r="G58" i="40"/>
  <c r="F58" i="40"/>
  <c r="E58" i="40"/>
  <c r="D58" i="40"/>
  <c r="C58" i="40"/>
  <c r="H57" i="40"/>
  <c r="G57" i="40"/>
  <c r="F57" i="40"/>
  <c r="E57" i="40"/>
  <c r="D57" i="40"/>
  <c r="C57" i="40"/>
  <c r="I57" i="40" s="1"/>
  <c r="H56" i="40"/>
  <c r="G56" i="40"/>
  <c r="F56" i="40"/>
  <c r="E56" i="40"/>
  <c r="D56" i="40"/>
  <c r="C56" i="40"/>
  <c r="H55" i="40"/>
  <c r="G55" i="40"/>
  <c r="F55" i="40"/>
  <c r="E55" i="40"/>
  <c r="D55" i="40"/>
  <c r="C55" i="40"/>
  <c r="H54" i="40"/>
  <c r="G54" i="40"/>
  <c r="F54" i="40"/>
  <c r="E54" i="40"/>
  <c r="D54" i="40"/>
  <c r="C54" i="40"/>
  <c r="H53" i="40"/>
  <c r="G53" i="40"/>
  <c r="F53" i="40"/>
  <c r="E53" i="40"/>
  <c r="D53" i="40"/>
  <c r="C53" i="40"/>
  <c r="H52" i="40"/>
  <c r="G52" i="40"/>
  <c r="F52" i="40"/>
  <c r="E52" i="40"/>
  <c r="D52" i="40"/>
  <c r="C52" i="40"/>
  <c r="H51" i="40"/>
  <c r="G51" i="40"/>
  <c r="F51" i="40"/>
  <c r="E51" i="40"/>
  <c r="D51" i="40"/>
  <c r="C51" i="40"/>
  <c r="I51" i="40" s="1"/>
  <c r="H50" i="40"/>
  <c r="G50" i="40"/>
  <c r="F50" i="40"/>
  <c r="E50" i="40"/>
  <c r="D50" i="40"/>
  <c r="C50" i="40"/>
  <c r="H49" i="40"/>
  <c r="G49" i="40"/>
  <c r="F49" i="40"/>
  <c r="E49" i="40"/>
  <c r="D49" i="40"/>
  <c r="C49" i="40"/>
  <c r="H48" i="40"/>
  <c r="G48" i="40"/>
  <c r="F48" i="40"/>
  <c r="E48" i="40"/>
  <c r="D48" i="40"/>
  <c r="C48" i="40"/>
  <c r="H47" i="40"/>
  <c r="G47" i="40"/>
  <c r="F47" i="40"/>
  <c r="E47" i="40"/>
  <c r="D47" i="40"/>
  <c r="C47" i="40"/>
  <c r="I47" i="40" s="1"/>
  <c r="H46" i="40"/>
  <c r="G46" i="40"/>
  <c r="F46" i="40"/>
  <c r="E46" i="40"/>
  <c r="D46" i="40"/>
  <c r="C46" i="40"/>
  <c r="H45" i="40"/>
  <c r="G45" i="40"/>
  <c r="F45" i="40"/>
  <c r="E45" i="40"/>
  <c r="D45" i="40"/>
  <c r="C45" i="40"/>
  <c r="H44" i="40"/>
  <c r="G44" i="40"/>
  <c r="F44" i="40"/>
  <c r="E44" i="40"/>
  <c r="D44" i="40"/>
  <c r="C44" i="40"/>
  <c r="H43" i="40"/>
  <c r="G43" i="40"/>
  <c r="F43" i="40"/>
  <c r="E43" i="40"/>
  <c r="D43" i="40"/>
  <c r="C43" i="40"/>
  <c r="H42" i="40"/>
  <c r="G42" i="40"/>
  <c r="F42" i="40"/>
  <c r="E42" i="40"/>
  <c r="D42" i="40"/>
  <c r="C42" i="40"/>
  <c r="H41" i="40"/>
  <c r="G41" i="40"/>
  <c r="F41" i="40"/>
  <c r="E41" i="40"/>
  <c r="D41" i="40"/>
  <c r="C41" i="40"/>
  <c r="H40" i="40"/>
  <c r="G40" i="40"/>
  <c r="F40" i="40"/>
  <c r="E40" i="40"/>
  <c r="D40" i="40"/>
  <c r="C40" i="40"/>
  <c r="H39" i="40"/>
  <c r="G39" i="40"/>
  <c r="F39" i="40"/>
  <c r="E39" i="40"/>
  <c r="D39" i="40"/>
  <c r="C39" i="40"/>
  <c r="I39" i="40" s="1"/>
  <c r="H38" i="40"/>
  <c r="G38" i="40"/>
  <c r="F38" i="40"/>
  <c r="E38" i="40"/>
  <c r="D38" i="40"/>
  <c r="C38" i="40"/>
  <c r="H37" i="40"/>
  <c r="G37" i="40"/>
  <c r="F37" i="40"/>
  <c r="E37" i="40"/>
  <c r="D37" i="40"/>
  <c r="C37" i="40"/>
  <c r="H36" i="40"/>
  <c r="G36" i="40"/>
  <c r="F36" i="40"/>
  <c r="E36" i="40"/>
  <c r="D36" i="40"/>
  <c r="C36" i="40"/>
  <c r="H35" i="40"/>
  <c r="G35" i="40"/>
  <c r="F35" i="40"/>
  <c r="E35" i="40"/>
  <c r="D35" i="40"/>
  <c r="C35" i="40"/>
  <c r="I35" i="40" s="1"/>
  <c r="H34" i="40"/>
  <c r="G34" i="40"/>
  <c r="F34" i="40"/>
  <c r="E34" i="40"/>
  <c r="D34" i="40"/>
  <c r="C34" i="40"/>
  <c r="H33" i="40"/>
  <c r="G33" i="40"/>
  <c r="F33" i="40"/>
  <c r="E33" i="40"/>
  <c r="D33" i="40"/>
  <c r="C33" i="40"/>
  <c r="H32" i="40"/>
  <c r="G32" i="40"/>
  <c r="F32" i="40"/>
  <c r="E32" i="40"/>
  <c r="D32" i="40"/>
  <c r="C32" i="40"/>
  <c r="H31" i="40"/>
  <c r="G31" i="40"/>
  <c r="F31" i="40"/>
  <c r="E31" i="40"/>
  <c r="D31" i="40"/>
  <c r="C31" i="40"/>
  <c r="H30" i="40"/>
  <c r="G30" i="40"/>
  <c r="F30" i="40"/>
  <c r="E30" i="40"/>
  <c r="D30" i="40"/>
  <c r="C30" i="40"/>
  <c r="H29" i="40"/>
  <c r="G29" i="40"/>
  <c r="F29" i="40"/>
  <c r="E29" i="40"/>
  <c r="D29" i="40"/>
  <c r="C29" i="40"/>
  <c r="H28" i="40"/>
  <c r="G28" i="40"/>
  <c r="F28" i="40"/>
  <c r="E28" i="40"/>
  <c r="D28" i="40"/>
  <c r="C28" i="40"/>
  <c r="H27" i="40"/>
  <c r="G27" i="40"/>
  <c r="F27" i="40"/>
  <c r="E27" i="40"/>
  <c r="D27" i="40"/>
  <c r="C27" i="40"/>
  <c r="I27" i="40" s="1"/>
  <c r="H26" i="40"/>
  <c r="G26" i="40"/>
  <c r="F26" i="40"/>
  <c r="E26" i="40"/>
  <c r="D26" i="40"/>
  <c r="C26" i="40"/>
  <c r="H25" i="40"/>
  <c r="G25" i="40"/>
  <c r="F25" i="40"/>
  <c r="E25" i="40"/>
  <c r="D25" i="40"/>
  <c r="C25" i="40"/>
  <c r="H24" i="40"/>
  <c r="G24" i="40"/>
  <c r="F24" i="40"/>
  <c r="E24" i="40"/>
  <c r="D24" i="40"/>
  <c r="C24" i="40"/>
  <c r="H23" i="40"/>
  <c r="G23" i="40"/>
  <c r="F23" i="40"/>
  <c r="E23" i="40"/>
  <c r="D23" i="40"/>
  <c r="C23" i="40"/>
  <c r="I23" i="40" s="1"/>
  <c r="H22" i="40"/>
  <c r="G22" i="40"/>
  <c r="F22" i="40"/>
  <c r="E22" i="40"/>
  <c r="D22" i="40"/>
  <c r="C22" i="40"/>
  <c r="H21" i="40"/>
  <c r="G21" i="40"/>
  <c r="F21" i="40"/>
  <c r="E21" i="40"/>
  <c r="D21" i="40"/>
  <c r="C21" i="40"/>
  <c r="I21" i="40" s="1"/>
  <c r="H20" i="40"/>
  <c r="G20" i="40"/>
  <c r="F20" i="40"/>
  <c r="E20" i="40"/>
  <c r="D20" i="40"/>
  <c r="C20" i="40"/>
  <c r="H19" i="40"/>
  <c r="G19" i="40"/>
  <c r="F19" i="40"/>
  <c r="E19" i="40"/>
  <c r="D19" i="40"/>
  <c r="C19" i="40"/>
  <c r="H18" i="40"/>
  <c r="G18" i="40"/>
  <c r="F18" i="40"/>
  <c r="E18" i="40"/>
  <c r="D18" i="40"/>
  <c r="C18" i="40"/>
  <c r="H17" i="40"/>
  <c r="G17" i="40"/>
  <c r="F17" i="40"/>
  <c r="E17" i="40"/>
  <c r="D17" i="40"/>
  <c r="C17" i="40"/>
  <c r="I17" i="40" s="1"/>
  <c r="H16" i="40"/>
  <c r="G16" i="40"/>
  <c r="F16" i="40"/>
  <c r="E16" i="40"/>
  <c r="D16" i="40"/>
  <c r="C16" i="40"/>
  <c r="H15" i="40"/>
  <c r="G15" i="40"/>
  <c r="F15" i="40"/>
  <c r="E15" i="40"/>
  <c r="D15" i="40"/>
  <c r="C15" i="40"/>
  <c r="I15" i="40" s="1"/>
  <c r="H14" i="40"/>
  <c r="G14" i="40"/>
  <c r="F14" i="40"/>
  <c r="E14" i="40"/>
  <c r="D14" i="40"/>
  <c r="C14" i="40"/>
  <c r="H13" i="40"/>
  <c r="G13" i="40"/>
  <c r="F13" i="40"/>
  <c r="E13" i="40"/>
  <c r="D13" i="40"/>
  <c r="C13" i="40"/>
  <c r="H12" i="40"/>
  <c r="G12" i="40"/>
  <c r="F12" i="40"/>
  <c r="E12" i="40"/>
  <c r="D12" i="40"/>
  <c r="C12" i="40"/>
  <c r="H11" i="40"/>
  <c r="H83" i="40" s="1"/>
  <c r="G11" i="40"/>
  <c r="G83" i="40" s="1"/>
  <c r="F11" i="40"/>
  <c r="F83" i="40" s="1"/>
  <c r="E11" i="40"/>
  <c r="E83" i="40" s="1"/>
  <c r="D11" i="40"/>
  <c r="D83" i="40" s="1"/>
  <c r="C11" i="40"/>
  <c r="C83" i="40" s="1"/>
  <c r="H10" i="40"/>
  <c r="G10" i="40"/>
  <c r="F10" i="40"/>
  <c r="E10" i="40"/>
  <c r="D10" i="40"/>
  <c r="C10" i="40"/>
  <c r="H9" i="40"/>
  <c r="H81" i="40" s="1"/>
  <c r="G9" i="40"/>
  <c r="G81" i="40" s="1"/>
  <c r="F9" i="40"/>
  <c r="F81" i="40" s="1"/>
  <c r="E9" i="40"/>
  <c r="E81" i="40" s="1"/>
  <c r="D9" i="40"/>
  <c r="D81" i="40" s="1"/>
  <c r="C9" i="40"/>
  <c r="I9" i="40" s="1"/>
  <c r="H8" i="40"/>
  <c r="H80" i="40" s="1"/>
  <c r="G8" i="40"/>
  <c r="G80" i="40" s="1"/>
  <c r="F8" i="40"/>
  <c r="F80" i="40" s="1"/>
  <c r="E8" i="40"/>
  <c r="E80" i="40" s="1"/>
  <c r="D8" i="40"/>
  <c r="D80" i="40" s="1"/>
  <c r="C8" i="40"/>
  <c r="C80" i="40" s="1"/>
  <c r="G82" i="40" l="1"/>
  <c r="I14" i="40"/>
  <c r="I18" i="40" s="1"/>
  <c r="I20" i="40"/>
  <c r="I24" i="40" s="1"/>
  <c r="I29" i="40"/>
  <c r="I31" i="40" s="1"/>
  <c r="I32" i="40"/>
  <c r="I33" i="40"/>
  <c r="I41" i="40"/>
  <c r="I45" i="40"/>
  <c r="I50" i="40"/>
  <c r="I52" i="40" s="1"/>
  <c r="I53" i="40"/>
  <c r="I55" i="40" s="1"/>
  <c r="I56" i="40"/>
  <c r="I68" i="40"/>
  <c r="I72" i="40" s="1"/>
  <c r="I26" i="40"/>
  <c r="I30" i="40" s="1"/>
  <c r="I38" i="40"/>
  <c r="I44" i="40"/>
  <c r="I62" i="40"/>
  <c r="I64" i="40" s="1"/>
  <c r="I74" i="40"/>
  <c r="I78" i="40" s="1"/>
  <c r="I16" i="40"/>
  <c r="I22" i="40"/>
  <c r="I58" i="40"/>
  <c r="I70" i="40"/>
  <c r="D82" i="40"/>
  <c r="D84" i="40"/>
  <c r="D85" i="40"/>
  <c r="I80" i="40"/>
  <c r="E82" i="40"/>
  <c r="E85" i="40"/>
  <c r="E84" i="40"/>
  <c r="I43" i="40"/>
  <c r="F84" i="40"/>
  <c r="F85" i="40"/>
  <c r="F82" i="40"/>
  <c r="C84" i="40"/>
  <c r="I83" i="40"/>
  <c r="G84" i="40"/>
  <c r="G85" i="40"/>
  <c r="I19" i="40"/>
  <c r="I25" i="40"/>
  <c r="I28" i="40"/>
  <c r="I37" i="40"/>
  <c r="I36" i="40"/>
  <c r="I40" i="40"/>
  <c r="I48" i="40"/>
  <c r="I61" i="40"/>
  <c r="I60" i="40"/>
  <c r="I66" i="40"/>
  <c r="I67" i="40"/>
  <c r="I73" i="40"/>
  <c r="I76" i="40"/>
  <c r="I79" i="40"/>
  <c r="H82" i="40"/>
  <c r="H84" i="40"/>
  <c r="H85" i="40"/>
  <c r="I8" i="40"/>
  <c r="I10" i="40" s="1"/>
  <c r="C81" i="40"/>
  <c r="I11" i="40"/>
  <c r="I54" i="40" l="1"/>
  <c r="I42" i="40"/>
  <c r="I46" i="40"/>
  <c r="I34" i="40"/>
  <c r="I49" i="40"/>
  <c r="I13" i="40"/>
  <c r="I12" i="40"/>
  <c r="I84" i="40"/>
  <c r="I81" i="40"/>
  <c r="I82" i="40" s="1"/>
  <c r="C82" i="40"/>
  <c r="C85" i="40"/>
  <c r="I85" i="40" l="1"/>
  <c r="I8" i="19" l="1"/>
  <c r="H8" i="23"/>
  <c r="E28" i="27"/>
  <c r="E28" i="26"/>
  <c r="C83" i="13" l="1"/>
  <c r="D83" i="13"/>
  <c r="E83" i="13"/>
  <c r="F83" i="13"/>
  <c r="G83" i="13"/>
  <c r="H83" i="13"/>
  <c r="C81" i="13"/>
  <c r="D81" i="13"/>
  <c r="D82" i="13" s="1"/>
  <c r="E81" i="13"/>
  <c r="F81" i="13"/>
  <c r="G81" i="13"/>
  <c r="H81" i="13"/>
  <c r="H85" i="13" s="1"/>
  <c r="C80" i="13"/>
  <c r="C84" i="13"/>
  <c r="D80" i="13"/>
  <c r="E80" i="13"/>
  <c r="F80" i="13"/>
  <c r="G80" i="13"/>
  <c r="G84" i="13" s="1"/>
  <c r="H80" i="13"/>
  <c r="D84" i="13"/>
  <c r="I77" i="13"/>
  <c r="I75" i="13"/>
  <c r="I74" i="13"/>
  <c r="I71" i="13"/>
  <c r="I69" i="13"/>
  <c r="I68" i="13"/>
  <c r="I70" i="13" s="1"/>
  <c r="I65" i="13"/>
  <c r="I63" i="13"/>
  <c r="I67" i="13"/>
  <c r="I62" i="13"/>
  <c r="I59" i="13"/>
  <c r="I57" i="13"/>
  <c r="I56" i="13"/>
  <c r="I58" i="13" s="1"/>
  <c r="I53" i="13"/>
  <c r="I51" i="13"/>
  <c r="I50" i="13"/>
  <c r="I54" i="13" s="1"/>
  <c r="I47" i="13"/>
  <c r="I45" i="13"/>
  <c r="I46" i="13" s="1"/>
  <c r="I44" i="13"/>
  <c r="I48" i="13" s="1"/>
  <c r="I41" i="13"/>
  <c r="I39" i="13"/>
  <c r="I38" i="13"/>
  <c r="I35" i="13"/>
  <c r="I33" i="13"/>
  <c r="I34" i="13" s="1"/>
  <c r="I32" i="13"/>
  <c r="I29" i="13"/>
  <c r="I31" i="13" s="1"/>
  <c r="I27" i="13"/>
  <c r="I26" i="13"/>
  <c r="I30" i="13" s="1"/>
  <c r="I23" i="13"/>
  <c r="I21" i="13"/>
  <c r="I22" i="13" s="1"/>
  <c r="I20" i="13"/>
  <c r="I24" i="13"/>
  <c r="I17" i="13"/>
  <c r="I15" i="13"/>
  <c r="I19" i="13"/>
  <c r="I14" i="13"/>
  <c r="I11" i="13"/>
  <c r="I13" i="13" s="1"/>
  <c r="I9" i="13"/>
  <c r="I8" i="13"/>
  <c r="C83" i="12"/>
  <c r="D83" i="12"/>
  <c r="E83" i="12"/>
  <c r="F83" i="12"/>
  <c r="G83" i="12"/>
  <c r="H83" i="12"/>
  <c r="C81" i="12"/>
  <c r="D81" i="12"/>
  <c r="E81" i="12"/>
  <c r="F81" i="12"/>
  <c r="G81" i="12"/>
  <c r="H81" i="12"/>
  <c r="C80" i="12"/>
  <c r="C84" i="12" s="1"/>
  <c r="D80" i="12"/>
  <c r="E80" i="12"/>
  <c r="F80" i="12"/>
  <c r="G80" i="12"/>
  <c r="G84" i="12" s="1"/>
  <c r="H80" i="12"/>
  <c r="E82" i="12"/>
  <c r="I77" i="12"/>
  <c r="I79" i="12" s="1"/>
  <c r="I75" i="12"/>
  <c r="I74" i="12"/>
  <c r="I78" i="12" s="1"/>
  <c r="I71" i="12"/>
  <c r="I69" i="12"/>
  <c r="I68" i="12"/>
  <c r="I72" i="12"/>
  <c r="I65" i="12"/>
  <c r="I63" i="12"/>
  <c r="I62" i="12"/>
  <c r="I59" i="12"/>
  <c r="I61" i="12" s="1"/>
  <c r="I57" i="12"/>
  <c r="I56" i="12"/>
  <c r="I53" i="12"/>
  <c r="I51" i="12"/>
  <c r="I50" i="12"/>
  <c r="I47" i="12"/>
  <c r="I45" i="12"/>
  <c r="I44" i="12"/>
  <c r="I41" i="12"/>
  <c r="I39" i="12"/>
  <c r="I38" i="12"/>
  <c r="I35" i="12"/>
  <c r="I33" i="12"/>
  <c r="I32" i="12"/>
  <c r="I36" i="12" s="1"/>
  <c r="I29" i="12"/>
  <c r="I27" i="12"/>
  <c r="I31" i="12" s="1"/>
  <c r="I26" i="12"/>
  <c r="I30" i="12" s="1"/>
  <c r="I23" i="12"/>
  <c r="I21" i="12"/>
  <c r="I20" i="12"/>
  <c r="I24" i="12" s="1"/>
  <c r="I17" i="12"/>
  <c r="I15" i="12"/>
  <c r="I14" i="12"/>
  <c r="I11" i="12"/>
  <c r="I9" i="12"/>
  <c r="I13" i="12"/>
  <c r="I8" i="12"/>
  <c r="C83" i="15"/>
  <c r="D83" i="15"/>
  <c r="E83" i="15"/>
  <c r="F83" i="15"/>
  <c r="G83" i="15"/>
  <c r="H83" i="15"/>
  <c r="C81" i="15"/>
  <c r="C85" i="15" s="1"/>
  <c r="D81" i="15"/>
  <c r="E81" i="15"/>
  <c r="F81" i="15"/>
  <c r="G81" i="15"/>
  <c r="H81" i="15"/>
  <c r="H85" i="15" s="1"/>
  <c r="C80" i="15"/>
  <c r="D80" i="15"/>
  <c r="D84" i="15" s="1"/>
  <c r="E80" i="15"/>
  <c r="E82" i="15" s="1"/>
  <c r="F80" i="15"/>
  <c r="F84" i="15" s="1"/>
  <c r="G80" i="15"/>
  <c r="H80" i="15"/>
  <c r="H84" i="15" s="1"/>
  <c r="I77" i="15"/>
  <c r="I75" i="15"/>
  <c r="I74" i="15"/>
  <c r="I71" i="15"/>
  <c r="I69" i="15"/>
  <c r="I68" i="15"/>
  <c r="I65" i="15"/>
  <c r="I63" i="15"/>
  <c r="I62" i="15"/>
  <c r="I59" i="15"/>
  <c r="I57" i="15"/>
  <c r="I56" i="15"/>
  <c r="I53" i="15"/>
  <c r="I51" i="15"/>
  <c r="I50" i="15"/>
  <c r="I47" i="15"/>
  <c r="I45" i="15"/>
  <c r="I44" i="15"/>
  <c r="I41" i="15"/>
  <c r="I39" i="15"/>
  <c r="I38" i="15"/>
  <c r="I35" i="15"/>
  <c r="I33" i="15"/>
  <c r="I37" i="15" s="1"/>
  <c r="I32" i="15"/>
  <c r="I36" i="15" s="1"/>
  <c r="I29" i="15"/>
  <c r="I27" i="15"/>
  <c r="I26" i="15"/>
  <c r="I30" i="15" s="1"/>
  <c r="I23" i="15"/>
  <c r="I21" i="15"/>
  <c r="I20" i="15"/>
  <c r="I17" i="15"/>
  <c r="I15" i="15"/>
  <c r="I14" i="15"/>
  <c r="I11" i="15"/>
  <c r="I9" i="15"/>
  <c r="I8" i="15"/>
  <c r="C83" i="14"/>
  <c r="C84" i="14" s="1"/>
  <c r="D83" i="14"/>
  <c r="E83" i="14"/>
  <c r="F83" i="14"/>
  <c r="G83" i="14"/>
  <c r="H83" i="14"/>
  <c r="C81" i="14"/>
  <c r="D81" i="14"/>
  <c r="E81" i="14"/>
  <c r="F81" i="14"/>
  <c r="G81" i="14"/>
  <c r="H81" i="14"/>
  <c r="C80" i="14"/>
  <c r="D80" i="14"/>
  <c r="E80" i="14"/>
  <c r="F80" i="14"/>
  <c r="F82" i="14" s="1"/>
  <c r="G80" i="14"/>
  <c r="G84" i="14"/>
  <c r="H80" i="14"/>
  <c r="G82" i="14"/>
  <c r="C82" i="14"/>
  <c r="I77" i="14"/>
  <c r="I75" i="14"/>
  <c r="I76" i="14" s="1"/>
  <c r="I74" i="14"/>
  <c r="I71" i="14"/>
  <c r="I69" i="14"/>
  <c r="I68" i="14"/>
  <c r="I65" i="14"/>
  <c r="I63" i="14"/>
  <c r="I67" i="14" s="1"/>
  <c r="I62" i="14"/>
  <c r="I66" i="14" s="1"/>
  <c r="I59" i="14"/>
  <c r="I57" i="14"/>
  <c r="I61" i="14" s="1"/>
  <c r="I56" i="14"/>
  <c r="I60" i="14" s="1"/>
  <c r="I53" i="14"/>
  <c r="I51" i="14"/>
  <c r="I52" i="14" s="1"/>
  <c r="I50" i="14"/>
  <c r="I47" i="14"/>
  <c r="I49" i="14" s="1"/>
  <c r="I45" i="14"/>
  <c r="I44" i="14"/>
  <c r="I41" i="14"/>
  <c r="I39" i="14"/>
  <c r="I43" i="14" s="1"/>
  <c r="I38" i="14"/>
  <c r="I42" i="14" s="1"/>
  <c r="I35" i="14"/>
  <c r="I33" i="14"/>
  <c r="I32" i="14"/>
  <c r="I36" i="14" s="1"/>
  <c r="I29" i="14"/>
  <c r="I27" i="14"/>
  <c r="I28" i="14" s="1"/>
  <c r="I26" i="14"/>
  <c r="I23" i="14"/>
  <c r="I25" i="14" s="1"/>
  <c r="I21" i="14"/>
  <c r="I20" i="14"/>
  <c r="I17" i="14"/>
  <c r="I15" i="14"/>
  <c r="I19" i="14" s="1"/>
  <c r="I14" i="14"/>
  <c r="I18" i="14" s="1"/>
  <c r="I11" i="14"/>
  <c r="I9" i="14"/>
  <c r="I8" i="14"/>
  <c r="I12" i="14" s="1"/>
  <c r="C83" i="17"/>
  <c r="D83" i="17"/>
  <c r="E83" i="17"/>
  <c r="F83" i="17"/>
  <c r="G83" i="17"/>
  <c r="H83" i="17"/>
  <c r="C81" i="17"/>
  <c r="D81" i="17"/>
  <c r="E81" i="17"/>
  <c r="F81" i="17"/>
  <c r="F85" i="17" s="1"/>
  <c r="G81" i="17"/>
  <c r="H81" i="17"/>
  <c r="C80" i="17"/>
  <c r="C84" i="17" s="1"/>
  <c r="D80" i="17"/>
  <c r="E80" i="17"/>
  <c r="E82" i="17" s="1"/>
  <c r="F80" i="17"/>
  <c r="G80" i="17"/>
  <c r="G84" i="17" s="1"/>
  <c r="H80" i="17"/>
  <c r="H82" i="17" s="1"/>
  <c r="I77" i="17"/>
  <c r="I75" i="17"/>
  <c r="I74" i="17"/>
  <c r="I71" i="17"/>
  <c r="I69" i="17"/>
  <c r="I68" i="17"/>
  <c r="I65" i="17"/>
  <c r="I67" i="17" s="1"/>
  <c r="I63" i="17"/>
  <c r="I62" i="17"/>
  <c r="I59" i="17"/>
  <c r="I57" i="17"/>
  <c r="I61" i="17" s="1"/>
  <c r="I56" i="17"/>
  <c r="I53" i="17"/>
  <c r="I51" i="17"/>
  <c r="I50" i="17"/>
  <c r="I47" i="17"/>
  <c r="I45" i="17"/>
  <c r="I49" i="17"/>
  <c r="I44" i="17"/>
  <c r="I41" i="17"/>
  <c r="I39" i="17"/>
  <c r="I38" i="17"/>
  <c r="I35" i="17"/>
  <c r="I33" i="17"/>
  <c r="I32" i="17"/>
  <c r="I34" i="17"/>
  <c r="I29" i="17"/>
  <c r="I27" i="17"/>
  <c r="I26" i="17"/>
  <c r="I30" i="17"/>
  <c r="I23" i="17"/>
  <c r="I21" i="17"/>
  <c r="I20" i="17"/>
  <c r="I22" i="17"/>
  <c r="I17" i="17"/>
  <c r="I15" i="17"/>
  <c r="I14" i="17"/>
  <c r="I18" i="17"/>
  <c r="I11" i="17"/>
  <c r="I9" i="17"/>
  <c r="I13" i="17" s="1"/>
  <c r="I8" i="17"/>
  <c r="C83" i="16"/>
  <c r="D83" i="16"/>
  <c r="E83" i="16"/>
  <c r="F83" i="16"/>
  <c r="G83" i="16"/>
  <c r="H83" i="16"/>
  <c r="H84" i="16" s="1"/>
  <c r="C81" i="16"/>
  <c r="D81" i="16"/>
  <c r="D82" i="16" s="1"/>
  <c r="E81" i="16"/>
  <c r="F81" i="16"/>
  <c r="F82" i="16" s="1"/>
  <c r="G81" i="16"/>
  <c r="G82" i="16"/>
  <c r="H81" i="16"/>
  <c r="F85" i="16"/>
  <c r="C80" i="16"/>
  <c r="C84" i="16" s="1"/>
  <c r="D80" i="16"/>
  <c r="E80" i="16"/>
  <c r="F80" i="16"/>
  <c r="G80" i="16"/>
  <c r="G84" i="16" s="1"/>
  <c r="H80" i="16"/>
  <c r="F84" i="16"/>
  <c r="I77" i="16"/>
  <c r="I75" i="16"/>
  <c r="I74" i="16"/>
  <c r="I78" i="16"/>
  <c r="I71" i="16"/>
  <c r="I69" i="16"/>
  <c r="I68" i="16"/>
  <c r="I72" i="16"/>
  <c r="I65" i="16"/>
  <c r="I63" i="16"/>
  <c r="I67" i="16" s="1"/>
  <c r="I62" i="16"/>
  <c r="I66" i="16" s="1"/>
  <c r="I59" i="16"/>
  <c r="I57" i="16"/>
  <c r="I61" i="16" s="1"/>
  <c r="I56" i="16"/>
  <c r="I60" i="16" s="1"/>
  <c r="I53" i="16"/>
  <c r="I51" i="16"/>
  <c r="I50" i="16"/>
  <c r="I54" i="16"/>
  <c r="I47" i="16"/>
  <c r="I45" i="16"/>
  <c r="I44" i="16"/>
  <c r="I48" i="16"/>
  <c r="I41" i="16"/>
  <c r="I39" i="16"/>
  <c r="I43" i="16" s="1"/>
  <c r="I38" i="16"/>
  <c r="I42" i="16" s="1"/>
  <c r="I35" i="16"/>
  <c r="I33" i="16"/>
  <c r="I37" i="16" s="1"/>
  <c r="I32" i="16"/>
  <c r="I36" i="16" s="1"/>
  <c r="I29" i="16"/>
  <c r="I27" i="16"/>
  <c r="I26" i="16"/>
  <c r="I30" i="16"/>
  <c r="I23" i="16"/>
  <c r="I21" i="16"/>
  <c r="I20" i="16"/>
  <c r="I24" i="16"/>
  <c r="I17" i="16"/>
  <c r="I15" i="16"/>
  <c r="I19" i="16" s="1"/>
  <c r="I14" i="16"/>
  <c r="I18" i="16" s="1"/>
  <c r="I11" i="16"/>
  <c r="I9" i="16"/>
  <c r="I13" i="16" s="1"/>
  <c r="I8" i="16"/>
  <c r="I12" i="16" s="1"/>
  <c r="C83" i="19"/>
  <c r="D83" i="19"/>
  <c r="E83" i="19"/>
  <c r="F83" i="19"/>
  <c r="G83" i="19"/>
  <c r="H83" i="19"/>
  <c r="C81" i="19"/>
  <c r="D81" i="19"/>
  <c r="E81" i="19"/>
  <c r="F81" i="19"/>
  <c r="G81" i="19"/>
  <c r="H81" i="19"/>
  <c r="H82" i="19" s="1"/>
  <c r="C80" i="19"/>
  <c r="D80" i="19"/>
  <c r="E80" i="19"/>
  <c r="E82" i="19" s="1"/>
  <c r="F80" i="19"/>
  <c r="G80" i="19"/>
  <c r="G84" i="19"/>
  <c r="H80" i="19"/>
  <c r="H84" i="19"/>
  <c r="I77" i="19"/>
  <c r="I75" i="19"/>
  <c r="I74" i="19"/>
  <c r="I78" i="19"/>
  <c r="I71" i="19"/>
  <c r="I69" i="19"/>
  <c r="I68" i="19"/>
  <c r="I72" i="19" s="1"/>
  <c r="I65" i="19"/>
  <c r="I67" i="19" s="1"/>
  <c r="I63" i="19"/>
  <c r="I62" i="19"/>
  <c r="I59" i="19"/>
  <c r="I57" i="19"/>
  <c r="I58" i="19" s="1"/>
  <c r="I56" i="19"/>
  <c r="I60" i="19" s="1"/>
  <c r="I53" i="19"/>
  <c r="I51" i="19"/>
  <c r="I50" i="19"/>
  <c r="I52" i="19" s="1"/>
  <c r="I47" i="19"/>
  <c r="I45" i="19"/>
  <c r="I49" i="19" s="1"/>
  <c r="I44" i="19"/>
  <c r="I48" i="19" s="1"/>
  <c r="I41" i="19"/>
  <c r="I43" i="19" s="1"/>
  <c r="I39" i="19"/>
  <c r="I38" i="19"/>
  <c r="I40" i="19" s="1"/>
  <c r="I35" i="19"/>
  <c r="I33" i="19"/>
  <c r="I37" i="19" s="1"/>
  <c r="I32" i="19"/>
  <c r="I36" i="19" s="1"/>
  <c r="I34" i="19"/>
  <c r="I29" i="19"/>
  <c r="I27" i="19"/>
  <c r="I26" i="19"/>
  <c r="I23" i="19"/>
  <c r="I21" i="19"/>
  <c r="I25" i="19"/>
  <c r="I20" i="19"/>
  <c r="I22" i="19"/>
  <c r="I17" i="19"/>
  <c r="I15" i="19"/>
  <c r="I14" i="19"/>
  <c r="I11" i="19"/>
  <c r="I12" i="19" s="1"/>
  <c r="I9" i="19"/>
  <c r="I10" i="19" s="1"/>
  <c r="I13" i="19"/>
  <c r="C83" i="18"/>
  <c r="D83" i="18"/>
  <c r="E83" i="18"/>
  <c r="F83" i="18"/>
  <c r="G83" i="18"/>
  <c r="C81" i="18"/>
  <c r="D81" i="18"/>
  <c r="E81" i="18"/>
  <c r="F81" i="18"/>
  <c r="G81" i="18"/>
  <c r="C80" i="18"/>
  <c r="D80" i="18"/>
  <c r="E80" i="18"/>
  <c r="F80" i="18"/>
  <c r="G80" i="18"/>
  <c r="H77" i="18"/>
  <c r="H75" i="18"/>
  <c r="H74" i="18"/>
  <c r="H71" i="18"/>
  <c r="H69" i="18"/>
  <c r="H68" i="18"/>
  <c r="H65" i="18"/>
  <c r="H63" i="18"/>
  <c r="H62" i="18"/>
  <c r="H66" i="18" s="1"/>
  <c r="H59" i="18"/>
  <c r="H57" i="18"/>
  <c r="H56" i="18"/>
  <c r="H53" i="18"/>
  <c r="H51" i="18"/>
  <c r="H50" i="18"/>
  <c r="H47" i="18"/>
  <c r="H45" i="18"/>
  <c r="H44" i="18"/>
  <c r="H41" i="18"/>
  <c r="H39" i="18"/>
  <c r="H38" i="18"/>
  <c r="H35" i="18"/>
  <c r="H33" i="18"/>
  <c r="H32" i="18"/>
  <c r="H36" i="18" s="1"/>
  <c r="H29" i="18"/>
  <c r="H27" i="18"/>
  <c r="H26" i="18"/>
  <c r="H23" i="18"/>
  <c r="H21" i="18"/>
  <c r="H22" i="18" s="1"/>
  <c r="H20" i="18"/>
  <c r="H19" i="18"/>
  <c r="H17" i="18"/>
  <c r="H14" i="18"/>
  <c r="H15" i="18"/>
  <c r="H11" i="18"/>
  <c r="H9" i="18"/>
  <c r="H8" i="18"/>
  <c r="H11" i="22"/>
  <c r="H16" i="22"/>
  <c r="H17" i="22" s="1"/>
  <c r="H21" i="22"/>
  <c r="H26" i="22"/>
  <c r="H27" i="22" s="1"/>
  <c r="H31" i="22"/>
  <c r="H36" i="22"/>
  <c r="H41" i="22"/>
  <c r="H46" i="22"/>
  <c r="H51" i="22"/>
  <c r="H56" i="22"/>
  <c r="H61" i="22"/>
  <c r="H66" i="22"/>
  <c r="H64" i="22"/>
  <c r="H65" i="22"/>
  <c r="H59" i="22"/>
  <c r="H54" i="22"/>
  <c r="H49" i="22"/>
  <c r="H44" i="22"/>
  <c r="H39" i="22"/>
  <c r="H42" i="22" s="1"/>
  <c r="H34" i="22"/>
  <c r="H29" i="22"/>
  <c r="H32" i="22" s="1"/>
  <c r="H24" i="22"/>
  <c r="H19" i="22"/>
  <c r="H20" i="22" s="1"/>
  <c r="H14" i="22"/>
  <c r="H9" i="22"/>
  <c r="H10" i="22" s="1"/>
  <c r="G71" i="22"/>
  <c r="G69" i="22"/>
  <c r="G72" i="22" s="1"/>
  <c r="F71" i="22"/>
  <c r="F69" i="22"/>
  <c r="F72" i="22"/>
  <c r="E71" i="22"/>
  <c r="E69" i="22"/>
  <c r="D71" i="22"/>
  <c r="D69" i="22"/>
  <c r="C71" i="22"/>
  <c r="C69" i="22"/>
  <c r="C72" i="22" s="1"/>
  <c r="H63" i="22"/>
  <c r="H58" i="22"/>
  <c r="H53" i="22"/>
  <c r="H48" i="22"/>
  <c r="H50" i="22" s="1"/>
  <c r="H43" i="22"/>
  <c r="H45" i="22"/>
  <c r="H38" i="22"/>
  <c r="H33" i="22"/>
  <c r="H35" i="22" s="1"/>
  <c r="H28" i="22"/>
  <c r="H23" i="22"/>
  <c r="H18" i="22"/>
  <c r="H13" i="22"/>
  <c r="H8" i="22"/>
  <c r="G68" i="22"/>
  <c r="G70" i="22" s="1"/>
  <c r="F68" i="22"/>
  <c r="F70" i="22"/>
  <c r="E68" i="22"/>
  <c r="D68" i="22"/>
  <c r="C68" i="22"/>
  <c r="H67" i="22"/>
  <c r="H37" i="22"/>
  <c r="H11" i="21"/>
  <c r="H12" i="21" s="1"/>
  <c r="H16" i="21"/>
  <c r="H21" i="21"/>
  <c r="H26" i="21"/>
  <c r="H31" i="21"/>
  <c r="H36" i="21"/>
  <c r="H37" i="21" s="1"/>
  <c r="H41" i="21"/>
  <c r="H46" i="21"/>
  <c r="H51" i="21"/>
  <c r="H56" i="21"/>
  <c r="H61" i="21"/>
  <c r="H62" i="21"/>
  <c r="H66" i="21"/>
  <c r="H64" i="21"/>
  <c r="H59" i="21"/>
  <c r="H54" i="21"/>
  <c r="H55" i="21" s="1"/>
  <c r="H49" i="21"/>
  <c r="H44" i="21"/>
  <c r="H45" i="21" s="1"/>
  <c r="H39" i="21"/>
  <c r="H34" i="21"/>
  <c r="H29" i="21"/>
  <c r="H24" i="21"/>
  <c r="H19" i="21"/>
  <c r="H14" i="21"/>
  <c r="H9" i="21"/>
  <c r="G71" i="21"/>
  <c r="G69" i="21"/>
  <c r="F71" i="21"/>
  <c r="F69" i="21"/>
  <c r="E71" i="21"/>
  <c r="E69" i="21"/>
  <c r="E70" i="21" s="1"/>
  <c r="D71" i="21"/>
  <c r="D69" i="21"/>
  <c r="D72" i="21"/>
  <c r="C71" i="21"/>
  <c r="C69" i="21"/>
  <c r="H63" i="21"/>
  <c r="H65" i="21"/>
  <c r="H58" i="21"/>
  <c r="H53" i="21"/>
  <c r="H48" i="21"/>
  <c r="H50" i="21" s="1"/>
  <c r="H43" i="21"/>
  <c r="H38" i="21"/>
  <c r="H33" i="21"/>
  <c r="H28" i="21"/>
  <c r="H23" i="21"/>
  <c r="H18" i="21"/>
  <c r="H20" i="21" s="1"/>
  <c r="H13" i="21"/>
  <c r="H15" i="21"/>
  <c r="H8" i="21"/>
  <c r="G68" i="21"/>
  <c r="F68" i="21"/>
  <c r="F70" i="21"/>
  <c r="E68" i="21"/>
  <c r="D68" i="21"/>
  <c r="D70" i="21" s="1"/>
  <c r="C68" i="21"/>
  <c r="H11" i="24"/>
  <c r="H12" i="24" s="1"/>
  <c r="H16" i="24"/>
  <c r="H21" i="24"/>
  <c r="H26" i="24"/>
  <c r="H31" i="24"/>
  <c r="H36" i="24"/>
  <c r="H41" i="24"/>
  <c r="H46" i="24"/>
  <c r="H51" i="24"/>
  <c r="H52" i="24" s="1"/>
  <c r="H56" i="24"/>
  <c r="H57" i="24" s="1"/>
  <c r="H61" i="24"/>
  <c r="H66" i="24"/>
  <c r="H67" i="24" s="1"/>
  <c r="H64" i="24"/>
  <c r="H59" i="24"/>
  <c r="H62" i="24" s="1"/>
  <c r="H54" i="24"/>
  <c r="H49" i="24"/>
  <c r="H44" i="24"/>
  <c r="H39" i="24"/>
  <c r="H34" i="24"/>
  <c r="H29" i="24"/>
  <c r="H24" i="24"/>
  <c r="H19" i="24"/>
  <c r="H20" i="24" s="1"/>
  <c r="H14" i="24"/>
  <c r="H15" i="24" s="1"/>
  <c r="H9" i="24"/>
  <c r="G71" i="24"/>
  <c r="G72" i="24" s="1"/>
  <c r="G69" i="24"/>
  <c r="F71" i="24"/>
  <c r="F69" i="24"/>
  <c r="E71" i="24"/>
  <c r="E69" i="24"/>
  <c r="D71" i="24"/>
  <c r="D69" i="24"/>
  <c r="D72" i="24"/>
  <c r="C71" i="24"/>
  <c r="C69" i="24"/>
  <c r="H63" i="24"/>
  <c r="H65" i="24"/>
  <c r="H58" i="24"/>
  <c r="H53" i="24"/>
  <c r="H55" i="24" s="1"/>
  <c r="H48" i="24"/>
  <c r="H50" i="24" s="1"/>
  <c r="H43" i="24"/>
  <c r="H38" i="24"/>
  <c r="H33" i="24"/>
  <c r="H28" i="24"/>
  <c r="H23" i="24"/>
  <c r="H25" i="24"/>
  <c r="H18" i="24"/>
  <c r="H13" i="24"/>
  <c r="H8" i="24"/>
  <c r="H10" i="24" s="1"/>
  <c r="G68" i="24"/>
  <c r="F68" i="24"/>
  <c r="E68" i="24"/>
  <c r="D68" i="24"/>
  <c r="D70" i="24" s="1"/>
  <c r="C68" i="24"/>
  <c r="H47" i="24"/>
  <c r="H37" i="24"/>
  <c r="H11" i="23"/>
  <c r="H16" i="23"/>
  <c r="H21" i="23"/>
  <c r="H26" i="23"/>
  <c r="H27" i="23" s="1"/>
  <c r="H31" i="23"/>
  <c r="H36" i="23"/>
  <c r="H37" i="23" s="1"/>
  <c r="H41" i="23"/>
  <c r="H46" i="23"/>
  <c r="H51" i="23"/>
  <c r="H56" i="23"/>
  <c r="H61" i="23"/>
  <c r="H66" i="23"/>
  <c r="H67" i="23" s="1"/>
  <c r="H64" i="23"/>
  <c r="H59" i="23"/>
  <c r="H54" i="23"/>
  <c r="H49" i="23"/>
  <c r="H44" i="23"/>
  <c r="H39" i="23"/>
  <c r="H34" i="23"/>
  <c r="H29" i="23"/>
  <c r="H30" i="23" s="1"/>
  <c r="H24" i="23"/>
  <c r="H19" i="23"/>
  <c r="H22" i="23" s="1"/>
  <c r="H14" i="23"/>
  <c r="H9" i="23"/>
  <c r="H10" i="23" s="1"/>
  <c r="G71" i="23"/>
  <c r="G69" i="23"/>
  <c r="F71" i="23"/>
  <c r="F69" i="23"/>
  <c r="F72" i="23" s="1"/>
  <c r="E71" i="23"/>
  <c r="E69" i="23"/>
  <c r="D71" i="23"/>
  <c r="D69" i="23"/>
  <c r="C71" i="23"/>
  <c r="C69" i="23"/>
  <c r="H63" i="23"/>
  <c r="H65" i="23" s="1"/>
  <c r="H58" i="23"/>
  <c r="H53" i="23"/>
  <c r="H48" i="23"/>
  <c r="H43" i="23"/>
  <c r="H38" i="23"/>
  <c r="H33" i="23"/>
  <c r="H35" i="23"/>
  <c r="H28" i="23"/>
  <c r="H23" i="23"/>
  <c r="H18" i="23"/>
  <c r="H13" i="23"/>
  <c r="G68" i="23"/>
  <c r="F68" i="23"/>
  <c r="E68" i="23"/>
  <c r="D68" i="23"/>
  <c r="D70" i="23" s="1"/>
  <c r="C68" i="23"/>
  <c r="H57" i="23"/>
  <c r="C83" i="10"/>
  <c r="C84" i="10"/>
  <c r="D83" i="10"/>
  <c r="E83" i="10"/>
  <c r="F83" i="10"/>
  <c r="G83" i="10"/>
  <c r="H83" i="10"/>
  <c r="C81" i="10"/>
  <c r="D81" i="10"/>
  <c r="E81" i="10"/>
  <c r="F81" i="10"/>
  <c r="G81" i="10"/>
  <c r="G82" i="10" s="1"/>
  <c r="H81" i="10"/>
  <c r="G85" i="10"/>
  <c r="C80" i="10"/>
  <c r="D80" i="10"/>
  <c r="I80" i="10" s="1"/>
  <c r="E80" i="10"/>
  <c r="F80" i="10"/>
  <c r="F84" i="10"/>
  <c r="G80" i="10"/>
  <c r="H80" i="10"/>
  <c r="H84" i="10" s="1"/>
  <c r="E84" i="10"/>
  <c r="F82" i="10"/>
  <c r="C82" i="10"/>
  <c r="I77" i="10"/>
  <c r="I75" i="10"/>
  <c r="I79" i="10" s="1"/>
  <c r="I74" i="10"/>
  <c r="I71" i="10"/>
  <c r="I69" i="10"/>
  <c r="I70" i="10" s="1"/>
  <c r="I68" i="10"/>
  <c r="I72" i="10"/>
  <c r="I65" i="10"/>
  <c r="I63" i="10"/>
  <c r="I67" i="10" s="1"/>
  <c r="I62" i="10"/>
  <c r="I59" i="10"/>
  <c r="I57" i="10"/>
  <c r="I58" i="10" s="1"/>
  <c r="I56" i="10"/>
  <c r="I53" i="10"/>
  <c r="I51" i="10"/>
  <c r="I55" i="10"/>
  <c r="I50" i="10"/>
  <c r="I47" i="10"/>
  <c r="I45" i="10"/>
  <c r="I44" i="10"/>
  <c r="I41" i="10"/>
  <c r="I39" i="10"/>
  <c r="I43" i="10" s="1"/>
  <c r="I38" i="10"/>
  <c r="I35" i="10"/>
  <c r="I33" i="10"/>
  <c r="I32" i="10"/>
  <c r="I34" i="10"/>
  <c r="I29" i="10"/>
  <c r="I27" i="10"/>
  <c r="I31" i="10" s="1"/>
  <c r="I26" i="10"/>
  <c r="I23" i="10"/>
  <c r="I21" i="10"/>
  <c r="I22" i="10" s="1"/>
  <c r="I20" i="10"/>
  <c r="I24" i="10"/>
  <c r="I17" i="10"/>
  <c r="I15" i="10"/>
  <c r="I19" i="10" s="1"/>
  <c r="I14" i="10"/>
  <c r="I11" i="10"/>
  <c r="I9" i="10"/>
  <c r="I10" i="10" s="1"/>
  <c r="I8" i="10"/>
  <c r="C83" i="7"/>
  <c r="D83" i="7"/>
  <c r="E83" i="7"/>
  <c r="F83" i="7"/>
  <c r="G83" i="7"/>
  <c r="H83" i="7"/>
  <c r="C81" i="7"/>
  <c r="D81" i="7"/>
  <c r="E81" i="7"/>
  <c r="F81" i="7"/>
  <c r="G81" i="7"/>
  <c r="H81" i="7"/>
  <c r="C80" i="7"/>
  <c r="D80" i="7"/>
  <c r="D82" i="7" s="1"/>
  <c r="E80" i="7"/>
  <c r="F80" i="7"/>
  <c r="G80" i="7"/>
  <c r="G84" i="7" s="1"/>
  <c r="H80" i="7"/>
  <c r="H82" i="7" s="1"/>
  <c r="I77" i="7"/>
  <c r="I75" i="7"/>
  <c r="I74" i="7"/>
  <c r="I78" i="7" s="1"/>
  <c r="I71" i="7"/>
  <c r="I69" i="7"/>
  <c r="I68" i="7"/>
  <c r="I72" i="7" s="1"/>
  <c r="I65" i="7"/>
  <c r="I67" i="7" s="1"/>
  <c r="I63" i="7"/>
  <c r="I62" i="7"/>
  <c r="I64" i="7" s="1"/>
  <c r="I59" i="7"/>
  <c r="I61" i="7" s="1"/>
  <c r="I57" i="7"/>
  <c r="I56" i="7"/>
  <c r="I53" i="7"/>
  <c r="I51" i="7"/>
  <c r="I50" i="7"/>
  <c r="I52" i="7"/>
  <c r="I47" i="7"/>
  <c r="I45" i="7"/>
  <c r="I44" i="7"/>
  <c r="I48" i="7"/>
  <c r="I41" i="7"/>
  <c r="I39" i="7"/>
  <c r="I38" i="7"/>
  <c r="I35" i="7"/>
  <c r="I33" i="7"/>
  <c r="I32" i="7"/>
  <c r="I34" i="7" s="1"/>
  <c r="I29" i="7"/>
  <c r="I27" i="7"/>
  <c r="I31" i="7"/>
  <c r="I26" i="7"/>
  <c r="I23" i="7"/>
  <c r="I25" i="7" s="1"/>
  <c r="I21" i="7"/>
  <c r="I20" i="7"/>
  <c r="I22" i="7" s="1"/>
  <c r="I17" i="7"/>
  <c r="I15" i="7"/>
  <c r="I14" i="7"/>
  <c r="I18" i="7" s="1"/>
  <c r="I11" i="7"/>
  <c r="I9" i="7"/>
  <c r="I10" i="7" s="1"/>
  <c r="I8" i="7"/>
  <c r="C83" i="8"/>
  <c r="D83" i="8"/>
  <c r="E83" i="8"/>
  <c r="F83" i="8"/>
  <c r="G83" i="8"/>
  <c r="H83" i="8"/>
  <c r="C81" i="8"/>
  <c r="D81" i="8"/>
  <c r="E81" i="8"/>
  <c r="F81" i="8"/>
  <c r="F85" i="8"/>
  <c r="G81" i="8"/>
  <c r="H81" i="8"/>
  <c r="H82" i="8" s="1"/>
  <c r="C80" i="8"/>
  <c r="D80" i="8"/>
  <c r="E80" i="8"/>
  <c r="F80" i="8"/>
  <c r="F84" i="8" s="1"/>
  <c r="G80" i="8"/>
  <c r="H80" i="8"/>
  <c r="D82" i="8"/>
  <c r="I77" i="8"/>
  <c r="I75" i="8"/>
  <c r="I74" i="8"/>
  <c r="I71" i="8"/>
  <c r="I69" i="8"/>
  <c r="I73" i="8"/>
  <c r="I68" i="8"/>
  <c r="I65" i="8"/>
  <c r="I63" i="8"/>
  <c r="I62" i="8"/>
  <c r="I59" i="8"/>
  <c r="I57" i="8"/>
  <c r="I58" i="8" s="1"/>
  <c r="I56" i="8"/>
  <c r="I60" i="8" s="1"/>
  <c r="I53" i="8"/>
  <c r="I51" i="8"/>
  <c r="I50" i="8"/>
  <c r="I47" i="8"/>
  <c r="I45" i="8"/>
  <c r="I44" i="8"/>
  <c r="I41" i="8"/>
  <c r="I39" i="8"/>
  <c r="I43" i="8"/>
  <c r="I38" i="8"/>
  <c r="I35" i="8"/>
  <c r="I33" i="8"/>
  <c r="I32" i="8"/>
  <c r="I29" i="8"/>
  <c r="I27" i="8"/>
  <c r="I31" i="8" s="1"/>
  <c r="I26" i="8"/>
  <c r="I30" i="8" s="1"/>
  <c r="I23" i="8"/>
  <c r="I21" i="8"/>
  <c r="I20" i="8"/>
  <c r="I24" i="8" s="1"/>
  <c r="I17" i="8"/>
  <c r="I15" i="8"/>
  <c r="I16" i="8" s="1"/>
  <c r="I14" i="8"/>
  <c r="I11" i="8"/>
  <c r="I9" i="8"/>
  <c r="I8" i="8"/>
  <c r="I12" i="8" s="1"/>
  <c r="C83" i="5"/>
  <c r="D83" i="5"/>
  <c r="E83" i="5"/>
  <c r="F83" i="5"/>
  <c r="G83" i="5"/>
  <c r="H83" i="5"/>
  <c r="C81" i="5"/>
  <c r="D81" i="5"/>
  <c r="E81" i="5"/>
  <c r="F81" i="5"/>
  <c r="F82" i="5" s="1"/>
  <c r="G81" i="5"/>
  <c r="G85" i="5" s="1"/>
  <c r="H81" i="5"/>
  <c r="C80" i="5"/>
  <c r="D80" i="5"/>
  <c r="E80" i="5"/>
  <c r="F80" i="5"/>
  <c r="G80" i="5"/>
  <c r="G84" i="5" s="1"/>
  <c r="H80" i="5"/>
  <c r="D82" i="5"/>
  <c r="I77" i="5"/>
  <c r="I75" i="5"/>
  <c r="I74" i="5"/>
  <c r="I78" i="5"/>
  <c r="I71" i="5"/>
  <c r="I69" i="5"/>
  <c r="I73" i="5" s="1"/>
  <c r="I68" i="5"/>
  <c r="I65" i="5"/>
  <c r="I63" i="5"/>
  <c r="I62" i="5"/>
  <c r="I59" i="5"/>
  <c r="I57" i="5"/>
  <c r="I61" i="5"/>
  <c r="I56" i="5"/>
  <c r="I53" i="5"/>
  <c r="I51" i="5"/>
  <c r="I50" i="5"/>
  <c r="I47" i="5"/>
  <c r="I45" i="5"/>
  <c r="I46" i="5" s="1"/>
  <c r="I44" i="5"/>
  <c r="I48" i="5" s="1"/>
  <c r="I41" i="5"/>
  <c r="I39" i="5"/>
  <c r="I43" i="5"/>
  <c r="I38" i="5"/>
  <c r="I35" i="5"/>
  <c r="I33" i="5"/>
  <c r="I32" i="5"/>
  <c r="I36" i="5" s="1"/>
  <c r="I29" i="5"/>
  <c r="I27" i="5"/>
  <c r="I31" i="5" s="1"/>
  <c r="I26" i="5"/>
  <c r="I23" i="5"/>
  <c r="I25" i="5" s="1"/>
  <c r="I21" i="5"/>
  <c r="I20" i="5"/>
  <c r="I17" i="5"/>
  <c r="I15" i="5"/>
  <c r="I16" i="5" s="1"/>
  <c r="I14" i="5"/>
  <c r="I11" i="5"/>
  <c r="I9" i="5"/>
  <c r="I13" i="5"/>
  <c r="I8" i="5"/>
  <c r="C83" i="6"/>
  <c r="D83" i="6"/>
  <c r="E83" i="6"/>
  <c r="F83" i="6"/>
  <c r="G83" i="6"/>
  <c r="H83" i="6"/>
  <c r="C81" i="6"/>
  <c r="D81" i="6"/>
  <c r="E81" i="6"/>
  <c r="F81" i="6"/>
  <c r="F85" i="6" s="1"/>
  <c r="G81" i="6"/>
  <c r="I81" i="6" s="1"/>
  <c r="H81" i="6"/>
  <c r="C85" i="6"/>
  <c r="C80" i="6"/>
  <c r="D80" i="6"/>
  <c r="D82" i="6" s="1"/>
  <c r="E80" i="6"/>
  <c r="F80" i="6"/>
  <c r="F84" i="6" s="1"/>
  <c r="G80" i="6"/>
  <c r="H80" i="6"/>
  <c r="H84" i="6" s="1"/>
  <c r="C82" i="6"/>
  <c r="I77" i="6"/>
  <c r="I75" i="6"/>
  <c r="I76" i="6" s="1"/>
  <c r="I74" i="6"/>
  <c r="I71" i="6"/>
  <c r="I69" i="6"/>
  <c r="I68" i="6"/>
  <c r="I65" i="6"/>
  <c r="I63" i="6"/>
  <c r="I64" i="6" s="1"/>
  <c r="I62" i="6"/>
  <c r="I59" i="6"/>
  <c r="I57" i="6"/>
  <c r="I56" i="6"/>
  <c r="I60" i="6" s="1"/>
  <c r="I53" i="6"/>
  <c r="I51" i="6"/>
  <c r="I52" i="6" s="1"/>
  <c r="I50" i="6"/>
  <c r="I47" i="6"/>
  <c r="I45" i="6"/>
  <c r="I44" i="6"/>
  <c r="I41" i="6"/>
  <c r="I39" i="6"/>
  <c r="I38" i="6"/>
  <c r="I35" i="6"/>
  <c r="I37" i="6" s="1"/>
  <c r="I33" i="6"/>
  <c r="I32" i="6"/>
  <c r="I29" i="6"/>
  <c r="I27" i="6"/>
  <c r="I26" i="6"/>
  <c r="I23" i="6"/>
  <c r="I21" i="6"/>
  <c r="I25" i="6" s="1"/>
  <c r="I20" i="6"/>
  <c r="I17" i="6"/>
  <c r="I18" i="6" s="1"/>
  <c r="I15" i="6"/>
  <c r="I14" i="6"/>
  <c r="I11" i="6"/>
  <c r="I13" i="6" s="1"/>
  <c r="I9" i="6"/>
  <c r="I8" i="6"/>
  <c r="I10" i="6" s="1"/>
  <c r="C83" i="1"/>
  <c r="D83" i="1"/>
  <c r="E83" i="1"/>
  <c r="F83" i="1"/>
  <c r="G83" i="1"/>
  <c r="H83" i="1"/>
  <c r="C81" i="1"/>
  <c r="D81" i="1"/>
  <c r="D85" i="1" s="1"/>
  <c r="E81" i="1"/>
  <c r="F81" i="1"/>
  <c r="G81" i="1"/>
  <c r="H81" i="1"/>
  <c r="C80" i="1"/>
  <c r="D80" i="1"/>
  <c r="E80" i="1"/>
  <c r="F80" i="1"/>
  <c r="G80" i="1"/>
  <c r="G84" i="1" s="1"/>
  <c r="H80" i="1"/>
  <c r="H84" i="1"/>
  <c r="I77" i="1"/>
  <c r="I75" i="1"/>
  <c r="I74" i="1"/>
  <c r="I71" i="1"/>
  <c r="I69" i="1"/>
  <c r="I68" i="1"/>
  <c r="I65" i="1"/>
  <c r="I63" i="1"/>
  <c r="I62" i="1"/>
  <c r="I59" i="1"/>
  <c r="I61" i="1" s="1"/>
  <c r="I57" i="1"/>
  <c r="I56" i="1"/>
  <c r="I53" i="1"/>
  <c r="I51" i="1"/>
  <c r="I50" i="1"/>
  <c r="I54" i="1" s="1"/>
  <c r="I47" i="1"/>
  <c r="I45" i="1"/>
  <c r="I44" i="1"/>
  <c r="I41" i="1"/>
  <c r="I39" i="1"/>
  <c r="I38" i="1"/>
  <c r="I35" i="1"/>
  <c r="I33" i="1"/>
  <c r="I32" i="1"/>
  <c r="I29" i="1"/>
  <c r="I27" i="1"/>
  <c r="I26" i="1"/>
  <c r="I23" i="1"/>
  <c r="I21" i="1"/>
  <c r="I20" i="1"/>
  <c r="I17" i="1"/>
  <c r="I15" i="1"/>
  <c r="I14" i="1"/>
  <c r="I11" i="1"/>
  <c r="I9" i="1"/>
  <c r="I13" i="1" s="1"/>
  <c r="I8" i="1"/>
  <c r="D84" i="1"/>
  <c r="D84" i="5"/>
  <c r="D84" i="10"/>
  <c r="D85" i="10"/>
  <c r="C70" i="23"/>
  <c r="C70" i="24"/>
  <c r="G70" i="24"/>
  <c r="H60" i="21"/>
  <c r="C70" i="21"/>
  <c r="G70" i="21"/>
  <c r="H60" i="22"/>
  <c r="C70" i="22"/>
  <c r="E70" i="22"/>
  <c r="H46" i="18"/>
  <c r="H58" i="18"/>
  <c r="I16" i="12"/>
  <c r="I28" i="12"/>
  <c r="I40" i="12"/>
  <c r="I52" i="12"/>
  <c r="I64" i="12"/>
  <c r="I76" i="12"/>
  <c r="I30" i="5"/>
  <c r="I66" i="5"/>
  <c r="I12" i="7"/>
  <c r="I42" i="7"/>
  <c r="D85" i="8"/>
  <c r="D85" i="5"/>
  <c r="I66" i="6"/>
  <c r="H12" i="22"/>
  <c r="H52" i="22"/>
  <c r="H85" i="19"/>
  <c r="E85" i="19"/>
  <c r="D84" i="19"/>
  <c r="I10" i="16"/>
  <c r="I28" i="16"/>
  <c r="I34" i="16"/>
  <c r="I52" i="16"/>
  <c r="I58" i="16"/>
  <c r="I76" i="16"/>
  <c r="C85" i="16"/>
  <c r="I81" i="16"/>
  <c r="G85" i="16"/>
  <c r="E84" i="16"/>
  <c r="E85" i="17"/>
  <c r="D84" i="17"/>
  <c r="I22" i="14"/>
  <c r="I34" i="14"/>
  <c r="I40" i="14"/>
  <c r="I46" i="14"/>
  <c r="I58" i="14"/>
  <c r="I64" i="14"/>
  <c r="F85" i="14"/>
  <c r="D84" i="12"/>
  <c r="H69" i="22"/>
  <c r="I83" i="16"/>
  <c r="D84" i="16"/>
  <c r="C85" i="17"/>
  <c r="I81" i="17"/>
  <c r="H85" i="14"/>
  <c r="I83" i="14"/>
  <c r="C84" i="15"/>
  <c r="E82" i="13"/>
  <c r="C85" i="12"/>
  <c r="G85" i="12"/>
  <c r="G85" i="13"/>
  <c r="C85" i="13"/>
  <c r="I85" i="16"/>
  <c r="E85" i="6" l="1"/>
  <c r="H82" i="5"/>
  <c r="H85" i="5"/>
  <c r="E84" i="7"/>
  <c r="E82" i="10"/>
  <c r="H30" i="24"/>
  <c r="H42" i="24"/>
  <c r="H22" i="24"/>
  <c r="H17" i="24"/>
  <c r="H57" i="21"/>
  <c r="H27" i="21"/>
  <c r="H57" i="22"/>
  <c r="I73" i="19"/>
  <c r="I70" i="19"/>
  <c r="F82" i="19"/>
  <c r="F85" i="19"/>
  <c r="D85" i="16"/>
  <c r="F85" i="13"/>
  <c r="G82" i="1"/>
  <c r="D84" i="6"/>
  <c r="I55" i="1"/>
  <c r="I78" i="1"/>
  <c r="G85" i="1"/>
  <c r="I19" i="6"/>
  <c r="I36" i="6"/>
  <c r="I40" i="6"/>
  <c r="I49" i="6"/>
  <c r="F82" i="6"/>
  <c r="G84" i="6"/>
  <c r="H85" i="6"/>
  <c r="D85" i="6"/>
  <c r="I12" i="5"/>
  <c r="I60" i="5"/>
  <c r="I76" i="5"/>
  <c r="I79" i="5"/>
  <c r="I13" i="8"/>
  <c r="I22" i="8"/>
  <c r="I42" i="8"/>
  <c r="I40" i="8"/>
  <c r="I72" i="8"/>
  <c r="I70" i="8"/>
  <c r="I78" i="8"/>
  <c r="G85" i="8"/>
  <c r="H85" i="8"/>
  <c r="D84" i="8"/>
  <c r="I19" i="7"/>
  <c r="I24" i="7"/>
  <c r="I30" i="7"/>
  <c r="I49" i="7"/>
  <c r="I55" i="7"/>
  <c r="I58" i="7"/>
  <c r="I76" i="7"/>
  <c r="F82" i="7"/>
  <c r="D85" i="7"/>
  <c r="I37" i="10"/>
  <c r="I46" i="10"/>
  <c r="D82" i="10"/>
  <c r="H82" i="10"/>
  <c r="H85" i="10"/>
  <c r="F85" i="10"/>
  <c r="C85" i="10"/>
  <c r="C72" i="23"/>
  <c r="E72" i="23"/>
  <c r="H12" i="23"/>
  <c r="C72" i="24"/>
  <c r="E72" i="24"/>
  <c r="F70" i="24"/>
  <c r="H45" i="24"/>
  <c r="H27" i="24"/>
  <c r="H10" i="21"/>
  <c r="H25" i="21"/>
  <c r="C72" i="21"/>
  <c r="E72" i="21"/>
  <c r="F72" i="21"/>
  <c r="G72" i="21"/>
  <c r="H17" i="21"/>
  <c r="H30" i="21"/>
  <c r="H67" i="21"/>
  <c r="H52" i="21"/>
  <c r="H42" i="21"/>
  <c r="H32" i="21"/>
  <c r="H40" i="22"/>
  <c r="D72" i="22"/>
  <c r="E72" i="22"/>
  <c r="H15" i="22"/>
  <c r="H25" i="22"/>
  <c r="H47" i="22"/>
  <c r="H72" i="18"/>
  <c r="H84" i="17"/>
  <c r="F84" i="17"/>
  <c r="D85" i="17"/>
  <c r="G85" i="14"/>
  <c r="I54" i="15"/>
  <c r="G82" i="15"/>
  <c r="E85" i="15"/>
  <c r="H82" i="12"/>
  <c r="F82" i="12"/>
  <c r="H85" i="12"/>
  <c r="I61" i="13"/>
  <c r="I60" i="13"/>
  <c r="H62" i="22"/>
  <c r="H22" i="22"/>
  <c r="H18" i="18"/>
  <c r="H24" i="18"/>
  <c r="H61" i="18"/>
  <c r="H76" i="18"/>
  <c r="D85" i="18"/>
  <c r="I19" i="19"/>
  <c r="I24" i="19"/>
  <c r="I28" i="19"/>
  <c r="I31" i="19"/>
  <c r="I76" i="19"/>
  <c r="I79" i="19"/>
  <c r="G82" i="19"/>
  <c r="C82" i="19"/>
  <c r="E84" i="19"/>
  <c r="C84" i="19"/>
  <c r="I22" i="16"/>
  <c r="I25" i="16"/>
  <c r="I31" i="16"/>
  <c r="I46" i="16"/>
  <c r="I49" i="16"/>
  <c r="I55" i="16"/>
  <c r="I70" i="16"/>
  <c r="I73" i="16"/>
  <c r="I79" i="16"/>
  <c r="H82" i="16"/>
  <c r="C82" i="16"/>
  <c r="I16" i="17"/>
  <c r="I19" i="17"/>
  <c r="I25" i="17"/>
  <c r="I31" i="17"/>
  <c r="I37" i="17"/>
  <c r="I48" i="17"/>
  <c r="I46" i="17"/>
  <c r="E84" i="17"/>
  <c r="I13" i="14"/>
  <c r="I37" i="14"/>
  <c r="I70" i="14"/>
  <c r="E82" i="14"/>
  <c r="D82" i="14"/>
  <c r="F84" i="14"/>
  <c r="I16" i="15"/>
  <c r="I49" i="15"/>
  <c r="I52" i="15"/>
  <c r="I61" i="15"/>
  <c r="I76" i="15"/>
  <c r="I12" i="12"/>
  <c r="I22" i="12"/>
  <c r="I37" i="12"/>
  <c r="I43" i="12"/>
  <c r="I46" i="12"/>
  <c r="I55" i="12"/>
  <c r="I67" i="12"/>
  <c r="E84" i="12"/>
  <c r="I18" i="13"/>
  <c r="I25" i="13"/>
  <c r="I55" i="13"/>
  <c r="I66" i="13"/>
  <c r="I79" i="13"/>
  <c r="F82" i="13"/>
  <c r="G82" i="13"/>
  <c r="C82" i="13"/>
  <c r="I72" i="5"/>
  <c r="I70" i="5"/>
  <c r="I36" i="7"/>
  <c r="I37" i="7"/>
  <c r="H69" i="21"/>
  <c r="I12" i="17"/>
  <c r="I10" i="17"/>
  <c r="I83" i="17"/>
  <c r="I85" i="17" s="1"/>
  <c r="H71" i="22"/>
  <c r="H72" i="22" s="1"/>
  <c r="H60" i="24"/>
  <c r="I34" i="5"/>
  <c r="I52" i="8"/>
  <c r="F82" i="8"/>
  <c r="C84" i="7"/>
  <c r="I49" i="10"/>
  <c r="H68" i="24"/>
  <c r="H71" i="24"/>
  <c r="H55" i="22"/>
  <c r="H68" i="22"/>
  <c r="H70" i="22" s="1"/>
  <c r="I79" i="14"/>
  <c r="I78" i="14"/>
  <c r="C84" i="5"/>
  <c r="G84" i="8"/>
  <c r="G82" i="8"/>
  <c r="C82" i="8"/>
  <c r="H85" i="7"/>
  <c r="H84" i="7"/>
  <c r="I30" i="10"/>
  <c r="I28" i="10"/>
  <c r="I78" i="10"/>
  <c r="I76" i="10"/>
  <c r="D82" i="19"/>
  <c r="D85" i="19"/>
  <c r="I81" i="19"/>
  <c r="D84" i="7"/>
  <c r="E82" i="1"/>
  <c r="I55" i="6"/>
  <c r="I79" i="6"/>
  <c r="I78" i="6"/>
  <c r="I46" i="8"/>
  <c r="I48" i="8"/>
  <c r="C85" i="8"/>
  <c r="I13" i="7"/>
  <c r="I54" i="7"/>
  <c r="I36" i="10"/>
  <c r="I42" i="10"/>
  <c r="I40" i="10"/>
  <c r="I83" i="10"/>
  <c r="E85" i="10"/>
  <c r="H35" i="24"/>
  <c r="I55" i="19"/>
  <c r="I54" i="19"/>
  <c r="I72" i="17"/>
  <c r="I70" i="17"/>
  <c r="I10" i="13"/>
  <c r="I12" i="13"/>
  <c r="I43" i="13"/>
  <c r="H82" i="13"/>
  <c r="H84" i="13"/>
  <c r="E84" i="13"/>
  <c r="E85" i="13"/>
  <c r="I81" i="13"/>
  <c r="C85" i="19"/>
  <c r="I16" i="14"/>
  <c r="I83" i="19"/>
  <c r="H30" i="22"/>
  <c r="I83" i="8"/>
  <c r="I54" i="6"/>
  <c r="I48" i="1"/>
  <c r="C85" i="1"/>
  <c r="I73" i="6"/>
  <c r="I64" i="5"/>
  <c r="C82" i="5"/>
  <c r="I19" i="8"/>
  <c r="I55" i="8"/>
  <c r="I13" i="10"/>
  <c r="I48" i="10"/>
  <c r="I54" i="10"/>
  <c r="I52" i="10"/>
  <c r="I61" i="10"/>
  <c r="I81" i="10"/>
  <c r="I82" i="10" s="1"/>
  <c r="H40" i="24"/>
  <c r="H68" i="21"/>
  <c r="H35" i="21"/>
  <c r="H22" i="21"/>
  <c r="H71" i="21"/>
  <c r="H72" i="21" s="1"/>
  <c r="I64" i="19"/>
  <c r="I66" i="19"/>
  <c r="I64" i="17"/>
  <c r="I66" i="17"/>
  <c r="I73" i="14"/>
  <c r="E84" i="14"/>
  <c r="I43" i="15"/>
  <c r="I64" i="15"/>
  <c r="G82" i="12"/>
  <c r="E85" i="14"/>
  <c r="I10" i="14"/>
  <c r="H85" i="17"/>
  <c r="I64" i="16"/>
  <c r="I40" i="16"/>
  <c r="I16" i="16"/>
  <c r="I18" i="8"/>
  <c r="E70" i="24"/>
  <c r="I12" i="6"/>
  <c r="I40" i="1"/>
  <c r="C84" i="1"/>
  <c r="I16" i="6"/>
  <c r="I28" i="6"/>
  <c r="I34" i="6"/>
  <c r="I58" i="6"/>
  <c r="E82" i="6"/>
  <c r="H82" i="6"/>
  <c r="I22" i="5"/>
  <c r="I42" i="5"/>
  <c r="I40" i="5"/>
  <c r="I52" i="5"/>
  <c r="G82" i="5"/>
  <c r="I34" i="8"/>
  <c r="I64" i="8"/>
  <c r="G82" i="7"/>
  <c r="C82" i="7"/>
  <c r="I12" i="10"/>
  <c r="I18" i="10"/>
  <c r="I16" i="10"/>
  <c r="I25" i="10"/>
  <c r="I60" i="10"/>
  <c r="I66" i="10"/>
  <c r="I64" i="10"/>
  <c r="I73" i="10"/>
  <c r="G84" i="10"/>
  <c r="H52" i="23"/>
  <c r="F72" i="24"/>
  <c r="H69" i="24"/>
  <c r="H70" i="24" s="1"/>
  <c r="H32" i="24"/>
  <c r="H47" i="21"/>
  <c r="H40" i="21"/>
  <c r="I16" i="19"/>
  <c r="I18" i="19"/>
  <c r="I30" i="19"/>
  <c r="I42" i="19"/>
  <c r="I46" i="19"/>
  <c r="I61" i="19"/>
  <c r="F84" i="19"/>
  <c r="I80" i="19"/>
  <c r="E82" i="16"/>
  <c r="E85" i="16"/>
  <c r="I52" i="17"/>
  <c r="I54" i="17"/>
  <c r="G82" i="17"/>
  <c r="C82" i="17"/>
  <c r="I31" i="14"/>
  <c r="I30" i="14"/>
  <c r="I73" i="13"/>
  <c r="I72" i="13"/>
  <c r="I31" i="6"/>
  <c r="I42" i="6"/>
  <c r="I61" i="6"/>
  <c r="I72" i="6"/>
  <c r="I83" i="6"/>
  <c r="I19" i="5"/>
  <c r="I37" i="5"/>
  <c r="I49" i="5"/>
  <c r="I55" i="5"/>
  <c r="I67" i="5"/>
  <c r="C85" i="5"/>
  <c r="E82" i="5"/>
  <c r="I25" i="8"/>
  <c r="I37" i="8"/>
  <c r="I49" i="8"/>
  <c r="I61" i="8"/>
  <c r="I67" i="8"/>
  <c r="I80" i="8"/>
  <c r="E82" i="8"/>
  <c r="C84" i="8"/>
  <c r="I43" i="7"/>
  <c r="I46" i="7"/>
  <c r="I60" i="7"/>
  <c r="I73" i="7"/>
  <c r="C85" i="7"/>
  <c r="E82" i="7"/>
  <c r="H20" i="23"/>
  <c r="H55" i="23"/>
  <c r="D70" i="22"/>
  <c r="I24" i="17"/>
  <c r="F82" i="17"/>
  <c r="I55" i="14"/>
  <c r="I54" i="14"/>
  <c r="D85" i="14"/>
  <c r="D84" i="14"/>
  <c r="I49" i="12"/>
  <c r="I48" i="12"/>
  <c r="I37" i="13"/>
  <c r="I36" i="13"/>
  <c r="I78" i="13"/>
  <c r="I24" i="6"/>
  <c r="I48" i="6"/>
  <c r="I24" i="5"/>
  <c r="I80" i="5"/>
  <c r="F85" i="5"/>
  <c r="I83" i="5"/>
  <c r="I54" i="8"/>
  <c r="I76" i="8"/>
  <c r="I83" i="7"/>
  <c r="H25" i="23"/>
  <c r="G70" i="23"/>
  <c r="G85" i="19"/>
  <c r="I80" i="16"/>
  <c r="H85" i="16"/>
  <c r="I43" i="17"/>
  <c r="I42" i="17"/>
  <c r="I60" i="17"/>
  <c r="I58" i="17"/>
  <c r="I76" i="17"/>
  <c r="I80" i="13"/>
  <c r="I82" i="13" s="1"/>
  <c r="H16" i="18"/>
  <c r="H30" i="18"/>
  <c r="H43" i="18"/>
  <c r="H54" i="18"/>
  <c r="H64" i="18"/>
  <c r="H70" i="18"/>
  <c r="H79" i="18"/>
  <c r="D84" i="18"/>
  <c r="E85" i="18"/>
  <c r="I28" i="17"/>
  <c r="I36" i="17"/>
  <c r="I55" i="17"/>
  <c r="I73" i="17"/>
  <c r="I79" i="17"/>
  <c r="G85" i="17"/>
  <c r="C85" i="14"/>
  <c r="I24" i="15"/>
  <c r="I67" i="15"/>
  <c r="F85" i="15"/>
  <c r="I19" i="12"/>
  <c r="I25" i="12"/>
  <c r="I54" i="12"/>
  <c r="I60" i="12"/>
  <c r="H84" i="12"/>
  <c r="E85" i="12"/>
  <c r="I42" i="13"/>
  <c r="I49" i="13"/>
  <c r="I83" i="13"/>
  <c r="I85" i="13" s="1"/>
  <c r="I40" i="17"/>
  <c r="I80" i="17"/>
  <c r="I84" i="17" s="1"/>
  <c r="D82" i="17"/>
  <c r="H82" i="14"/>
  <c r="I81" i="14"/>
  <c r="I73" i="12"/>
  <c r="D82" i="12"/>
  <c r="F85" i="12"/>
  <c r="I28" i="1"/>
  <c r="I18" i="1"/>
  <c r="I31" i="1"/>
  <c r="I72" i="1"/>
  <c r="I76" i="1"/>
  <c r="C82" i="1"/>
  <c r="I12" i="1"/>
  <c r="I16" i="1"/>
  <c r="I25" i="1"/>
  <c r="I60" i="1"/>
  <c r="I66" i="1"/>
  <c r="I73" i="1"/>
  <c r="I81" i="1"/>
  <c r="I42" i="1"/>
  <c r="I36" i="1"/>
  <c r="I58" i="1"/>
  <c r="I67" i="1"/>
  <c r="E84" i="1"/>
  <c r="I46" i="1"/>
  <c r="I24" i="1"/>
  <c r="I37" i="1"/>
  <c r="I43" i="1"/>
  <c r="I49" i="1"/>
  <c r="I70" i="1"/>
  <c r="D82" i="1"/>
  <c r="F85" i="1"/>
  <c r="H85" i="1"/>
  <c r="I19" i="1"/>
  <c r="F84" i="1"/>
  <c r="H82" i="1"/>
  <c r="I30" i="1"/>
  <c r="I64" i="1"/>
  <c r="I22" i="1"/>
  <c r="I34" i="1"/>
  <c r="I79" i="1"/>
  <c r="F82" i="1"/>
  <c r="E85" i="1"/>
  <c r="I83" i="1"/>
  <c r="I52" i="1"/>
  <c r="I10" i="1"/>
  <c r="I80" i="1"/>
  <c r="I82" i="1" s="1"/>
  <c r="I85" i="6"/>
  <c r="I46" i="6"/>
  <c r="I67" i="6"/>
  <c r="C84" i="6"/>
  <c r="I80" i="6"/>
  <c r="I82" i="6" s="1"/>
  <c r="G85" i="6"/>
  <c r="G82" i="6"/>
  <c r="E84" i="6"/>
  <c r="I30" i="6"/>
  <c r="I22" i="6"/>
  <c r="I43" i="6"/>
  <c r="I70" i="6"/>
  <c r="I54" i="5"/>
  <c r="I18" i="5"/>
  <c r="I10" i="5"/>
  <c r="I28" i="5"/>
  <c r="I58" i="5"/>
  <c r="H84" i="5"/>
  <c r="F84" i="5"/>
  <c r="I81" i="5"/>
  <c r="E84" i="5"/>
  <c r="E85" i="5"/>
  <c r="I84" i="8"/>
  <c r="I81" i="8"/>
  <c r="E85" i="8"/>
  <c r="I10" i="8"/>
  <c r="E84" i="8"/>
  <c r="I85" i="8"/>
  <c r="I28" i="8"/>
  <c r="I79" i="8"/>
  <c r="H84" i="8"/>
  <c r="I66" i="8"/>
  <c r="I36" i="8"/>
  <c r="I66" i="7"/>
  <c r="F84" i="7"/>
  <c r="I80" i="7"/>
  <c r="I84" i="7" s="1"/>
  <c r="G85" i="7"/>
  <c r="F85" i="7"/>
  <c r="E85" i="7"/>
  <c r="I16" i="7"/>
  <c r="I28" i="7"/>
  <c r="I40" i="7"/>
  <c r="I70" i="7"/>
  <c r="I79" i="7"/>
  <c r="I81" i="7"/>
  <c r="I82" i="7" s="1"/>
  <c r="I16" i="13"/>
  <c r="I28" i="13"/>
  <c r="I40" i="13"/>
  <c r="I52" i="13"/>
  <c r="I64" i="13"/>
  <c r="I76" i="13"/>
  <c r="D85" i="13"/>
  <c r="F84" i="13"/>
  <c r="I18" i="12"/>
  <c r="I42" i="12"/>
  <c r="I66" i="12"/>
  <c r="I81" i="12"/>
  <c r="I70" i="12"/>
  <c r="F84" i="12"/>
  <c r="D85" i="12"/>
  <c r="I83" i="12"/>
  <c r="I80" i="12"/>
  <c r="I58" i="12"/>
  <c r="I34" i="12"/>
  <c r="I10" i="12"/>
  <c r="C82" i="12"/>
  <c r="I18" i="15"/>
  <c r="I25" i="15"/>
  <c r="I31" i="15"/>
  <c r="I48" i="15"/>
  <c r="I55" i="15"/>
  <c r="I66" i="15"/>
  <c r="I72" i="15"/>
  <c r="I12" i="15"/>
  <c r="I42" i="15"/>
  <c r="I60" i="15"/>
  <c r="I81" i="15"/>
  <c r="I13" i="15"/>
  <c r="I73" i="15"/>
  <c r="I79" i="15"/>
  <c r="D85" i="15"/>
  <c r="I80" i="15"/>
  <c r="I19" i="15"/>
  <c r="I40" i="15"/>
  <c r="I78" i="15"/>
  <c r="D82" i="15"/>
  <c r="I83" i="15"/>
  <c r="G85" i="15"/>
  <c r="I28" i="15"/>
  <c r="E84" i="15"/>
  <c r="F82" i="15"/>
  <c r="C82" i="15"/>
  <c r="G84" i="15"/>
  <c r="H82" i="15"/>
  <c r="I10" i="15"/>
  <c r="I22" i="15"/>
  <c r="I34" i="15"/>
  <c r="I46" i="15"/>
  <c r="I58" i="15"/>
  <c r="I70" i="15"/>
  <c r="I85" i="14"/>
  <c r="I24" i="14"/>
  <c r="I80" i="14"/>
  <c r="I84" i="14" s="1"/>
  <c r="I48" i="14"/>
  <c r="I72" i="14"/>
  <c r="H84" i="14"/>
  <c r="I78" i="17"/>
  <c r="H12" i="18"/>
  <c r="H48" i="18"/>
  <c r="G84" i="18"/>
  <c r="C84" i="18"/>
  <c r="H50" i="23"/>
  <c r="D72" i="23"/>
  <c r="G72" i="23"/>
  <c r="F70" i="23"/>
  <c r="H40" i="23"/>
  <c r="H62" i="23"/>
  <c r="H15" i="23"/>
  <c r="H32" i="23"/>
  <c r="H68" i="23"/>
  <c r="E70" i="23"/>
  <c r="H45" i="23"/>
  <c r="H71" i="23"/>
  <c r="H17" i="23"/>
  <c r="H42" i="23"/>
  <c r="H60" i="23"/>
  <c r="H69" i="23"/>
  <c r="H47" i="23"/>
  <c r="H13" i="18"/>
  <c r="E84" i="18"/>
  <c r="H31" i="18"/>
  <c r="H10" i="18"/>
  <c r="C85" i="18"/>
  <c r="H37" i="18"/>
  <c r="H52" i="18"/>
  <c r="E82" i="18"/>
  <c r="F85" i="18"/>
  <c r="H42" i="18"/>
  <c r="H49" i="18"/>
  <c r="H60" i="18"/>
  <c r="G85" i="18"/>
  <c r="C82" i="18"/>
  <c r="H81" i="18"/>
  <c r="F84" i="18"/>
  <c r="H40" i="18"/>
  <c r="H55" i="18"/>
  <c r="H67" i="18"/>
  <c r="H73" i="18"/>
  <c r="F82" i="18"/>
  <c r="D82" i="18"/>
  <c r="H83" i="18"/>
  <c r="H85" i="18" s="1"/>
  <c r="H28" i="18"/>
  <c r="H34" i="18"/>
  <c r="H78" i="18"/>
  <c r="H25" i="18"/>
  <c r="H80" i="18"/>
  <c r="G82" i="18"/>
  <c r="I84" i="5" l="1"/>
  <c r="I82" i="19"/>
  <c r="I82" i="15"/>
  <c r="I82" i="8"/>
  <c r="I82" i="17"/>
  <c r="I82" i="12"/>
  <c r="I84" i="13"/>
  <c r="I84" i="10"/>
  <c r="I85" i="10"/>
  <c r="H72" i="24"/>
  <c r="H70" i="21"/>
  <c r="I82" i="5"/>
  <c r="I84" i="6"/>
  <c r="I84" i="19"/>
  <c r="I85" i="19"/>
  <c r="I82" i="16"/>
  <c r="I84" i="16"/>
  <c r="I84" i="1"/>
  <c r="I85" i="1"/>
  <c r="I85" i="5"/>
  <c r="I85" i="7"/>
  <c r="I85" i="12"/>
  <c r="I84" i="12"/>
  <c r="I84" i="15"/>
  <c r="I85" i="15"/>
  <c r="I82" i="14"/>
  <c r="H84" i="18"/>
  <c r="H70" i="23"/>
  <c r="H72" i="23"/>
  <c r="H82" i="18"/>
</calcChain>
</file>

<file path=xl/sharedStrings.xml><?xml version="1.0" encoding="utf-8"?>
<sst xmlns="http://schemas.openxmlformats.org/spreadsheetml/2006/main" count="3100" uniqueCount="114">
  <si>
    <t xml:space="preserve"> </t>
  </si>
  <si>
    <t>MES</t>
  </si>
  <si>
    <t>CONCEPTO</t>
  </si>
  <si>
    <t>TOTAL</t>
  </si>
  <si>
    <t>Toneladas</t>
  </si>
  <si>
    <t xml:space="preserve">Ton.Km </t>
  </si>
  <si>
    <t>ENERO</t>
  </si>
  <si>
    <t>Dist. Media (Km.)</t>
  </si>
  <si>
    <t>Ingresos ($. 10^3)</t>
  </si>
  <si>
    <t>Tarifa Media ($/Ton)</t>
  </si>
  <si>
    <t>Tarifa Media ($/Ton.Km)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</si>
  <si>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</si>
  <si>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</si>
  <si>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</si>
  <si>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</si>
  <si>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</si>
  <si>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</si>
  <si>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</si>
  <si>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</si>
  <si>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</si>
  <si>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</si>
  <si>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</si>
  <si>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Ton.Km</t>
  </si>
  <si>
    <t>CONCESIONARIOS PRIVADOS - AÑO 2012</t>
  </si>
  <si>
    <t>(**)</t>
  </si>
  <si>
    <t>(*)</t>
  </si>
  <si>
    <t>BELGRANO CARGAS S.A.</t>
  </si>
  <si>
    <t>CONCESIONARIOS PRIVADOS - AÑO 2011</t>
  </si>
  <si>
    <t>**</t>
  </si>
  <si>
    <t>*</t>
  </si>
  <si>
    <t>Nota: con informes de fecha 15/03/2012 el Concesionario efectuó ajustes a los datos correspondientes al mes de setiembre 2011.</t>
  </si>
  <si>
    <t>Nota: con los informes de febrero, marzo, setiembre, octubre y  diciembre el Concesionario efectuó ajustes a sus informes previos de enero, febrero, julio, setiembre y noviembre.</t>
  </si>
  <si>
    <t>CONCESIONARIOS PRIVADOS - AÑO 2010</t>
  </si>
  <si>
    <t>Belgrano Cargas S.A.: notificó modificaciones a información anterior (12/7/10 y 7/12/10)</t>
  </si>
  <si>
    <t>CONCESIONARIOS PRIVADOS - AÑO 2009</t>
  </si>
  <si>
    <t>CONCESIONARIOS PRIVADOS - AÑO 2008</t>
  </si>
  <si>
    <t>El concesionario informó con fecha 12/6/08 otros valores de ingresos para los meses anteriores, desde enero, y con fecha 19/1/09 ajustó igual item para el mes de noviembre.</t>
  </si>
  <si>
    <t>El concesionario informó modificaciones retroactivas de sus ingresos con fecha 19/11/08, para todos los meses anteriores, desde enero.</t>
  </si>
  <si>
    <t>CONCESIONARIOS PRIVADOS - AÑO 2007</t>
  </si>
  <si>
    <t>CONCESIONARIOS PRIVADOS - AÑO 1994</t>
  </si>
  <si>
    <t>CONCESIONARIOS PRIVADOS - AÑO 1995</t>
  </si>
  <si>
    <t>CONCESIONARIOS PRIVADOS - AÑO 1996</t>
  </si>
  <si>
    <t>CONCESIONARIOS PRIVADOS - AÑO 1997</t>
  </si>
  <si>
    <t>CONCESIONARIOS PRIVADOS - AÑO 1998</t>
  </si>
  <si>
    <t>CONCESIONARIOS PRIVADOS - AÑO 1999</t>
  </si>
  <si>
    <t>CONCESIONARIOS PRIVADOS - AÑO 2000</t>
  </si>
  <si>
    <t>CONCESIONARIOS PRIVADOS - AÑO 2001</t>
  </si>
  <si>
    <t>CONCESIONARIOS PRIVADOS - AÑO 2002</t>
  </si>
  <si>
    <t>CONCESIONARIOS PRIVADOS - AÑO 2003</t>
  </si>
  <si>
    <t xml:space="preserve">(1) Los ingresos incluyen los servicios de transporte por camión los cuales se estiman en un 28,7% del total) </t>
  </si>
  <si>
    <t xml:space="preserve">(2) Los ingresos incluyen los servicios de transporte por camión los cuales se estiman en un 11,2% del total) </t>
  </si>
  <si>
    <t>CONCESIONARIOS PRIVADOS - AÑO 2004</t>
  </si>
  <si>
    <t>10,034,97</t>
  </si>
  <si>
    <t xml:space="preserve">(1) Los ingresos incluyen los servicios de transporte por camión los cuales se estiman en un 19% del total) </t>
  </si>
  <si>
    <t xml:space="preserve">(2) Los ingresos incluyen los servicios de transporte por camión los cuales se estiman en un 13 del total) </t>
  </si>
  <si>
    <t>CONCESIONARIOS PRIVADOS - AÑO 2005</t>
  </si>
  <si>
    <t>CONCESIONARIOS PRIVADOS - AÑO 2006</t>
  </si>
  <si>
    <r>
      <t xml:space="preserve">Nota: los totales consignados responden a la información disponible al momento de emisión; por lo mismo, los indicadores de </t>
    </r>
    <r>
      <rPr>
        <i/>
        <sz val="8"/>
        <rFont val="Arial"/>
        <family val="2"/>
      </rPr>
      <t>tarifas medias</t>
    </r>
    <r>
      <rPr>
        <sz val="8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</t>
    </r>
  </si>
  <si>
    <t>FERROSUR ROCA S.A.</t>
  </si>
  <si>
    <t>ALL CENTRAL S.A. (ex-BAP S.A.)</t>
  </si>
  <si>
    <t>ALL MESOPOTAMICA S.A. (ex-FMGU S.A.)</t>
  </si>
  <si>
    <t>FERROEXPRESO PAMPEANO S.A.</t>
  </si>
  <si>
    <t>NUEVO CENTRAL ARGENTINO S.A.</t>
  </si>
  <si>
    <t>BUENOS AIRES AL PACIFICO S.A.</t>
  </si>
  <si>
    <t>FERROCARRIL MESOPOTAMICO GRAL URQUIZA S.A.</t>
  </si>
  <si>
    <t>Ton.Km.  10^6</t>
  </si>
  <si>
    <t xml:space="preserve">Ton.Km. </t>
  </si>
  <si>
    <r>
      <t xml:space="preserve">Nota: los totales consignados responden a la información disponible al momento de emisión; por lo mismo, los indicadores de </t>
    </r>
    <r>
      <rPr>
        <i/>
        <sz val="8"/>
        <rFont val="Arial"/>
        <family val="2"/>
      </rPr>
      <t>tarifas medias</t>
    </r>
    <r>
      <rPr>
        <sz val="8"/>
        <rFont val="Arial"/>
        <family val="2"/>
      </rPr>
      <t xml:space="preserve"> pueden presentar errores si dicha información fuera incompleta. Asimismo, podrían registrarse enmiendas o rectificac</t>
    </r>
  </si>
  <si>
    <t>CONCESIONARIOS PRIVADOS - AÑO 2013</t>
  </si>
  <si>
    <t>FERROSUR     ROCA S.A.</t>
  </si>
  <si>
    <t>TRENES ARGENTINOS CyL   URQUIZA</t>
  </si>
  <si>
    <t>TRENES ARGENTINOS CyL   SAN MARTÍN</t>
  </si>
  <si>
    <t>TRENES ARGENTINOS CyL   BELGRANO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</si>
  <si>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</t>
    </r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</si>
  <si>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</si>
  <si>
    <t>TOTAL/PROMEDIO</t>
  </si>
  <si>
    <t>-</t>
  </si>
  <si>
    <t>0</t>
  </si>
  <si>
    <t>Nota: Los indicadores anuales Tarifa Media corresponden al cociente entre el ingreso y las toneladas o Ton.Km, según corresponda.</t>
  </si>
  <si>
    <t xml:space="preserve">Nota: los totales consignados responden a la información disponible al momento de emisión; por lo mismo, los indicadores de tarifas medias pueden presentar errores si dicha información fuera incompleta. Asimismo, podrían registrarse enmiendas o rectificaciones en función de eventuales actualizaciones a posteriori que pudieran informar cada uno de los concesionarios. </t>
  </si>
  <si>
    <t>Nota: La rectificación de las cifras por parte de la Línea Belgrano corresponde a materiales de renovación y mejoramiento de vía.</t>
  </si>
  <si>
    <r>
      <t xml:space="preserve">Nota: Los indicadores anuales </t>
    </r>
    <r>
      <rPr>
        <i/>
        <sz val="10"/>
        <rFont val="Arial"/>
        <family val="2"/>
      </rPr>
      <t>Tarifa Media</t>
    </r>
    <r>
      <rPr>
        <sz val="10"/>
        <rFont val="Arial"/>
        <family val="2"/>
      </rPr>
      <t xml:space="preserve"> corresponden al cociente entre el ingreso y las toneladas o Ton.Km, según corresponda.</t>
    </r>
  </si>
  <si>
    <t>(*) En informe de marzo el Concesionario modificó datos ya informados anteriormente para enero y febrero. (*) En informe de abril el Concesionario modificó datos ya informados para marzo</t>
  </si>
  <si>
    <t>(*) En informe de noviembre  modificó datos ya informados  para julio y agosto. (**) Con informe de noviembre  modificó los ingresos informados en octubre</t>
  </si>
  <si>
    <t>Nota:A partir de 5/2013 las empresas Belgrano Cargas S.A., ALL Central S.A. y ALL Mesopotámica S.A., pasan a estar gerenciadas por la empresa Belgrano Cargas y Logística S.A.</t>
  </si>
  <si>
    <t>OPERADORES - AÑO 2014</t>
  </si>
  <si>
    <t>OPERADORES - AÑO 2015</t>
  </si>
  <si>
    <t>OPERADORES - AÑO 2016</t>
  </si>
  <si>
    <t>OPERADORES - AÑO 2017</t>
  </si>
  <si>
    <t>FSR SA: Datos sujetos a la aprobación y públicos de los estados contables trimestrales de la concesionaria y su controlante.</t>
  </si>
  <si>
    <t>BCyL SA: En el mes de julio realizo un ajuste de las Ton-Km.</t>
  </si>
  <si>
    <t>OPERADORES  - AÑO 2018</t>
  </si>
  <si>
    <t>OPERADORES  - AÑO 2019</t>
  </si>
  <si>
    <t>Estadísticas del Transporte Ferroviario de Cargas</t>
  </si>
  <si>
    <t>Datos Disponibles</t>
  </si>
  <si>
    <t>Las cuadros son de elaboración propia a partir de los datos aportados por los operadores.</t>
  </si>
  <si>
    <t>Comisión Nacional de Regulación del Transporte</t>
  </si>
  <si>
    <t>Gerencia de Fiscalización de Gestión Ferroviaria</t>
  </si>
  <si>
    <t>Subgerencia de Fiscalización Gestión de los Servicios de Larga Distancia</t>
  </si>
  <si>
    <t>Ingresos</t>
  </si>
  <si>
    <t xml:space="preserve">Tarifa Media </t>
  </si>
  <si>
    <t>Toneladas Transportadas</t>
  </si>
  <si>
    <t>Toneladas Kilómetro</t>
  </si>
  <si>
    <t>Distancia</t>
  </si>
  <si>
    <t>Tarifa Media (Ton - Km)</t>
  </si>
  <si>
    <t>OPERADORES  - AÑO 2020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</si>
  <si>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</si>
  <si>
    <t>FERROSUR ROCA S.A: Datos sujetos a la aprobación y publicación de los estados contables trimestrales de la concesionaria y su controlante.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</si>
  <si>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</si>
  <si>
    <t>OPERADORES  - AÑO 2021</t>
  </si>
  <si>
    <t>FERROCARRILES DE CARGA  - AÑO 2022</t>
  </si>
  <si>
    <t>º</t>
  </si>
  <si>
    <t>Última actualización*: 15/2/2024</t>
  </si>
  <si>
    <t>FERROCARRILES DE CARGA  -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</si>
</sst>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0.0000"/>
    <numFmt numFmtId="167" formatCode="#,##0.00000"/>
    <numFmt numFmtId="168" formatCode="#,##0.0000"/>
    <numFmt numFmtId="169" formatCode="General_)"/>
    <numFmt numFmtId="170" formatCode="_-* #,##0.00\ [$€]_-;\-* #,##0.00\ [$€]_-;_-* &quot;-&quot;??\ [$€]_-;_-@_-"/>
    <numFmt numFmtId="171" formatCode="#,#00"/>
    <numFmt numFmtId="172" formatCode="_-* #,##0.00\ _P_t_s_-;\-* #,##0.00\ _P_t_s_-;_-* &quot;-&quot;??\ _P_t_s_-;_-@_-"/>
    <numFmt numFmtId="173" formatCode="&quot;$&quot;#,#00"/>
    <numFmt numFmtId="174" formatCode="&quot;$&quot;#,"/>
    <numFmt numFmtId="175" formatCode="#.##000"/>
    <numFmt numFmtId="176" formatCode="#.##0,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"/>
      <color indexed="8"/>
      <name val="Courier"/>
      <family val="3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name val="Helv"/>
    </font>
    <font>
      <sz val="1"/>
      <color indexed="8"/>
      <name val="Courier"/>
      <family val="3"/>
    </font>
    <font>
      <sz val="11"/>
      <color indexed="37"/>
      <name val="Calibri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rgb="FFFF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</borders>
  <cellStyleXfs count="146">
    <xf numFmtId="0" fontId="0" fillId="0" borderId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5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16" borderId="0" applyNumberFormat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7" fillId="24" borderId="42" applyNumberFormat="0" applyAlignment="0" applyProtection="0"/>
    <xf numFmtId="0" fontId="28" fillId="25" borderId="43" applyNumberFormat="0" applyAlignment="0" applyProtection="0"/>
    <xf numFmtId="0" fontId="29" fillId="0" borderId="44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32" fillId="22" borderId="42" applyNumberFormat="0" applyAlignment="0" applyProtection="0"/>
    <xf numFmtId="170" fontId="33" fillId="0" borderId="0" applyFont="0" applyFill="0" applyBorder="0" applyAlignment="0" applyProtection="0"/>
    <xf numFmtId="0" fontId="34" fillId="0" borderId="0">
      <protection locked="0"/>
    </xf>
    <xf numFmtId="0" fontId="33" fillId="0" borderId="0"/>
    <xf numFmtId="171" fontId="34" fillId="0" borderId="0">
      <protection locked="0"/>
    </xf>
    <xf numFmtId="0" fontId="35" fillId="21" borderId="0" applyNumberFormat="0" applyBorder="0" applyAlignment="0" applyProtection="0"/>
    <xf numFmtId="165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34" fillId="0" borderId="0">
      <protection locked="0"/>
    </xf>
    <xf numFmtId="174" fontId="34" fillId="0" borderId="0">
      <protection locked="0"/>
    </xf>
    <xf numFmtId="0" fontId="29" fillId="22" borderId="0" applyNumberFormat="0" applyBorder="0" applyAlignment="0" applyProtection="0"/>
    <xf numFmtId="169" fontId="33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2" fillId="0" borderId="0"/>
    <xf numFmtId="0" fontId="4" fillId="33" borderId="0"/>
    <xf numFmtId="0" fontId="4" fillId="33" borderId="0"/>
    <xf numFmtId="0" fontId="4" fillId="33" borderId="0"/>
    <xf numFmtId="0" fontId="2" fillId="0" borderId="0"/>
    <xf numFmtId="0" fontId="36" fillId="0" borderId="0"/>
    <xf numFmtId="169" fontId="33" fillId="0" borderId="0"/>
    <xf numFmtId="169" fontId="33" fillId="0" borderId="0"/>
    <xf numFmtId="0" fontId="36" fillId="0" borderId="0"/>
    <xf numFmtId="0" fontId="4" fillId="21" borderId="42" applyNumberFormat="0" applyFont="0" applyAlignment="0" applyProtection="0"/>
    <xf numFmtId="0" fontId="4" fillId="21" borderId="42" applyNumberFormat="0" applyFont="0" applyAlignment="0" applyProtection="0"/>
    <xf numFmtId="0" fontId="33" fillId="0" borderId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34" fillId="0" borderId="0">
      <protection locked="0"/>
    </xf>
    <xf numFmtId="176" fontId="34" fillId="0" borderId="0">
      <protection locked="0"/>
    </xf>
    <xf numFmtId="0" fontId="33" fillId="0" borderId="0"/>
    <xf numFmtId="0" fontId="33" fillId="0" borderId="0"/>
    <xf numFmtId="0" fontId="37" fillId="24" borderId="45" applyNumberFormat="0" applyAlignment="0" applyProtection="0"/>
    <xf numFmtId="4" fontId="4" fillId="34" borderId="42" applyNumberFormat="0" applyProtection="0">
      <alignment vertical="center"/>
    </xf>
    <xf numFmtId="4" fontId="38" fillId="2" borderId="42" applyNumberFormat="0" applyProtection="0">
      <alignment vertical="center"/>
    </xf>
    <xf numFmtId="4" fontId="4" fillId="2" borderId="42" applyNumberFormat="0" applyProtection="0">
      <alignment horizontal="left" vertical="center" indent="1"/>
    </xf>
    <xf numFmtId="0" fontId="39" fillId="34" borderId="46" applyNumberFormat="0" applyProtection="0">
      <alignment horizontal="left" vertical="top" indent="1"/>
    </xf>
    <xf numFmtId="4" fontId="4" fillId="35" borderId="42" applyNumberFormat="0" applyProtection="0">
      <alignment horizontal="left" vertical="center" indent="1"/>
    </xf>
    <xf numFmtId="4" fontId="4" fillId="36" borderId="42" applyNumberFormat="0" applyProtection="0">
      <alignment horizontal="right" vertical="center"/>
    </xf>
    <xf numFmtId="4" fontId="4" fillId="37" borderId="42" applyNumberFormat="0" applyProtection="0">
      <alignment horizontal="right" vertical="center"/>
    </xf>
    <xf numFmtId="4" fontId="4" fillId="38" borderId="47" applyNumberFormat="0" applyProtection="0">
      <alignment horizontal="right" vertical="center"/>
    </xf>
    <xf numFmtId="4" fontId="4" fillId="39" borderId="42" applyNumberFormat="0" applyProtection="0">
      <alignment horizontal="right" vertical="center"/>
    </xf>
    <xf numFmtId="4" fontId="4" fillId="40" borderId="42" applyNumberFormat="0" applyProtection="0">
      <alignment horizontal="right" vertical="center"/>
    </xf>
    <xf numFmtId="4" fontId="4" fillId="41" borderId="42" applyNumberFormat="0" applyProtection="0">
      <alignment horizontal="right" vertical="center"/>
    </xf>
    <xf numFmtId="4" fontId="4" fillId="42" borderId="42" applyNumberFormat="0" applyProtection="0">
      <alignment horizontal="right" vertical="center"/>
    </xf>
    <xf numFmtId="4" fontId="4" fillId="43" borderId="42" applyNumberFormat="0" applyProtection="0">
      <alignment horizontal="right" vertical="center"/>
    </xf>
    <xf numFmtId="4" fontId="4" fillId="44" borderId="42" applyNumberFormat="0" applyProtection="0">
      <alignment horizontal="right" vertical="center"/>
    </xf>
    <xf numFmtId="4" fontId="4" fillId="45" borderId="47" applyNumberFormat="0" applyProtection="0">
      <alignment horizontal="left" vertical="center" indent="1"/>
    </xf>
    <xf numFmtId="4" fontId="2" fillId="46" borderId="47" applyNumberFormat="0" applyProtection="0">
      <alignment horizontal="left" vertical="center" indent="1"/>
    </xf>
    <xf numFmtId="4" fontId="2" fillId="46" borderId="47" applyNumberFormat="0" applyProtection="0">
      <alignment horizontal="left" vertical="center" indent="1"/>
    </xf>
    <xf numFmtId="4" fontId="4" fillId="47" borderId="42" applyNumberFormat="0" applyProtection="0">
      <alignment horizontal="right" vertical="center"/>
    </xf>
    <xf numFmtId="4" fontId="4" fillId="48" borderId="47" applyNumberFormat="0" applyProtection="0">
      <alignment horizontal="left" vertical="center" indent="1"/>
    </xf>
    <xf numFmtId="4" fontId="4" fillId="47" borderId="47" applyNumberFormat="0" applyProtection="0">
      <alignment horizontal="left" vertical="center" indent="1"/>
    </xf>
    <xf numFmtId="0" fontId="4" fillId="49" borderId="42" applyNumberFormat="0" applyProtection="0">
      <alignment horizontal="left" vertical="center" indent="1"/>
    </xf>
    <xf numFmtId="0" fontId="4" fillId="46" borderId="46" applyNumberFormat="0" applyProtection="0">
      <alignment horizontal="left" vertical="top" indent="1"/>
    </xf>
    <xf numFmtId="0" fontId="4" fillId="46" borderId="46" applyNumberFormat="0" applyProtection="0">
      <alignment horizontal="left" vertical="top" indent="1"/>
    </xf>
    <xf numFmtId="0" fontId="4" fillId="50" borderId="42" applyNumberFormat="0" applyProtection="0">
      <alignment horizontal="left" vertical="center" indent="1"/>
    </xf>
    <xf numFmtId="0" fontId="4" fillId="47" borderId="46" applyNumberFormat="0" applyProtection="0">
      <alignment horizontal="left" vertical="top" indent="1"/>
    </xf>
    <xf numFmtId="0" fontId="4" fillId="47" borderId="46" applyNumberFormat="0" applyProtection="0">
      <alignment horizontal="left" vertical="top" indent="1"/>
    </xf>
    <xf numFmtId="0" fontId="4" fillId="51" borderId="42" applyNumberFormat="0" applyProtection="0">
      <alignment horizontal="left" vertical="center" indent="1"/>
    </xf>
    <xf numFmtId="0" fontId="4" fillId="51" borderId="46" applyNumberFormat="0" applyProtection="0">
      <alignment horizontal="left" vertical="top" indent="1"/>
    </xf>
    <xf numFmtId="0" fontId="4" fillId="51" borderId="46" applyNumberFormat="0" applyProtection="0">
      <alignment horizontal="left" vertical="top" indent="1"/>
    </xf>
    <xf numFmtId="0" fontId="4" fillId="48" borderId="42" applyNumberFormat="0" applyProtection="0">
      <alignment horizontal="left" vertical="center" indent="1"/>
    </xf>
    <xf numFmtId="0" fontId="4" fillId="48" borderId="46" applyNumberFormat="0" applyProtection="0">
      <alignment horizontal="left" vertical="top" indent="1"/>
    </xf>
    <xf numFmtId="0" fontId="4" fillId="48" borderId="46" applyNumberFormat="0" applyProtection="0">
      <alignment horizontal="left" vertical="top" indent="1"/>
    </xf>
    <xf numFmtId="0" fontId="4" fillId="52" borderId="48" applyNumberFormat="0">
      <protection locked="0"/>
    </xf>
    <xf numFmtId="0" fontId="4" fillId="52" borderId="48" applyNumberFormat="0">
      <protection locked="0"/>
    </xf>
    <xf numFmtId="0" fontId="6" fillId="46" borderId="49" applyBorder="0"/>
    <xf numFmtId="4" fontId="40" fillId="53" borderId="46" applyNumberFormat="0" applyProtection="0">
      <alignment vertical="center"/>
    </xf>
    <xf numFmtId="4" fontId="38" fillId="54" borderId="15" applyNumberFormat="0" applyProtection="0">
      <alignment vertical="center"/>
    </xf>
    <xf numFmtId="4" fontId="40" fillId="49" borderId="46" applyNumberFormat="0" applyProtection="0">
      <alignment horizontal="left" vertical="center" indent="1"/>
    </xf>
    <xf numFmtId="0" fontId="40" fillId="53" borderId="46" applyNumberFormat="0" applyProtection="0">
      <alignment horizontal="left" vertical="top" indent="1"/>
    </xf>
    <xf numFmtId="4" fontId="4" fillId="0" borderId="42" applyNumberFormat="0" applyProtection="0">
      <alignment horizontal="right" vertical="center"/>
    </xf>
    <xf numFmtId="4" fontId="4" fillId="0" borderId="42" applyNumberFormat="0" applyProtection="0">
      <alignment horizontal="right" vertical="center"/>
    </xf>
    <xf numFmtId="4" fontId="4" fillId="0" borderId="42" applyNumberFormat="0" applyProtection="0">
      <alignment horizontal="right" vertical="center"/>
    </xf>
    <xf numFmtId="4" fontId="38" fillId="4" borderId="42" applyNumberFormat="0" applyProtection="0">
      <alignment horizontal="right" vertical="center"/>
    </xf>
    <xf numFmtId="4" fontId="4" fillId="35" borderId="42" applyNumberFormat="0" applyProtection="0">
      <alignment horizontal="left" vertical="center" indent="1"/>
    </xf>
    <xf numFmtId="4" fontId="4" fillId="35" borderId="42" applyNumberFormat="0" applyProtection="0">
      <alignment horizontal="left" vertical="center" indent="1"/>
    </xf>
    <xf numFmtId="0" fontId="40" fillId="47" borderId="46" applyNumberFormat="0" applyProtection="0">
      <alignment horizontal="left" vertical="top" indent="1"/>
    </xf>
    <xf numFmtId="4" fontId="41" fillId="55" borderId="47" applyNumberFormat="0" applyProtection="0">
      <alignment horizontal="left" vertical="center" indent="1"/>
    </xf>
    <xf numFmtId="0" fontId="4" fillId="56" borderId="15"/>
    <xf numFmtId="4" fontId="42" fillId="52" borderId="4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31" fillId="0" borderId="52" applyNumberFormat="0" applyFill="0" applyAlignment="0" applyProtection="0"/>
    <xf numFmtId="0" fontId="30" fillId="0" borderId="53" applyNumberFormat="0" applyFill="0" applyAlignment="0" applyProtection="0"/>
    <xf numFmtId="0" fontId="34" fillId="0" borderId="54">
      <protection locked="0"/>
    </xf>
    <xf numFmtId="0" fontId="34" fillId="0" borderId="54">
      <protection locked="0"/>
    </xf>
    <xf numFmtId="0" fontId="34" fillId="0" borderId="54">
      <protection locked="0"/>
    </xf>
    <xf numFmtId="0" fontId="2" fillId="0" borderId="0"/>
  </cellStyleXfs>
  <cellXfs count="41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6" fillId="0" borderId="13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6" fillId="3" borderId="4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166" fontId="6" fillId="3" borderId="8" xfId="0" applyNumberFormat="1" applyFont="1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166" fontId="6" fillId="3" borderId="14" xfId="0" applyNumberFormat="1" applyFont="1" applyFill="1" applyBorder="1" applyAlignment="1">
      <alignment horizontal="center"/>
    </xf>
    <xf numFmtId="166" fontId="6" fillId="3" borderId="12" xfId="0" applyNumberFormat="1" applyFont="1" applyFill="1" applyBorder="1" applyAlignment="1">
      <alignment horizontal="center"/>
    </xf>
    <xf numFmtId="0" fontId="4" fillId="0" borderId="0" xfId="0" quotePrefix="1" applyFont="1" applyBorder="1" applyAlignment="1">
      <alignment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166" fontId="4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/>
    <xf numFmtId="4" fontId="4" fillId="0" borderId="0" xfId="0" applyNumberFormat="1" applyFont="1"/>
    <xf numFmtId="3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0" fontId="6" fillId="0" borderId="0" xfId="0" applyFont="1" applyAlignment="1">
      <alignment horizontal="center"/>
    </xf>
    <xf numFmtId="4" fontId="4" fillId="0" borderId="0" xfId="0" applyNumberFormat="1" applyFont="1" applyBorder="1"/>
    <xf numFmtId="0" fontId="4" fillId="0" borderId="0" xfId="0" applyFont="1" applyFill="1"/>
    <xf numFmtId="3" fontId="4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/>
    <xf numFmtId="4" fontId="4" fillId="0" borderId="0" xfId="0" applyNumberFormat="1" applyFont="1" applyFill="1"/>
    <xf numFmtId="167" fontId="4" fillId="0" borderId="0" xfId="0" applyNumberFormat="1" applyFont="1"/>
    <xf numFmtId="167" fontId="4" fillId="0" borderId="0" xfId="1" applyNumberFormat="1" applyFont="1" applyAlignment="1">
      <alignment horizontal="right"/>
    </xf>
    <xf numFmtId="167" fontId="4" fillId="0" borderId="0" xfId="0" applyNumberFormat="1" applyFont="1" applyBorder="1"/>
    <xf numFmtId="4" fontId="4" fillId="0" borderId="0" xfId="0" applyNumberFormat="1" applyFont="1" applyFill="1" applyBorder="1"/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6" fillId="0" borderId="16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166" fontId="6" fillId="3" borderId="17" xfId="0" applyNumberFormat="1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center"/>
    </xf>
    <xf numFmtId="4" fontId="6" fillId="3" borderId="15" xfId="0" applyNumberFormat="1" applyFont="1" applyFill="1" applyBorder="1" applyAlignment="1">
      <alignment horizontal="center"/>
    </xf>
    <xf numFmtId="166" fontId="6" fillId="3" borderId="15" xfId="0" applyNumberFormat="1" applyFont="1" applyFill="1" applyBorder="1" applyAlignment="1">
      <alignment horizontal="center"/>
    </xf>
    <xf numFmtId="166" fontId="6" fillId="3" borderId="21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4" fontId="9" fillId="3" borderId="8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6" fontId="9" fillId="3" borderId="2" xfId="0" applyNumberFormat="1" applyFont="1" applyFill="1" applyBorder="1" applyAlignment="1">
      <alignment horizontal="center"/>
    </xf>
    <xf numFmtId="166" fontId="9" fillId="3" borderId="8" xfId="0" applyNumberFormat="1" applyFont="1" applyFill="1" applyBorder="1" applyAlignment="1">
      <alignment horizontal="center"/>
    </xf>
    <xf numFmtId="166" fontId="9" fillId="3" borderId="14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4" fontId="4" fillId="3" borderId="8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3" borderId="14" xfId="0" applyNumberFormat="1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7" fontId="9" fillId="3" borderId="14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4" fontId="9" fillId="3" borderId="23" xfId="0" applyNumberFormat="1" applyFont="1" applyFill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3" fontId="9" fillId="3" borderId="18" xfId="0" applyNumberFormat="1" applyFont="1" applyFill="1" applyBorder="1" applyAlignment="1">
      <alignment horizontal="center"/>
    </xf>
    <xf numFmtId="4" fontId="9" fillId="3" borderId="9" xfId="0" applyNumberFormat="1" applyFont="1" applyFill="1" applyBorder="1" applyAlignment="1">
      <alignment horizontal="center"/>
    </xf>
    <xf numFmtId="167" fontId="9" fillId="3" borderId="10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3" borderId="23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67" fontId="6" fillId="3" borderId="10" xfId="0" applyNumberFormat="1" applyFont="1" applyFill="1" applyBorder="1" applyAlignment="1">
      <alignment horizontal="center"/>
    </xf>
    <xf numFmtId="167" fontId="6" fillId="0" borderId="19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/>
    <xf numFmtId="0" fontId="0" fillId="0" borderId="1" xfId="0" applyBorder="1"/>
    <xf numFmtId="0" fontId="13" fillId="0" borderId="0" xfId="0" applyFont="1" applyAlignment="1">
      <alignment horizontal="center"/>
    </xf>
    <xf numFmtId="0" fontId="0" fillId="0" borderId="1" xfId="0" quotePrefix="1" applyBorder="1" applyAlignment="1">
      <alignment horizontal="center"/>
    </xf>
    <xf numFmtId="0" fontId="13" fillId="0" borderId="0" xfId="0" quotePrefix="1" applyFont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0" fillId="4" borderId="0" xfId="0" applyFill="1"/>
    <xf numFmtId="0" fontId="15" fillId="4" borderId="0" xfId="0" applyFont="1" applyFill="1" applyAlignment="1">
      <alignment vertical="center" wrapText="1"/>
    </xf>
    <xf numFmtId="166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left" vertical="center"/>
    </xf>
    <xf numFmtId="0" fontId="11" fillId="5" borderId="28" xfId="0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4" fontId="11" fillId="0" borderId="31" xfId="0" applyNumberFormat="1" applyFont="1" applyFill="1" applyBorder="1" applyAlignment="1">
      <alignment horizontal="center"/>
    </xf>
    <xf numFmtId="166" fontId="11" fillId="0" borderId="31" xfId="0" applyNumberFormat="1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166" fontId="11" fillId="0" borderId="33" xfId="0" applyNumberFormat="1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3" fontId="11" fillId="6" borderId="28" xfId="0" applyNumberFormat="1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/>
    </xf>
    <xf numFmtId="3" fontId="11" fillId="6" borderId="30" xfId="0" applyNumberFormat="1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/>
    </xf>
    <xf numFmtId="168" fontId="11" fillId="6" borderId="32" xfId="0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68" fontId="9" fillId="0" borderId="33" xfId="0" applyNumberFormat="1" applyFont="1" applyFill="1" applyBorder="1" applyAlignment="1">
      <alignment horizontal="center"/>
    </xf>
    <xf numFmtId="3" fontId="9" fillId="6" borderId="29" xfId="0" applyNumberFormat="1" applyFont="1" applyFill="1" applyBorder="1" applyAlignment="1">
      <alignment horizontal="center"/>
    </xf>
    <xf numFmtId="3" fontId="9" fillId="6" borderId="30" xfId="0" applyNumberFormat="1" applyFont="1" applyFill="1" applyBorder="1" applyAlignment="1">
      <alignment horizontal="center"/>
    </xf>
    <xf numFmtId="3" fontId="9" fillId="6" borderId="31" xfId="0" applyNumberFormat="1" applyFont="1" applyFill="1" applyBorder="1" applyAlignment="1">
      <alignment horizontal="center"/>
    </xf>
    <xf numFmtId="168" fontId="9" fillId="6" borderId="3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" fontId="0" fillId="4" borderId="0" xfId="0" applyNumberFormat="1" applyFill="1"/>
    <xf numFmtId="0" fontId="0" fillId="4" borderId="0" xfId="0" applyFill="1" applyAlignment="1">
      <alignment vertical="top"/>
    </xf>
    <xf numFmtId="0" fontId="17" fillId="4" borderId="0" xfId="0" applyFont="1" applyFill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16" fillId="0" borderId="0" xfId="0" applyFont="1"/>
    <xf numFmtId="0" fontId="21" fillId="0" borderId="0" xfId="0" applyFont="1"/>
    <xf numFmtId="0" fontId="22" fillId="0" borderId="0" xfId="0" applyFont="1"/>
    <xf numFmtId="0" fontId="10" fillId="0" borderId="0" xfId="0" applyFont="1"/>
    <xf numFmtId="0" fontId="23" fillId="0" borderId="0" xfId="2" applyAlignment="1" applyProtection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3" fillId="0" borderId="0" xfId="2" applyAlignment="1" applyProtection="1">
      <alignment horizontal="right"/>
    </xf>
    <xf numFmtId="2" fontId="0" fillId="4" borderId="0" xfId="0" applyNumberFormat="1" applyFill="1"/>
    <xf numFmtId="0" fontId="9" fillId="5" borderId="29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2" fillId="0" borderId="0" xfId="0" applyFont="1"/>
    <xf numFmtId="0" fontId="2" fillId="4" borderId="0" xfId="3" applyFill="1"/>
    <xf numFmtId="0" fontId="2" fillId="7" borderId="28" xfId="3" applyFill="1" applyBorder="1" applyAlignment="1">
      <alignment horizontal="center"/>
    </xf>
    <xf numFmtId="3" fontId="2" fillId="4" borderId="20" xfId="3" applyNumberFormat="1" applyFill="1" applyBorder="1" applyAlignment="1">
      <alignment horizontal="center"/>
    </xf>
    <xf numFmtId="3" fontId="2" fillId="4" borderId="28" xfId="3" applyNumberFormat="1" applyFill="1" applyBorder="1" applyAlignment="1">
      <alignment horizontal="center"/>
    </xf>
    <xf numFmtId="3" fontId="2" fillId="4" borderId="35" xfId="3" applyNumberFormat="1" applyFill="1" applyBorder="1" applyAlignment="1">
      <alignment horizontal="center"/>
    </xf>
    <xf numFmtId="3" fontId="2" fillId="7" borderId="35" xfId="3" applyNumberFormat="1" applyFill="1" applyBorder="1" applyAlignment="1">
      <alignment horizontal="center"/>
    </xf>
    <xf numFmtId="0" fontId="2" fillId="7" borderId="30" xfId="3" applyFill="1" applyBorder="1" applyAlignment="1">
      <alignment horizontal="center"/>
    </xf>
    <xf numFmtId="3" fontId="2" fillId="4" borderId="39" xfId="3" applyNumberFormat="1" applyFill="1" applyBorder="1" applyAlignment="1">
      <alignment horizontal="center"/>
    </xf>
    <xf numFmtId="3" fontId="2" fillId="4" borderId="30" xfId="3" applyNumberFormat="1" applyFill="1" applyBorder="1" applyAlignment="1">
      <alignment horizontal="center"/>
    </xf>
    <xf numFmtId="3" fontId="2" fillId="4" borderId="13" xfId="3" applyNumberFormat="1" applyFill="1" applyBorder="1" applyAlignment="1">
      <alignment horizontal="center"/>
    </xf>
    <xf numFmtId="3" fontId="2" fillId="7" borderId="13" xfId="3" applyNumberFormat="1" applyFill="1" applyBorder="1" applyAlignment="1">
      <alignment horizontal="center"/>
    </xf>
    <xf numFmtId="3" fontId="2" fillId="4" borderId="15" xfId="3" applyNumberFormat="1" applyFill="1" applyBorder="1" applyAlignment="1">
      <alignment horizontal="center"/>
    </xf>
    <xf numFmtId="4" fontId="2" fillId="7" borderId="13" xfId="3" applyNumberFormat="1" applyFill="1" applyBorder="1" applyAlignment="1">
      <alignment horizontal="center"/>
    </xf>
    <xf numFmtId="0" fontId="2" fillId="7" borderId="32" xfId="3" applyFill="1" applyBorder="1" applyAlignment="1">
      <alignment horizontal="center"/>
    </xf>
    <xf numFmtId="4" fontId="2" fillId="4" borderId="40" xfId="3" applyNumberFormat="1" applyFill="1" applyBorder="1" applyAlignment="1">
      <alignment horizontal="center"/>
    </xf>
    <xf numFmtId="4" fontId="2" fillId="4" borderId="32" xfId="3" applyNumberFormat="1" applyFill="1" applyBorder="1" applyAlignment="1">
      <alignment horizontal="center"/>
    </xf>
    <xf numFmtId="4" fontId="2" fillId="4" borderId="41" xfId="3" applyNumberFormat="1" applyFill="1" applyBorder="1" applyAlignment="1">
      <alignment horizontal="center"/>
    </xf>
    <xf numFmtId="0" fontId="2" fillId="7" borderId="34" xfId="3" applyFill="1" applyBorder="1" applyAlignment="1">
      <alignment horizontal="center"/>
    </xf>
    <xf numFmtId="0" fontId="16" fillId="7" borderId="25" xfId="3" applyFont="1" applyFill="1" applyBorder="1" applyAlignment="1">
      <alignment horizontal="center" vertical="center"/>
    </xf>
    <xf numFmtId="3" fontId="2" fillId="8" borderId="28" xfId="3" applyNumberFormat="1" applyFill="1" applyBorder="1" applyAlignment="1">
      <alignment horizontal="center"/>
    </xf>
    <xf numFmtId="0" fontId="16" fillId="7" borderId="26" xfId="3" applyFont="1" applyFill="1" applyBorder="1" applyAlignment="1">
      <alignment horizontal="center" vertical="center"/>
    </xf>
    <xf numFmtId="3" fontId="2" fillId="8" borderId="30" xfId="3" applyNumberFormat="1" applyFill="1" applyBorder="1" applyAlignment="1">
      <alignment horizontal="center"/>
    </xf>
    <xf numFmtId="0" fontId="16" fillId="7" borderId="31" xfId="3" applyFont="1" applyFill="1" applyBorder="1" applyAlignment="1">
      <alignment horizontal="center" vertical="center"/>
    </xf>
    <xf numFmtId="4" fontId="2" fillId="8" borderId="30" xfId="3" applyNumberFormat="1" applyFill="1" applyBorder="1" applyAlignment="1">
      <alignment horizontal="center"/>
    </xf>
    <xf numFmtId="0" fontId="16" fillId="7" borderId="31" xfId="3" applyFont="1" applyFill="1" applyBorder="1" applyAlignment="1">
      <alignment vertical="center"/>
    </xf>
    <xf numFmtId="166" fontId="2" fillId="8" borderId="30" xfId="3" applyNumberFormat="1" applyFill="1" applyBorder="1" applyAlignment="1">
      <alignment horizontal="center"/>
    </xf>
    <xf numFmtId="168" fontId="2" fillId="7" borderId="13" xfId="3" applyNumberFormat="1" applyFill="1" applyBorder="1" applyAlignment="1">
      <alignment horizontal="center"/>
    </xf>
    <xf numFmtId="0" fontId="16" fillId="7" borderId="33" xfId="3" applyFont="1" applyFill="1" applyBorder="1" applyAlignment="1">
      <alignment vertical="center"/>
    </xf>
    <xf numFmtId="166" fontId="2" fillId="8" borderId="32" xfId="3" applyNumberFormat="1" applyFill="1" applyBorder="1" applyAlignment="1">
      <alignment horizontal="center"/>
    </xf>
    <xf numFmtId="3" fontId="2" fillId="7" borderId="30" xfId="3" applyNumberFormat="1" applyFill="1" applyBorder="1" applyAlignment="1">
      <alignment horizontal="center"/>
    </xf>
    <xf numFmtId="0" fontId="16" fillId="7" borderId="27" xfId="3" applyFont="1" applyFill="1" applyBorder="1" applyAlignment="1">
      <alignment horizontal="center" vertical="center"/>
    </xf>
    <xf numFmtId="3" fontId="2" fillId="0" borderId="28" xfId="3" applyNumberFormat="1" applyBorder="1" applyAlignment="1">
      <alignment horizontal="center"/>
    </xf>
    <xf numFmtId="3" fontId="2" fillId="0" borderId="30" xfId="3" applyNumberFormat="1" applyBorder="1" applyAlignment="1">
      <alignment horizontal="center"/>
    </xf>
    <xf numFmtId="4" fontId="2" fillId="0" borderId="30" xfId="3" applyNumberFormat="1" applyBorder="1" applyAlignment="1">
      <alignment horizontal="center"/>
    </xf>
    <xf numFmtId="166" fontId="2" fillId="0" borderId="30" xfId="3" applyNumberFormat="1" applyBorder="1" applyAlignment="1">
      <alignment horizontal="center"/>
    </xf>
    <xf numFmtId="166" fontId="2" fillId="0" borderId="32" xfId="3" applyNumberFormat="1" applyBorder="1" applyAlignment="1">
      <alignment horizontal="center"/>
    </xf>
    <xf numFmtId="3" fontId="2" fillId="7" borderId="28" xfId="3" applyNumberFormat="1" applyFill="1" applyBorder="1" applyAlignment="1">
      <alignment horizontal="center" vertical="center"/>
    </xf>
    <xf numFmtId="3" fontId="2" fillId="7" borderId="30" xfId="3" applyNumberFormat="1" applyFill="1" applyBorder="1" applyAlignment="1">
      <alignment horizontal="center" vertical="center"/>
    </xf>
    <xf numFmtId="4" fontId="2" fillId="7" borderId="32" xfId="3" applyNumberFormat="1" applyFill="1" applyBorder="1" applyAlignment="1">
      <alignment horizontal="center" vertical="center"/>
    </xf>
    <xf numFmtId="10" fontId="2" fillId="0" borderId="0" xfId="3" applyNumberFormat="1" applyFill="1"/>
    <xf numFmtId="0" fontId="2" fillId="4" borderId="0" xfId="145" applyFill="1"/>
    <xf numFmtId="0" fontId="2" fillId="7" borderId="28" xfId="145" applyFill="1" applyBorder="1" applyAlignment="1">
      <alignment horizontal="center"/>
    </xf>
    <xf numFmtId="3" fontId="2" fillId="4" borderId="20" xfId="145" applyNumberFormat="1" applyFill="1" applyBorder="1" applyAlignment="1">
      <alignment horizontal="center"/>
    </xf>
    <xf numFmtId="3" fontId="2" fillId="4" borderId="28" xfId="145" applyNumberFormat="1" applyFill="1" applyBorder="1" applyAlignment="1">
      <alignment horizontal="center"/>
    </xf>
    <xf numFmtId="3" fontId="2" fillId="4" borderId="35" xfId="145" applyNumberFormat="1" applyFill="1" applyBorder="1" applyAlignment="1">
      <alignment horizontal="center"/>
    </xf>
    <xf numFmtId="3" fontId="2" fillId="7" borderId="35" xfId="145" applyNumberFormat="1" applyFill="1" applyBorder="1" applyAlignment="1">
      <alignment horizontal="center"/>
    </xf>
    <xf numFmtId="0" fontId="2" fillId="7" borderId="30" xfId="145" applyFill="1" applyBorder="1" applyAlignment="1">
      <alignment horizontal="center"/>
    </xf>
    <xf numFmtId="3" fontId="2" fillId="4" borderId="39" xfId="145" applyNumberFormat="1" applyFill="1" applyBorder="1" applyAlignment="1">
      <alignment horizontal="center"/>
    </xf>
    <xf numFmtId="3" fontId="2" fillId="4" borderId="30" xfId="145" applyNumberFormat="1" applyFill="1" applyBorder="1" applyAlignment="1">
      <alignment horizontal="center"/>
    </xf>
    <xf numFmtId="3" fontId="2" fillId="4" borderId="13" xfId="145" applyNumberFormat="1" applyFill="1" applyBorder="1" applyAlignment="1">
      <alignment horizontal="center"/>
    </xf>
    <xf numFmtId="3" fontId="2" fillId="7" borderId="13" xfId="145" applyNumberFormat="1" applyFill="1" applyBorder="1" applyAlignment="1">
      <alignment horizontal="center"/>
    </xf>
    <xf numFmtId="3" fontId="2" fillId="4" borderId="15" xfId="145" applyNumberFormat="1" applyFill="1" applyBorder="1" applyAlignment="1">
      <alignment horizontal="center"/>
    </xf>
    <xf numFmtId="4" fontId="2" fillId="7" borderId="13" xfId="145" applyNumberFormat="1" applyFill="1" applyBorder="1" applyAlignment="1">
      <alignment horizontal="center"/>
    </xf>
    <xf numFmtId="0" fontId="2" fillId="7" borderId="32" xfId="145" applyFill="1" applyBorder="1" applyAlignment="1">
      <alignment horizontal="center"/>
    </xf>
    <xf numFmtId="4" fontId="2" fillId="4" borderId="40" xfId="145" applyNumberFormat="1" applyFill="1" applyBorder="1" applyAlignment="1">
      <alignment horizontal="center"/>
    </xf>
    <xf numFmtId="4" fontId="2" fillId="4" borderId="32" xfId="145" applyNumberFormat="1" applyFill="1" applyBorder="1" applyAlignment="1">
      <alignment horizontal="center"/>
    </xf>
    <xf numFmtId="4" fontId="2" fillId="4" borderId="41" xfId="145" applyNumberFormat="1" applyFill="1" applyBorder="1" applyAlignment="1">
      <alignment horizontal="center"/>
    </xf>
    <xf numFmtId="4" fontId="2" fillId="4" borderId="0" xfId="145" applyNumberFormat="1" applyFill="1" applyAlignment="1">
      <alignment horizontal="center"/>
    </xf>
    <xf numFmtId="166" fontId="2" fillId="4" borderId="0" xfId="145" applyNumberFormat="1" applyFill="1" applyAlignment="1">
      <alignment horizontal="center"/>
    </xf>
    <xf numFmtId="0" fontId="2" fillId="7" borderId="34" xfId="145" applyFill="1" applyBorder="1" applyAlignment="1">
      <alignment horizontal="center"/>
    </xf>
    <xf numFmtId="0" fontId="16" fillId="7" borderId="25" xfId="145" applyFont="1" applyFill="1" applyBorder="1" applyAlignment="1">
      <alignment horizontal="center" vertical="center"/>
    </xf>
    <xf numFmtId="3" fontId="2" fillId="8" borderId="28" xfId="145" applyNumberFormat="1" applyFill="1" applyBorder="1" applyAlignment="1">
      <alignment horizontal="center"/>
    </xf>
    <xf numFmtId="0" fontId="16" fillId="7" borderId="26" xfId="145" applyFont="1" applyFill="1" applyBorder="1" applyAlignment="1">
      <alignment horizontal="center" vertical="center"/>
    </xf>
    <xf numFmtId="3" fontId="2" fillId="8" borderId="30" xfId="145" applyNumberFormat="1" applyFill="1" applyBorder="1" applyAlignment="1">
      <alignment horizontal="center"/>
    </xf>
    <xf numFmtId="0" fontId="16" fillId="7" borderId="31" xfId="145" applyFont="1" applyFill="1" applyBorder="1" applyAlignment="1">
      <alignment horizontal="center" vertical="center"/>
    </xf>
    <xf numFmtId="4" fontId="2" fillId="8" borderId="30" xfId="145" applyNumberFormat="1" applyFill="1" applyBorder="1" applyAlignment="1">
      <alignment horizontal="center"/>
    </xf>
    <xf numFmtId="0" fontId="16" fillId="7" borderId="31" xfId="145" applyFont="1" applyFill="1" applyBorder="1" applyAlignment="1">
      <alignment vertical="center"/>
    </xf>
    <xf numFmtId="166" fontId="2" fillId="8" borderId="30" xfId="145" applyNumberFormat="1" applyFill="1" applyBorder="1" applyAlignment="1">
      <alignment horizontal="center"/>
    </xf>
    <xf numFmtId="168" fontId="2" fillId="7" borderId="13" xfId="145" applyNumberFormat="1" applyFill="1" applyBorder="1" applyAlignment="1">
      <alignment horizontal="center"/>
    </xf>
    <xf numFmtId="166" fontId="2" fillId="4" borderId="0" xfId="145" applyNumberFormat="1" applyFill="1"/>
    <xf numFmtId="0" fontId="16" fillId="7" borderId="33" xfId="145" applyFont="1" applyFill="1" applyBorder="1" applyAlignment="1">
      <alignment vertical="center"/>
    </xf>
    <xf numFmtId="166" fontId="2" fillId="8" borderId="32" xfId="145" applyNumberFormat="1" applyFill="1" applyBorder="1" applyAlignment="1">
      <alignment horizontal="center"/>
    </xf>
    <xf numFmtId="3" fontId="2" fillId="7" borderId="30" xfId="145" applyNumberFormat="1" applyFill="1" applyBorder="1" applyAlignment="1">
      <alignment horizontal="center"/>
    </xf>
    <xf numFmtId="0" fontId="0" fillId="7" borderId="30" xfId="145" applyFont="1" applyFill="1" applyBorder="1" applyAlignment="1">
      <alignment horizontal="center"/>
    </xf>
    <xf numFmtId="0" fontId="16" fillId="7" borderId="27" xfId="145" applyFont="1" applyFill="1" applyBorder="1" applyAlignment="1">
      <alignment horizontal="center" vertical="center"/>
    </xf>
    <xf numFmtId="3" fontId="2" fillId="0" borderId="28" xfId="145" applyNumberFormat="1" applyBorder="1" applyAlignment="1">
      <alignment horizontal="center"/>
    </xf>
    <xf numFmtId="3" fontId="2" fillId="0" borderId="30" xfId="145" applyNumberFormat="1" applyBorder="1" applyAlignment="1">
      <alignment horizontal="center"/>
    </xf>
    <xf numFmtId="4" fontId="2" fillId="0" borderId="30" xfId="145" applyNumberFormat="1" applyBorder="1" applyAlignment="1">
      <alignment horizontal="center"/>
    </xf>
    <xf numFmtId="166" fontId="2" fillId="0" borderId="30" xfId="145" applyNumberFormat="1" applyBorder="1" applyAlignment="1">
      <alignment horizontal="center"/>
    </xf>
    <xf numFmtId="166" fontId="2" fillId="0" borderId="32" xfId="145" applyNumberFormat="1" applyBorder="1" applyAlignment="1">
      <alignment horizontal="center"/>
    </xf>
    <xf numFmtId="3" fontId="2" fillId="7" borderId="28" xfId="145" applyNumberFormat="1" applyFill="1" applyBorder="1" applyAlignment="1">
      <alignment horizontal="center" vertical="center"/>
    </xf>
    <xf numFmtId="3" fontId="2" fillId="4" borderId="0" xfId="145" applyNumberFormat="1" applyFill="1"/>
    <xf numFmtId="3" fontId="2" fillId="7" borderId="30" xfId="145" applyNumberFormat="1" applyFill="1" applyBorder="1" applyAlignment="1">
      <alignment horizontal="center" vertical="center"/>
    </xf>
    <xf numFmtId="9" fontId="0" fillId="4" borderId="0" xfId="4" applyFont="1" applyFill="1"/>
    <xf numFmtId="4" fontId="2" fillId="7" borderId="32" xfId="145" applyNumberFormat="1" applyFill="1" applyBorder="1" applyAlignment="1">
      <alignment horizontal="center" vertical="center"/>
    </xf>
    <xf numFmtId="10" fontId="2" fillId="0" borderId="0" xfId="145" applyNumberFormat="1" applyFill="1"/>
    <xf numFmtId="2" fontId="2" fillId="4" borderId="0" xfId="145" applyNumberFormat="1" applyFill="1"/>
    <xf numFmtId="0" fontId="16" fillId="7" borderId="31" xfId="145" applyFont="1" applyFill="1" applyBorder="1" applyAlignment="1">
      <alignment horizontal="center" vertical="center"/>
    </xf>
    <xf numFmtId="0" fontId="16" fillId="7" borderId="25" xfId="145" applyFont="1" applyFill="1" applyBorder="1" applyAlignment="1">
      <alignment horizontal="center" vertical="center"/>
    </xf>
    <xf numFmtId="0" fontId="16" fillId="7" borderId="26" xfId="145" applyFont="1" applyFill="1" applyBorder="1" applyAlignment="1">
      <alignment horizontal="center" vertical="center"/>
    </xf>
    <xf numFmtId="0" fontId="16" fillId="7" borderId="27" xfId="145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justify" vertical="top"/>
    </xf>
    <xf numFmtId="0" fontId="3" fillId="0" borderId="0" xfId="0" applyFont="1" applyAlignment="1">
      <alignment horizontal="center" wrapText="1"/>
    </xf>
    <xf numFmtId="0" fontId="9" fillId="5" borderId="29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0" fillId="0" borderId="5" xfId="0" applyBorder="1" applyAlignment="1">
      <alignment horizontal="justify" vertical="top" wrapText="1"/>
    </xf>
    <xf numFmtId="0" fontId="16" fillId="0" borderId="0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16" fillId="7" borderId="29" xfId="3" applyFont="1" applyFill="1" applyBorder="1" applyAlignment="1">
      <alignment horizontal="center" vertical="center" wrapText="1"/>
    </xf>
    <xf numFmtId="0" fontId="16" fillId="7" borderId="31" xfId="3" applyFont="1" applyFill="1" applyBorder="1" applyAlignment="1">
      <alignment horizontal="center" vertical="center" wrapText="1"/>
    </xf>
    <xf numFmtId="0" fontId="16" fillId="7" borderId="33" xfId="3" applyFont="1" applyFill="1" applyBorder="1" applyAlignment="1">
      <alignment horizontal="center" vertical="center" wrapText="1"/>
    </xf>
    <xf numFmtId="0" fontId="16" fillId="7" borderId="7" xfId="3" applyFont="1" applyFill="1" applyBorder="1" applyAlignment="1">
      <alignment horizontal="center" vertical="center"/>
    </xf>
    <xf numFmtId="0" fontId="16" fillId="7" borderId="11" xfId="3" applyFont="1" applyFill="1" applyBorder="1" applyAlignment="1">
      <alignment horizontal="center" vertical="center"/>
    </xf>
    <xf numFmtId="0" fontId="16" fillId="7" borderId="12" xfId="3" applyFont="1" applyFill="1" applyBorder="1" applyAlignment="1">
      <alignment horizontal="center" vertical="center"/>
    </xf>
    <xf numFmtId="0" fontId="16" fillId="7" borderId="31" xfId="3" applyFont="1" applyFill="1" applyBorder="1" applyAlignment="1">
      <alignment horizontal="center" vertical="center"/>
    </xf>
    <xf numFmtId="0" fontId="16" fillId="7" borderId="33" xfId="3" applyFont="1" applyFill="1" applyBorder="1" applyAlignment="1">
      <alignment horizontal="center" vertical="center"/>
    </xf>
    <xf numFmtId="0" fontId="16" fillId="7" borderId="29" xfId="3" applyFont="1" applyFill="1" applyBorder="1" applyAlignment="1">
      <alignment horizontal="center" vertical="center"/>
    </xf>
    <xf numFmtId="0" fontId="2" fillId="0" borderId="0" xfId="3" applyFont="1" applyAlignment="1">
      <alignment horizontal="justify" vertical="top" wrapText="1"/>
    </xf>
    <xf numFmtId="0" fontId="2" fillId="0" borderId="0" xfId="3" applyAlignment="1">
      <alignment horizontal="justify" vertical="top" wrapText="1"/>
    </xf>
    <xf numFmtId="169" fontId="16" fillId="7" borderId="29" xfId="3" applyNumberFormat="1" applyFont="1" applyFill="1" applyBorder="1" applyAlignment="1">
      <alignment horizontal="center" vertical="center" wrapText="1"/>
    </xf>
    <xf numFmtId="169" fontId="16" fillId="7" borderId="31" xfId="3" applyNumberFormat="1" applyFont="1" applyFill="1" applyBorder="1" applyAlignment="1">
      <alignment horizontal="center" vertical="center" wrapText="1"/>
    </xf>
    <xf numFmtId="169" fontId="16" fillId="7" borderId="33" xfId="3" applyNumberFormat="1" applyFont="1" applyFill="1" applyBorder="1" applyAlignment="1">
      <alignment horizontal="center" vertical="center" wrapText="1"/>
    </xf>
    <xf numFmtId="0" fontId="16" fillId="7" borderId="25" xfId="3" applyFont="1" applyFill="1" applyBorder="1" applyAlignment="1">
      <alignment horizontal="center" vertical="center"/>
    </xf>
    <xf numFmtId="0" fontId="16" fillId="7" borderId="26" xfId="3" applyFont="1" applyFill="1" applyBorder="1" applyAlignment="1">
      <alignment horizontal="center" vertical="center"/>
    </xf>
    <xf numFmtId="0" fontId="16" fillId="7" borderId="27" xfId="3" applyFont="1" applyFill="1" applyBorder="1" applyAlignment="1">
      <alignment horizontal="center" vertical="center"/>
    </xf>
    <xf numFmtId="0" fontId="2" fillId="0" borderId="5" xfId="3" applyBorder="1" applyAlignment="1">
      <alignment horizontal="justify" vertical="top" wrapText="1"/>
    </xf>
    <xf numFmtId="0" fontId="16" fillId="7" borderId="29" xfId="145" applyFont="1" applyFill="1" applyBorder="1" applyAlignment="1">
      <alignment horizontal="center" vertical="center"/>
    </xf>
    <xf numFmtId="0" fontId="16" fillId="7" borderId="31" xfId="145" applyFont="1" applyFill="1" applyBorder="1" applyAlignment="1">
      <alignment horizontal="center" vertical="center"/>
    </xf>
    <xf numFmtId="0" fontId="16" fillId="7" borderId="33" xfId="145" applyFont="1" applyFill="1" applyBorder="1" applyAlignment="1">
      <alignment horizontal="center" vertical="center"/>
    </xf>
    <xf numFmtId="0" fontId="16" fillId="7" borderId="25" xfId="145" applyFont="1" applyFill="1" applyBorder="1" applyAlignment="1">
      <alignment horizontal="center" vertical="center"/>
    </xf>
    <xf numFmtId="0" fontId="16" fillId="7" borderId="26" xfId="145" applyFont="1" applyFill="1" applyBorder="1" applyAlignment="1">
      <alignment horizontal="center" vertical="center"/>
    </xf>
    <xf numFmtId="0" fontId="16" fillId="7" borderId="27" xfId="145" applyFont="1" applyFill="1" applyBorder="1" applyAlignment="1">
      <alignment horizontal="center" vertical="center"/>
    </xf>
    <xf numFmtId="0" fontId="2" fillId="0" borderId="5" xfId="145" applyBorder="1" applyAlignment="1">
      <alignment horizontal="justify" vertical="top" wrapText="1"/>
    </xf>
    <xf numFmtId="0" fontId="2" fillId="0" borderId="0" xfId="145" applyAlignment="1">
      <alignment horizontal="justify" vertical="top" wrapText="1"/>
    </xf>
    <xf numFmtId="0" fontId="2" fillId="0" borderId="0" xfId="145" applyFont="1" applyAlignment="1">
      <alignment horizontal="justify" vertical="top" wrapText="1"/>
    </xf>
    <xf numFmtId="0" fontId="17" fillId="4" borderId="0" xfId="145" applyFont="1" applyFill="1" applyAlignment="1">
      <alignment horizontal="center" vertical="center"/>
    </xf>
    <xf numFmtId="0" fontId="16" fillId="7" borderId="29" xfId="145" applyFont="1" applyFill="1" applyBorder="1" applyAlignment="1">
      <alignment horizontal="center" vertical="center" wrapText="1"/>
    </xf>
    <xf numFmtId="0" fontId="16" fillId="7" borderId="31" xfId="145" applyFont="1" applyFill="1" applyBorder="1" applyAlignment="1">
      <alignment horizontal="center" vertical="center" wrapText="1"/>
    </xf>
    <xf numFmtId="0" fontId="16" fillId="7" borderId="33" xfId="145" applyFont="1" applyFill="1" applyBorder="1" applyAlignment="1">
      <alignment horizontal="center" vertical="center" wrapText="1"/>
    </xf>
    <xf numFmtId="169" fontId="16" fillId="7" borderId="29" xfId="145" applyNumberFormat="1" applyFont="1" applyFill="1" applyBorder="1" applyAlignment="1">
      <alignment horizontal="center" vertical="center" wrapText="1"/>
    </xf>
    <xf numFmtId="169" fontId="16" fillId="7" borderId="31" xfId="145" applyNumberFormat="1" applyFont="1" applyFill="1" applyBorder="1" applyAlignment="1">
      <alignment horizontal="center" vertical="center" wrapText="1"/>
    </xf>
    <xf numFmtId="169" fontId="16" fillId="7" borderId="33" xfId="145" applyNumberFormat="1" applyFont="1" applyFill="1" applyBorder="1" applyAlignment="1">
      <alignment horizontal="center" vertical="center" wrapText="1"/>
    </xf>
    <xf numFmtId="0" fontId="16" fillId="7" borderId="7" xfId="145" applyFont="1" applyFill="1" applyBorder="1" applyAlignment="1">
      <alignment horizontal="center" vertical="center"/>
    </xf>
    <xf numFmtId="0" fontId="16" fillId="7" borderId="11" xfId="145" applyFont="1" applyFill="1" applyBorder="1" applyAlignment="1">
      <alignment horizontal="center" vertical="center"/>
    </xf>
    <xf numFmtId="0" fontId="16" fillId="7" borderId="12" xfId="145" applyFont="1" applyFill="1" applyBorder="1" applyAlignment="1">
      <alignment horizontal="center" vertical="center"/>
    </xf>
    <xf numFmtId="0" fontId="47" fillId="4" borderId="0" xfId="145" applyFont="1" applyFill="1"/>
  </cellXfs>
  <cellStyles count="146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Buena 2" xfId="23"/>
    <cellStyle name="Cabecera 1" xfId="24"/>
    <cellStyle name="Cabecera 2" xfId="25"/>
    <cellStyle name="Cálculo 2" xfId="26"/>
    <cellStyle name="Celda de comprobación 2" xfId="27"/>
    <cellStyle name="Celda vinculada 2" xfId="28"/>
    <cellStyle name="Emphasis 1" xfId="29"/>
    <cellStyle name="Emphasis 2" xfId="30"/>
    <cellStyle name="Emphasis 3" xfId="31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Fecha" xfId="41"/>
    <cellStyle name="Fecha3 - Modelo3" xfId="42"/>
    <cellStyle name="Fijo" xfId="43"/>
    <cellStyle name="Hipervínculo" xfId="2" builtinId="8"/>
    <cellStyle name="Incorrecto 2" xfId="44"/>
    <cellStyle name="Millares [0]" xfId="1" builtinId="6"/>
    <cellStyle name="Millares 10" xfId="45"/>
    <cellStyle name="Millares 11" xfId="46"/>
    <cellStyle name="Millares 2" xfId="47"/>
    <cellStyle name="Millares 2 2" xfId="48"/>
    <cellStyle name="Millares 2 3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9" xfId="56"/>
    <cellStyle name="Monetario" xfId="57"/>
    <cellStyle name="Monetario0" xfId="58"/>
    <cellStyle name="Neutral 2" xfId="59"/>
    <cellStyle name="Normal" xfId="0" builtinId="0"/>
    <cellStyle name="Normal 10" xfId="145"/>
    <cellStyle name="Normal 2" xfId="3"/>
    <cellStyle name="Normal 2 2" xfId="60"/>
    <cellStyle name="Normal 2 3" xfId="61"/>
    <cellStyle name="Normal 2 4" xfId="62"/>
    <cellStyle name="Normal 3" xfId="63"/>
    <cellStyle name="Normal 38" xfId="64"/>
    <cellStyle name="Normal 4" xfId="65"/>
    <cellStyle name="Normal 4 2" xfId="66"/>
    <cellStyle name="Normal 4 3" xfId="67"/>
    <cellStyle name="Normal 4 4" xfId="68"/>
    <cellStyle name="Normal 5" xfId="69"/>
    <cellStyle name="Normal 5 2" xfId="70"/>
    <cellStyle name="Normal 6" xfId="71"/>
    <cellStyle name="Normal 7" xfId="72"/>
    <cellStyle name="Normal 8" xfId="73"/>
    <cellStyle name="Notas 2" xfId="74"/>
    <cellStyle name="Notas 2 2" xfId="75"/>
    <cellStyle name="Porcen - Modelo2" xfId="76"/>
    <cellStyle name="Porcentaje 2" xfId="4"/>
    <cellStyle name="Porcentaje 3" xfId="77"/>
    <cellStyle name="Porcentual 2" xfId="78"/>
    <cellStyle name="Porcentual 3" xfId="79"/>
    <cellStyle name="Porcentual 4" xfId="80"/>
    <cellStyle name="Porcentual 5" xfId="81"/>
    <cellStyle name="Punto" xfId="82"/>
    <cellStyle name="Punto0" xfId="83"/>
    <cellStyle name="Punto0 - Modelo4" xfId="84"/>
    <cellStyle name="Punto1 - Modelo1" xfId="85"/>
    <cellStyle name="Salida 2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0X 2" xfId="109"/>
    <cellStyle name="SAPBEXHLevel1" xfId="110"/>
    <cellStyle name="SAPBEXHLevel1X" xfId="111"/>
    <cellStyle name="SAPBEXHLevel1X 2" xfId="112"/>
    <cellStyle name="SAPBEXHLevel2" xfId="113"/>
    <cellStyle name="SAPBEXHLevel2X" xfId="114"/>
    <cellStyle name="SAPBEXHLevel2X 2" xfId="115"/>
    <cellStyle name="SAPBEXHLevel3" xfId="116"/>
    <cellStyle name="SAPBEXHLevel3X" xfId="117"/>
    <cellStyle name="SAPBEXHLevel3X 2" xfId="118"/>
    <cellStyle name="SAPBEXinputData" xfId="119"/>
    <cellStyle name="SAPBEXinputData 2" xfId="120"/>
    <cellStyle name="SAPBEXItemHeader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 3" xfId="127"/>
    <cellStyle name="SAPBEXstdData 4" xfId="128"/>
    <cellStyle name="SAPBEXstdDataEmph" xfId="129"/>
    <cellStyle name="SAPBEXstdItem" xfId="130"/>
    <cellStyle name="SAPBEXstdItem 3" xfId="131"/>
    <cellStyle name="SAPBEXstdItemX" xfId="132"/>
    <cellStyle name="SAPBEXtitle" xfId="133"/>
    <cellStyle name="SAPBEXunassignedItem" xfId="134"/>
    <cellStyle name="SAPBEXundefined" xfId="135"/>
    <cellStyle name="Sheet Title" xfId="136"/>
    <cellStyle name="Texto de advertencia 2" xfId="137"/>
    <cellStyle name="Título 1 2" xfId="138"/>
    <cellStyle name="Título 2 2" xfId="139"/>
    <cellStyle name="Título 3 2" xfId="140"/>
    <cellStyle name="Total 2" xfId="141"/>
    <cellStyle name="Total 3" xfId="142"/>
    <cellStyle name="Total 4" xfId="143"/>
    <cellStyle name="Total 5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istica\ESTADISTICAS-NUEVO%20MODELO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ROSUR-TON"/>
      <sheetName val="FERROSUR-TON-KM"/>
      <sheetName val="FERROSUR-INGRESOS"/>
      <sheetName val="FERROSUR-GENERAL"/>
      <sheetName val="FEPSA-TON"/>
      <sheetName val="FEPSA-TON-KM"/>
      <sheetName val="FEPSA-INGRESOS"/>
      <sheetName val="FEPSA-GENERAL"/>
      <sheetName val="NCA-TON"/>
      <sheetName val="NCA-TON-KM"/>
      <sheetName val="NCA-INGRESOS"/>
      <sheetName val="NCA-GENERAL"/>
      <sheetName val="TACYL-BELGRANO-TON"/>
      <sheetName val="TACYL-BELGRANO-TON-KM"/>
      <sheetName val="TACYL-BELGRANO-INGRESOS"/>
      <sheetName val="TACYL-BELGR-GENERAL"/>
      <sheetName val="TACYL-URQ-TON"/>
      <sheetName val="TACYL-URQ-TON-KM"/>
      <sheetName val="TACYL-URQ-INGRESOS"/>
      <sheetName val="TACYL-URQ-GENERAL"/>
      <sheetName val="TACYL-SMT-TON"/>
      <sheetName val="TACYL-SMT-TON-KM"/>
      <sheetName val="TACYL-SMT-INGRESOS"/>
      <sheetName val="TACYL-SMT-GENERAL"/>
      <sheetName val="RIO NEGRO-TON"/>
      <sheetName val="PRESENTACION GENERAL EMPRES-TON"/>
      <sheetName val="PRESENTACION GENERAL-TON-KM"/>
      <sheetName val="PRESENTACION GENERAL-INGRESOS"/>
      <sheetName val="PRESENTACIÓN GENERAL MES-TON"/>
      <sheetName val="PRESENTACIÓN GENERAL-MES-TON KM"/>
      <sheetName val="PRESENTACION GENERAL-MES -INGRE"/>
      <sheetName val="TON-MES-FERROSUR"/>
      <sheetName val="TON-MES-FEPSA"/>
      <sheetName val="TON-MES-NCA"/>
      <sheetName val="TON-MES-BELGRANO"/>
      <sheetName val="TON-MES-URQUIZA"/>
      <sheetName val="TON-MES-SAN MARTIN"/>
      <sheetName val="TON-TOTALES"/>
      <sheetName val="TON-KM-MES-FERROSUR"/>
      <sheetName val="TON-KM-MES-FEPSA"/>
      <sheetName val="TON-KM-MES-NCA"/>
      <sheetName val="TON-KM-MES-BELGRANO"/>
      <sheetName val="TON-KM-MES-URQ"/>
      <sheetName val="TON-KM-MES-SMT"/>
      <sheetName val="TOTAL-TON-KM"/>
      <sheetName val="EXPLOTACION"/>
    </sheetNames>
    <sheetDataSet>
      <sheetData sheetId="0" refreshError="1">
        <row r="89">
          <cell r="C89">
            <v>334168</v>
          </cell>
          <cell r="D89">
            <v>288334.05</v>
          </cell>
          <cell r="E89">
            <v>362639.46400000004</v>
          </cell>
          <cell r="F89">
            <v>347436.19700000004</v>
          </cell>
          <cell r="G89">
            <v>345298.23600000003</v>
          </cell>
          <cell r="H89">
            <v>370374.61700000003</v>
          </cell>
          <cell r="I89">
            <v>393006.46399999998</v>
          </cell>
          <cell r="J89">
            <v>393060.21900000004</v>
          </cell>
          <cell r="K89">
            <v>364041.37099999993</v>
          </cell>
          <cell r="L89">
            <v>400250.56400000001</v>
          </cell>
          <cell r="M89">
            <v>385471.79100000003</v>
          </cell>
          <cell r="N89">
            <v>344963.31799999997</v>
          </cell>
        </row>
      </sheetData>
      <sheetData sheetId="1" refreshError="1">
        <row r="89">
          <cell r="C89">
            <v>140655033.35599998</v>
          </cell>
          <cell r="D89">
            <v>125065379.76099999</v>
          </cell>
          <cell r="E89">
            <v>157386886.04700002</v>
          </cell>
          <cell r="F89">
            <v>147078605.67399999</v>
          </cell>
          <cell r="G89">
            <v>142829566.06199998</v>
          </cell>
          <cell r="H89">
            <v>157140919.588</v>
          </cell>
          <cell r="I89">
            <v>172532124.25999999</v>
          </cell>
          <cell r="J89">
            <v>166957015.65899998</v>
          </cell>
          <cell r="K89">
            <v>155872306.896</v>
          </cell>
          <cell r="L89">
            <v>175558731.588</v>
          </cell>
          <cell r="M89">
            <v>153882533.90699998</v>
          </cell>
          <cell r="N89">
            <v>145892736.80800003</v>
          </cell>
        </row>
      </sheetData>
      <sheetData sheetId="2" refreshError="1">
        <row r="89">
          <cell r="C89">
            <v>280873604.28000003</v>
          </cell>
          <cell r="D89">
            <v>248087355.88</v>
          </cell>
          <cell r="E89">
            <v>331972557.66999996</v>
          </cell>
          <cell r="F89">
            <v>341970015.26999998</v>
          </cell>
          <cell r="G89">
            <v>352094342.86999995</v>
          </cell>
          <cell r="H89">
            <v>393491541.90999997</v>
          </cell>
          <cell r="I89">
            <v>416137412.04000008</v>
          </cell>
          <cell r="J89">
            <v>467653750.44</v>
          </cell>
          <cell r="K89">
            <v>440934102.33000004</v>
          </cell>
          <cell r="L89">
            <v>513075653.58999997</v>
          </cell>
          <cell r="M89">
            <v>471877061.29000002</v>
          </cell>
          <cell r="N89">
            <v>438103950.44999999</v>
          </cell>
        </row>
      </sheetData>
      <sheetData sheetId="3" refreshError="1"/>
      <sheetData sheetId="4" refreshError="1">
        <row r="89">
          <cell r="C89">
            <v>276000</v>
          </cell>
          <cell r="D89">
            <v>379000.00000000006</v>
          </cell>
          <cell r="E89">
            <v>365000.00000000012</v>
          </cell>
          <cell r="F89">
            <v>329000</v>
          </cell>
          <cell r="G89">
            <v>387999.99999999983</v>
          </cell>
          <cell r="H89">
            <v>432989.91000000021</v>
          </cell>
          <cell r="I89">
            <v>420010.08999999997</v>
          </cell>
          <cell r="J89">
            <v>420000.00000000006</v>
          </cell>
          <cell r="K89">
            <v>384999.99999999988</v>
          </cell>
          <cell r="L89">
            <v>410000.00000000006</v>
          </cell>
          <cell r="M89">
            <v>298999.99999999988</v>
          </cell>
          <cell r="N89">
            <v>284000</v>
          </cell>
        </row>
      </sheetData>
      <sheetData sheetId="5" refreshError="1">
        <row r="89">
          <cell r="C89">
            <v>110800057.8625796</v>
          </cell>
          <cell r="D89">
            <v>137896434.87360755</v>
          </cell>
          <cell r="E89">
            <v>141036322.13422367</v>
          </cell>
          <cell r="F89">
            <v>143599890.78318486</v>
          </cell>
          <cell r="G89">
            <v>171653015.83056182</v>
          </cell>
          <cell r="H89">
            <v>187188855.76648897</v>
          </cell>
          <cell r="I89">
            <v>184367148.4243238</v>
          </cell>
          <cell r="J89">
            <v>184440535.66921178</v>
          </cell>
          <cell r="K89">
            <v>170520871.72454253</v>
          </cell>
          <cell r="L89">
            <v>183178189.64508399</v>
          </cell>
          <cell r="M89">
            <v>129372892.47547118</v>
          </cell>
          <cell r="N89">
            <v>122208072.40530232</v>
          </cell>
        </row>
      </sheetData>
      <sheetData sheetId="6" refreshError="1">
        <row r="89">
          <cell r="C89">
            <v>237574359.99455726</v>
          </cell>
          <cell r="D89">
            <v>300918989.44055557</v>
          </cell>
          <cell r="E89">
            <v>365735742.52603471</v>
          </cell>
          <cell r="F89">
            <v>483279374.39280403</v>
          </cell>
          <cell r="G89">
            <v>591632488.675318</v>
          </cell>
          <cell r="H89">
            <v>635135440.50739682</v>
          </cell>
          <cell r="I89">
            <v>575877617.2899065</v>
          </cell>
          <cell r="J89">
            <v>573453812.85255969</v>
          </cell>
          <cell r="K89">
            <v>524141433.25828254</v>
          </cell>
          <cell r="L89">
            <v>542649404.65227032</v>
          </cell>
          <cell r="M89">
            <v>393667184.03701919</v>
          </cell>
          <cell r="N89">
            <v>396964887.61626697</v>
          </cell>
        </row>
      </sheetData>
      <sheetData sheetId="7" refreshError="1"/>
      <sheetData sheetId="8" refreshError="1">
        <row r="89">
          <cell r="C89">
            <v>492073.32</v>
          </cell>
          <cell r="D89">
            <v>519619.87</v>
          </cell>
          <cell r="E89">
            <v>586549.05000000005</v>
          </cell>
          <cell r="F89">
            <v>617469.42000000004</v>
          </cell>
          <cell r="G89">
            <v>618614.31999999983</v>
          </cell>
          <cell r="H89">
            <v>643208.92000000004</v>
          </cell>
          <cell r="I89">
            <v>703576.83000000007</v>
          </cell>
          <cell r="J89">
            <v>665255.02</v>
          </cell>
          <cell r="K89">
            <v>713957.11</v>
          </cell>
          <cell r="L89">
            <v>624665.72</v>
          </cell>
          <cell r="M89">
            <v>541707.27</v>
          </cell>
          <cell r="N89">
            <v>569670.75</v>
          </cell>
        </row>
      </sheetData>
      <sheetData sheetId="9" refreshError="1">
        <row r="89">
          <cell r="C89">
            <v>208224292.76000002</v>
          </cell>
          <cell r="D89">
            <v>199804294.33000001</v>
          </cell>
          <cell r="E89">
            <v>210630589.19</v>
          </cell>
          <cell r="F89">
            <v>208053542.59</v>
          </cell>
          <cell r="G89">
            <v>206773876.06999999</v>
          </cell>
          <cell r="H89">
            <v>241532628.88999993</v>
          </cell>
          <cell r="I89">
            <v>272466494.76399994</v>
          </cell>
          <cell r="J89">
            <v>287502452.45999998</v>
          </cell>
          <cell r="K89">
            <v>289655693.56</v>
          </cell>
          <cell r="L89">
            <v>258875934.19999996</v>
          </cell>
          <cell r="M89">
            <v>244156006.07999995</v>
          </cell>
          <cell r="N89">
            <v>277447876.94999999</v>
          </cell>
        </row>
      </sheetData>
      <sheetData sheetId="10" refreshError="1">
        <row r="89">
          <cell r="C89">
            <v>346853022.23000002</v>
          </cell>
          <cell r="D89">
            <v>379839331.07999998</v>
          </cell>
          <cell r="E89">
            <v>465481477.22000003</v>
          </cell>
          <cell r="F89">
            <v>527874661.70999998</v>
          </cell>
          <cell r="G89">
            <v>562707062.91000009</v>
          </cell>
          <cell r="H89">
            <v>645408226.11831093</v>
          </cell>
          <cell r="I89">
            <v>750992903.3902812</v>
          </cell>
          <cell r="J89">
            <v>780322833.1099999</v>
          </cell>
          <cell r="K89">
            <v>796492190.38</v>
          </cell>
          <cell r="L89">
            <v>701335457.32000005</v>
          </cell>
          <cell r="M89">
            <v>660953861.52999997</v>
          </cell>
          <cell r="N89">
            <v>713671422.62999988</v>
          </cell>
        </row>
      </sheetData>
      <sheetData sheetId="11" refreshError="1"/>
      <sheetData sheetId="12" refreshError="1">
        <row r="89">
          <cell r="C89">
            <v>208863.18000000011</v>
          </cell>
          <cell r="D89">
            <v>176741.21000000011</v>
          </cell>
          <cell r="E89">
            <v>130834.29999999994</v>
          </cell>
          <cell r="F89">
            <v>173488.91000000012</v>
          </cell>
          <cell r="G89">
            <v>226003.90999999986</v>
          </cell>
          <cell r="H89">
            <v>245722.97999999998</v>
          </cell>
          <cell r="I89">
            <v>247120.25000000032</v>
          </cell>
          <cell r="J89">
            <v>253450.59999999998</v>
          </cell>
          <cell r="K89">
            <v>257510.00000000006</v>
          </cell>
          <cell r="L89">
            <v>266443.71000000008</v>
          </cell>
          <cell r="M89">
            <v>252916.41000000012</v>
          </cell>
          <cell r="N89">
            <v>216313.14999999991</v>
          </cell>
        </row>
      </sheetData>
      <sheetData sheetId="13" refreshError="1">
        <row r="89">
          <cell r="C89">
            <v>149885898.87908256</v>
          </cell>
          <cell r="D89">
            <v>124420326.08567211</v>
          </cell>
          <cell r="E89">
            <v>82383802.559530944</v>
          </cell>
          <cell r="F89">
            <v>105862941.04794939</v>
          </cell>
          <cell r="G89">
            <v>158254361.15759629</v>
          </cell>
          <cell r="H89">
            <v>184898178.81413329</v>
          </cell>
          <cell r="I89">
            <v>192987350.07902953</v>
          </cell>
          <cell r="J89">
            <v>194157184.99094325</v>
          </cell>
          <cell r="K89">
            <v>197900599.93278366</v>
          </cell>
          <cell r="L89">
            <v>199487349.58929816</v>
          </cell>
          <cell r="M89">
            <v>182537802.21012607</v>
          </cell>
          <cell r="N89">
            <v>154490304.81323895</v>
          </cell>
        </row>
      </sheetData>
      <sheetData sheetId="14" refreshError="1">
        <row r="84">
          <cell r="M84">
            <v>0</v>
          </cell>
        </row>
        <row r="89">
          <cell r="C89">
            <v>238323866.82999957</v>
          </cell>
          <cell r="D89">
            <v>201126679.74000028</v>
          </cell>
          <cell r="E89">
            <v>142216818.37999979</v>
          </cell>
          <cell r="F89">
            <v>218872934.52000019</v>
          </cell>
          <cell r="G89">
            <v>334770631.27999789</v>
          </cell>
          <cell r="H89">
            <v>384841163.03000009</v>
          </cell>
          <cell r="I89">
            <v>408957355.43999982</v>
          </cell>
          <cell r="J89">
            <v>418948659.57000017</v>
          </cell>
          <cell r="K89">
            <v>432727555.86000085</v>
          </cell>
          <cell r="L89">
            <v>443434557.77000076</v>
          </cell>
          <cell r="M89">
            <v>410695257.3700009</v>
          </cell>
          <cell r="N89">
            <v>346667661</v>
          </cell>
        </row>
      </sheetData>
      <sheetData sheetId="15" refreshError="1"/>
      <sheetData sheetId="16" refreshError="1">
        <row r="89">
          <cell r="C89">
            <v>30042.17</v>
          </cell>
          <cell r="D89">
            <v>30221.079999999987</v>
          </cell>
          <cell r="E89">
            <v>43585.200000000012</v>
          </cell>
          <cell r="F89">
            <v>41914.409999999974</v>
          </cell>
          <cell r="G89">
            <v>40741.22</v>
          </cell>
          <cell r="H89">
            <v>40092.709999999977</v>
          </cell>
          <cell r="I89">
            <v>47784.049999999974</v>
          </cell>
          <cell r="J89">
            <v>43172.189999999973</v>
          </cell>
          <cell r="K89">
            <v>40319.319999999992</v>
          </cell>
          <cell r="L89">
            <v>40058.240000000005</v>
          </cell>
          <cell r="M89">
            <v>42360.070000000007</v>
          </cell>
          <cell r="N89">
            <v>36550.129999999997</v>
          </cell>
        </row>
      </sheetData>
      <sheetData sheetId="17" refreshError="1">
        <row r="89">
          <cell r="C89">
            <v>19761050.044199999</v>
          </cell>
          <cell r="D89">
            <v>21123913.320799999</v>
          </cell>
          <cell r="E89">
            <v>28736475.817399994</v>
          </cell>
          <cell r="F89">
            <v>29303329.156600006</v>
          </cell>
          <cell r="G89">
            <v>29375097.977600016</v>
          </cell>
          <cell r="H89">
            <v>28504086.107800022</v>
          </cell>
          <cell r="I89">
            <v>31083831.203400008</v>
          </cell>
          <cell r="J89">
            <v>28856896.885800004</v>
          </cell>
          <cell r="K89">
            <v>28144474.336799994</v>
          </cell>
          <cell r="L89">
            <v>27923838.869999997</v>
          </cell>
          <cell r="M89">
            <v>27936625.130599998</v>
          </cell>
          <cell r="N89">
            <v>24464249.540600013</v>
          </cell>
        </row>
      </sheetData>
      <sheetData sheetId="18" refreshError="1">
        <row r="89">
          <cell r="C89">
            <v>27626559.910000011</v>
          </cell>
          <cell r="D89">
            <v>29372427.969999969</v>
          </cell>
          <cell r="E89">
            <v>43413896.119999945</v>
          </cell>
          <cell r="F89">
            <v>42760778.670000017</v>
          </cell>
          <cell r="G89">
            <v>42985375.330000043</v>
          </cell>
          <cell r="H89">
            <v>42927273.410000116</v>
          </cell>
          <cell r="I89">
            <v>52074382.189999983</v>
          </cell>
          <cell r="J89">
            <v>47754385.680000022</v>
          </cell>
          <cell r="K89">
            <v>48268197.100000001</v>
          </cell>
          <cell r="L89">
            <v>46775110.29999993</v>
          </cell>
          <cell r="M89">
            <v>49731151.719999872</v>
          </cell>
          <cell r="N89">
            <v>45660827.360000141</v>
          </cell>
        </row>
      </sheetData>
      <sheetData sheetId="19" refreshError="1"/>
      <sheetData sheetId="20" refreshError="1">
        <row r="89">
          <cell r="C89">
            <v>221716.19</v>
          </cell>
          <cell r="D89">
            <v>246738.88000000003</v>
          </cell>
          <cell r="E89">
            <v>364434.23000000004</v>
          </cell>
          <cell r="F89">
            <v>444523.5</v>
          </cell>
          <cell r="G89">
            <v>501939.32999999996</v>
          </cell>
          <cell r="H89">
            <v>451950.23</v>
          </cell>
          <cell r="I89">
            <v>507927.98000000004</v>
          </cell>
          <cell r="J89">
            <v>511610.5</v>
          </cell>
          <cell r="K89">
            <v>532746.54999999993</v>
          </cell>
          <cell r="L89">
            <v>543749.76</v>
          </cell>
          <cell r="M89">
            <v>485486.44999999995</v>
          </cell>
          <cell r="N89">
            <v>395006.74</v>
          </cell>
        </row>
      </sheetData>
      <sheetData sheetId="21" refreshError="1">
        <row r="89">
          <cell r="C89">
            <v>160328118.17129999</v>
          </cell>
          <cell r="D89">
            <v>173207600.10649997</v>
          </cell>
          <cell r="E89">
            <v>223251302.92570001</v>
          </cell>
          <cell r="F89">
            <v>246368718.95800009</v>
          </cell>
          <cell r="G89">
            <v>271935091.14069998</v>
          </cell>
          <cell r="H89">
            <v>255976652.37599999</v>
          </cell>
          <cell r="I89">
            <v>279502590.43549997</v>
          </cell>
          <cell r="J89">
            <v>281509325.2816</v>
          </cell>
          <cell r="K89">
            <v>299406536.29640007</v>
          </cell>
          <cell r="L89">
            <v>297598405.15339988</v>
          </cell>
          <cell r="M89">
            <v>272659012.43189996</v>
          </cell>
          <cell r="N89">
            <v>228609459.55630001</v>
          </cell>
        </row>
      </sheetData>
      <sheetData sheetId="22" refreshError="1">
        <row r="89">
          <cell r="C89">
            <v>261942203.78709999</v>
          </cell>
          <cell r="D89">
            <v>265157944.29250002</v>
          </cell>
          <cell r="E89">
            <v>367364948.55030006</v>
          </cell>
          <cell r="F89">
            <v>460462072.79450017</v>
          </cell>
          <cell r="G89">
            <v>551465238.45219994</v>
          </cell>
          <cell r="H89">
            <v>549774168.17490005</v>
          </cell>
          <cell r="I89">
            <v>604844247.30409992</v>
          </cell>
          <cell r="J89">
            <v>596883346.62740016</v>
          </cell>
          <cell r="K89">
            <v>624002685.26989985</v>
          </cell>
          <cell r="L89">
            <v>661491891.0029</v>
          </cell>
          <cell r="M89">
            <v>614586329.11389983</v>
          </cell>
          <cell r="N89">
            <v>512454800.42369998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3:I36"/>
  <sheetViews>
    <sheetView showGridLines="0" showRowColHeaders="0" tabSelected="1" showRuler="0" view="pageLayout" topLeftCell="A10" zoomScaleNormal="100" workbookViewId="0">
      <selection activeCell="J31" sqref="J31"/>
    </sheetView>
  </sheetViews>
  <sheetFormatPr baseColWidth="10" defaultRowHeight="12.75" x14ac:dyDescent="0.2"/>
  <sheetData>
    <row r="3" spans="2:9" ht="23.25" x14ac:dyDescent="0.35">
      <c r="B3" s="332" t="s">
        <v>93</v>
      </c>
      <c r="C3" s="332"/>
      <c r="D3" s="332"/>
      <c r="E3" s="332"/>
      <c r="F3" s="332"/>
      <c r="G3" s="332"/>
      <c r="H3" s="332"/>
      <c r="I3" s="332"/>
    </row>
    <row r="4" spans="2:9" ht="18" x14ac:dyDescent="0.25">
      <c r="B4" s="333"/>
      <c r="C4" s="333"/>
      <c r="D4" s="333"/>
      <c r="E4" s="333"/>
      <c r="F4" s="333"/>
      <c r="G4" s="333"/>
      <c r="H4" s="333"/>
      <c r="I4" s="333"/>
    </row>
    <row r="6" spans="2:9" x14ac:dyDescent="0.2">
      <c r="B6" s="228"/>
    </row>
    <row r="7" spans="2:9" ht="15" x14ac:dyDescent="0.25">
      <c r="B7" s="334" t="s">
        <v>101</v>
      </c>
      <c r="C7" s="334"/>
      <c r="D7" s="233"/>
      <c r="E7" s="233"/>
      <c r="F7" s="233"/>
      <c r="G7" s="233"/>
      <c r="H7" s="233"/>
      <c r="I7" s="233"/>
    </row>
    <row r="8" spans="2:9" ht="15" x14ac:dyDescent="0.25">
      <c r="B8" s="334" t="s">
        <v>102</v>
      </c>
      <c r="C8" s="334"/>
      <c r="D8" s="233"/>
      <c r="E8" s="233"/>
      <c r="F8" s="233"/>
      <c r="G8" s="233"/>
      <c r="H8" s="233"/>
      <c r="I8" s="233"/>
    </row>
    <row r="9" spans="2:9" ht="15" x14ac:dyDescent="0.25">
      <c r="B9" s="334" t="s">
        <v>103</v>
      </c>
      <c r="C9" s="334"/>
      <c r="D9" s="233"/>
      <c r="E9" s="233"/>
      <c r="F9" s="233"/>
      <c r="G9" s="233"/>
      <c r="H9" s="233"/>
      <c r="I9" s="233"/>
    </row>
    <row r="10" spans="2:9" ht="15" x14ac:dyDescent="0.25">
      <c r="B10" s="334" t="s">
        <v>99</v>
      </c>
      <c r="C10" s="334"/>
      <c r="D10" s="233"/>
      <c r="E10" s="233"/>
      <c r="F10" s="233"/>
      <c r="G10" s="233"/>
      <c r="H10" s="233"/>
      <c r="I10" s="233"/>
    </row>
    <row r="11" spans="2:9" ht="15" x14ac:dyDescent="0.25">
      <c r="B11" s="334" t="s">
        <v>100</v>
      </c>
      <c r="C11" s="334"/>
      <c r="D11" s="233"/>
      <c r="E11" s="233"/>
      <c r="F11" s="233"/>
      <c r="G11" s="233"/>
      <c r="H11" s="233"/>
      <c r="I11" s="233"/>
    </row>
    <row r="12" spans="2:9" ht="15" x14ac:dyDescent="0.25">
      <c r="B12" s="334" t="s">
        <v>104</v>
      </c>
      <c r="C12" s="334"/>
    </row>
    <row r="13" spans="2:9" ht="15" x14ac:dyDescent="0.25">
      <c r="B13" s="234"/>
      <c r="C13" s="234"/>
    </row>
    <row r="14" spans="2:9" x14ac:dyDescent="0.2">
      <c r="B14" s="228" t="s">
        <v>94</v>
      </c>
    </row>
    <row r="16" spans="2:9" x14ac:dyDescent="0.2">
      <c r="B16" s="235">
        <v>1994</v>
      </c>
      <c r="C16" s="232">
        <v>2001</v>
      </c>
      <c r="D16" s="232">
        <v>2008</v>
      </c>
      <c r="E16" s="232">
        <v>2015</v>
      </c>
      <c r="F16" s="232">
        <v>2022</v>
      </c>
    </row>
    <row r="17" spans="2:6" x14ac:dyDescent="0.2">
      <c r="B17" s="232">
        <v>1995</v>
      </c>
      <c r="C17" s="232">
        <v>2002</v>
      </c>
      <c r="D17" s="232">
        <v>2009</v>
      </c>
      <c r="E17" s="232">
        <v>2016</v>
      </c>
      <c r="F17" s="232">
        <v>2023</v>
      </c>
    </row>
    <row r="18" spans="2:6" x14ac:dyDescent="0.2">
      <c r="B18" s="232">
        <v>1996</v>
      </c>
      <c r="C18" s="232">
        <v>2003</v>
      </c>
      <c r="D18" s="232">
        <v>2010</v>
      </c>
      <c r="E18" s="232">
        <v>2017</v>
      </c>
    </row>
    <row r="19" spans="2:6" x14ac:dyDescent="0.2">
      <c r="B19" s="232">
        <v>1997</v>
      </c>
      <c r="C19" s="232">
        <v>2004</v>
      </c>
      <c r="D19" s="232">
        <v>2011</v>
      </c>
      <c r="E19" s="232">
        <v>2018</v>
      </c>
    </row>
    <row r="20" spans="2:6" x14ac:dyDescent="0.2">
      <c r="B20" s="232">
        <v>1998</v>
      </c>
      <c r="C20" s="232">
        <v>2005</v>
      </c>
      <c r="D20" s="232">
        <v>2012</v>
      </c>
      <c r="E20" s="232">
        <v>2019</v>
      </c>
    </row>
    <row r="21" spans="2:6" x14ac:dyDescent="0.2">
      <c r="B21" s="232">
        <v>1999</v>
      </c>
      <c r="C21" s="232">
        <v>2006</v>
      </c>
      <c r="D21" s="232">
        <v>2013</v>
      </c>
      <c r="E21" s="232">
        <v>2020</v>
      </c>
    </row>
    <row r="22" spans="2:6" x14ac:dyDescent="0.2">
      <c r="B22" s="232">
        <v>2000</v>
      </c>
      <c r="C22" s="232">
        <v>2007</v>
      </c>
      <c r="D22" s="232">
        <v>2014</v>
      </c>
      <c r="E22" s="232">
        <v>2021</v>
      </c>
    </row>
    <row r="24" spans="2:6" x14ac:dyDescent="0.2">
      <c r="B24" s="240" t="s">
        <v>112</v>
      </c>
    </row>
    <row r="25" spans="2:6" x14ac:dyDescent="0.2">
      <c r="B25" t="s">
        <v>95</v>
      </c>
    </row>
    <row r="28" spans="2:6" ht="18" x14ac:dyDescent="0.25">
      <c r="B28" s="229" t="s">
        <v>96</v>
      </c>
      <c r="C28" s="229"/>
      <c r="D28" s="229"/>
      <c r="E28" s="229"/>
    </row>
    <row r="29" spans="2:6" ht="15.75" x14ac:dyDescent="0.25">
      <c r="B29" s="230" t="s">
        <v>97</v>
      </c>
    </row>
    <row r="30" spans="2:6" x14ac:dyDescent="0.2">
      <c r="B30" s="228" t="s">
        <v>98</v>
      </c>
    </row>
    <row r="33" spans="2:2" x14ac:dyDescent="0.2">
      <c r="B33" s="231"/>
    </row>
    <row r="34" spans="2:2" x14ac:dyDescent="0.2">
      <c r="B34" s="231"/>
    </row>
    <row r="35" spans="2:2" x14ac:dyDescent="0.2">
      <c r="B35" s="232"/>
    </row>
    <row r="36" spans="2:2" x14ac:dyDescent="0.2">
      <c r="B36" s="1"/>
    </row>
  </sheetData>
  <mergeCells count="8">
    <mergeCell ref="B3:I3"/>
    <mergeCell ref="B4:I4"/>
    <mergeCell ref="B12:C12"/>
    <mergeCell ref="B11:C11"/>
    <mergeCell ref="B10:C10"/>
    <mergeCell ref="B9:C9"/>
    <mergeCell ref="B8:C8"/>
    <mergeCell ref="B7:C7"/>
  </mergeCells>
  <hyperlinks>
    <hyperlink ref="B16" location="'Explotación 1994'!A1" display="'Explotación 1994'!A1"/>
    <hyperlink ref="B17" location="'Explotación 1995'!A1" display="'Explotación 1995'!A1"/>
    <hyperlink ref="B18" location="'Explotación 1996'!A1" display="'Explotación 1996'!A1"/>
    <hyperlink ref="B19" location="'Explotación 1997'!A1" display="'Explotación 1997'!A1"/>
    <hyperlink ref="B20" location="'Explotación 1998'!A1" display="'Explotación 1998'!A1"/>
    <hyperlink ref="B21" location="'Explotación 1999'!A1" display="'Explotación 1999'!A1"/>
    <hyperlink ref="B22" location="'Explotación 2000'!A1" display="'Explotación 2000'!A1"/>
    <hyperlink ref="C16" location="'Explotación 2001'!A1" display="'Explotación 2001'!A1"/>
    <hyperlink ref="C17" location="'Explotación 2002'!A1" display="'Explotación 2002'!A1"/>
    <hyperlink ref="C18" location="'Explotación 2003'!A1" display="'Explotación 2003'!A1"/>
    <hyperlink ref="C19" location="'Explotación 2004'!A1" display="'Explotación 2004'!A1"/>
    <hyperlink ref="C20" location="'Explotación 2005'!A1" display="'Explotación 2005'!A1"/>
    <hyperlink ref="C21" location="'Explotación 2006'!A1" display="'Explotación 2006'!A1"/>
    <hyperlink ref="C22" location="'Explotación 2007'!A1" display="'Explotación 2007'!A1"/>
    <hyperlink ref="D16" location="'Explotación 2008'!A1" display="'Explotación 2008'!A1"/>
    <hyperlink ref="D17" location="'Explotación 2009'!A1" display="'Explotación 2009'!A1"/>
    <hyperlink ref="D18" location="'Explotación 2010'!A1" display="'Explotación 2010'!A1"/>
    <hyperlink ref="D19" location="'Explotación 2011'!A1" display="'Explotación 2011'!A1"/>
    <hyperlink ref="D20" location="'Explotación 2012'!A1" display="'Explotación 2012'!A1"/>
    <hyperlink ref="D21" location="'Explotación 2013'!A1" display="'Explotación 2013'!A1"/>
    <hyperlink ref="D22" location="'Explotación 2014'!A1" display="'Explotación 2014'!A1"/>
    <hyperlink ref="E16" location="'Explotación 2015'!A1" display="'Explotación 2015'!A1"/>
    <hyperlink ref="E17" location="'Explotación 2016'!A1" display="'Explotación 2016'!A1"/>
    <hyperlink ref="E18" location="'Explotación 2017'!A1" display="'Explotación 2017'!A1"/>
    <hyperlink ref="E19" location="'Explotación 2018'!A1" display="'Explotación 2018'!A1"/>
    <hyperlink ref="E20" location="'Explotación 2019'!A1" display="'Explotación 2019'!A1"/>
    <hyperlink ref="E21" location="'Explotación 2020'!Área_de_impresión" display="'Explotación 2020'!Área_de_impresión"/>
    <hyperlink ref="E22" location="'Explotación 2021'!Área_de_impresión" display="'Explotación 2021'!Área_de_impresión"/>
    <hyperlink ref="F16" location="'Explotación 2022'!Área_de_impresión" display="'Explotación 2022'!Área_de_impresión"/>
    <hyperlink ref="F17" location="'Explotación 2023'!Área_de_impresión" display="'Explotación 2023'!Área_de_impresión"/>
  </hyperlinks>
  <printOptions horizontalCentered="1" verticalCentered="1"/>
  <pageMargins left="0.7" right="0.7" top="0.75" bottom="0.75" header="0.3" footer="0.3"/>
  <pageSetup paperSize="9" orientation="landscape" r:id="rId1"/>
  <headerFooter>
    <oddHeader>&amp;L&amp;G</oddHeader>
    <oddFooter>&amp;R&amp;8Para una mejor visualización habilite la edición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90"/>
  <sheetViews>
    <sheetView showGridLines="0" showRowColHeaders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335" t="s">
        <v>47</v>
      </c>
      <c r="B2" s="335"/>
      <c r="C2" s="335"/>
      <c r="D2" s="335"/>
      <c r="E2" s="335"/>
      <c r="F2" s="335"/>
      <c r="G2" s="335"/>
      <c r="H2" s="335"/>
      <c r="I2" s="335"/>
    </row>
    <row r="3" spans="1:9" ht="11.25" customHeight="1" x14ac:dyDescent="0.2"/>
    <row r="4" spans="1:9" ht="11.25" customHeight="1" thickBot="1" x14ac:dyDescent="0.25"/>
    <row r="5" spans="1: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1.2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ht="11.25" customHeight="1" x14ac:dyDescent="0.2">
      <c r="A8" s="338" t="s">
        <v>6</v>
      </c>
      <c r="B8" s="9" t="s">
        <v>4</v>
      </c>
      <c r="C8" s="10">
        <v>147821</v>
      </c>
      <c r="D8" s="11">
        <v>201400</v>
      </c>
      <c r="E8" s="10">
        <v>45031</v>
      </c>
      <c r="F8" s="11">
        <v>451449</v>
      </c>
      <c r="G8" s="12">
        <v>192648</v>
      </c>
      <c r="H8" s="11">
        <v>72324</v>
      </c>
      <c r="I8" s="13">
        <f>SUM(C8:H8)</f>
        <v>1110673</v>
      </c>
    </row>
    <row r="9" spans="1:9" ht="11.25" customHeight="1" x14ac:dyDescent="0.2">
      <c r="A9" s="339"/>
      <c r="B9" s="7" t="s">
        <v>66</v>
      </c>
      <c r="C9" s="14">
        <v>55611371</v>
      </c>
      <c r="D9" s="15">
        <v>88965000</v>
      </c>
      <c r="E9" s="14">
        <v>27151000</v>
      </c>
      <c r="F9" s="15">
        <v>187849348</v>
      </c>
      <c r="G9" s="16">
        <v>147696000</v>
      </c>
      <c r="H9" s="15">
        <v>67943812</v>
      </c>
      <c r="I9" s="17">
        <f>SUM(C9:H9)</f>
        <v>575216531</v>
      </c>
    </row>
    <row r="10" spans="1:9" ht="11.25" customHeight="1" x14ac:dyDescent="0.2">
      <c r="A10" s="339"/>
      <c r="B10" s="7" t="s">
        <v>7</v>
      </c>
      <c r="C10" s="20">
        <v>376.20751449388109</v>
      </c>
      <c r="D10" s="18">
        <v>441.7328699106256</v>
      </c>
      <c r="E10" s="20">
        <v>602.94019675334766</v>
      </c>
      <c r="F10" s="18">
        <v>416.10314343369902</v>
      </c>
      <c r="G10" s="19">
        <v>766.66251401519867</v>
      </c>
      <c r="H10" s="19">
        <v>939.43659089652124</v>
      </c>
      <c r="I10" s="21">
        <f>I9/I8</f>
        <v>517.89908550941641</v>
      </c>
    </row>
    <row r="11" spans="1:9" ht="11.25" customHeight="1" x14ac:dyDescent="0.2">
      <c r="A11" s="339"/>
      <c r="B11" s="7" t="s">
        <v>8</v>
      </c>
      <c r="C11" s="20">
        <v>1465.0940000000001</v>
      </c>
      <c r="D11" s="18">
        <v>2041.3</v>
      </c>
      <c r="E11" s="20">
        <v>1057.77</v>
      </c>
      <c r="F11" s="18">
        <v>3719.74</v>
      </c>
      <c r="G11" s="19">
        <v>2687.56</v>
      </c>
      <c r="H11" s="18">
        <v>1609.5119999999999</v>
      </c>
      <c r="I11" s="26">
        <f>SUM(C11:H11)</f>
        <v>12580.976000000001</v>
      </c>
    </row>
    <row r="12" spans="1:9" ht="11.25" customHeight="1" x14ac:dyDescent="0.2">
      <c r="A12" s="339"/>
      <c r="B12" s="7" t="s">
        <v>9</v>
      </c>
      <c r="C12" s="29">
        <v>9.911271064327801</v>
      </c>
      <c r="D12" s="22">
        <v>10.135551142005959</v>
      </c>
      <c r="E12" s="29">
        <v>23.489818125291468</v>
      </c>
      <c r="F12" s="22">
        <v>8.2395575136947912</v>
      </c>
      <c r="G12" s="66">
        <v>13.950624974045928</v>
      </c>
      <c r="H12" s="66">
        <v>22.254189480670316</v>
      </c>
      <c r="I12" s="23">
        <f>I11*1000/I8</f>
        <v>11.327344772043617</v>
      </c>
    </row>
    <row r="13" spans="1:9" ht="11.25" customHeight="1" thickBot="1" x14ac:dyDescent="0.25">
      <c r="A13" s="340"/>
      <c r="B13" s="8" t="s">
        <v>10</v>
      </c>
      <c r="C13" s="29">
        <v>2.6345223533510799E-2</v>
      </c>
      <c r="D13" s="22">
        <v>2.29449783622773E-2</v>
      </c>
      <c r="E13" s="29">
        <v>3.8958786048396005E-2</v>
      </c>
      <c r="F13" s="22">
        <v>1.9801718981744883E-2</v>
      </c>
      <c r="G13" s="66">
        <v>1.8196565919185354E-2</v>
      </c>
      <c r="H13" s="66">
        <v>2.3688868090003545E-2</v>
      </c>
      <c r="I13" s="27">
        <f>I11*1000/I9</f>
        <v>2.1871721902929804E-2</v>
      </c>
    </row>
    <row r="14" spans="1:9" ht="11.25" customHeight="1" x14ac:dyDescent="0.2">
      <c r="A14" s="338" t="s">
        <v>11</v>
      </c>
      <c r="B14" s="9" t="s">
        <v>4</v>
      </c>
      <c r="C14" s="10">
        <v>117161</v>
      </c>
      <c r="D14" s="11">
        <v>189200</v>
      </c>
      <c r="E14" s="10">
        <v>36534</v>
      </c>
      <c r="F14" s="11">
        <v>385147</v>
      </c>
      <c r="G14" s="12">
        <v>166961</v>
      </c>
      <c r="H14" s="11">
        <v>45098</v>
      </c>
      <c r="I14" s="13">
        <f>SUM(C14:H14)</f>
        <v>940101</v>
      </c>
    </row>
    <row r="15" spans="1:9" ht="11.25" customHeight="1" x14ac:dyDescent="0.2">
      <c r="A15" s="339"/>
      <c r="B15" s="7" t="s">
        <v>66</v>
      </c>
      <c r="C15" s="14">
        <v>50370000</v>
      </c>
      <c r="D15" s="15">
        <v>96139100</v>
      </c>
      <c r="E15" s="14">
        <v>22085000</v>
      </c>
      <c r="F15" s="15">
        <v>161257575</v>
      </c>
      <c r="G15" s="16">
        <v>125807000</v>
      </c>
      <c r="H15" s="15">
        <v>46664035</v>
      </c>
      <c r="I15" s="17">
        <f>SUM(C15:H15)</f>
        <v>502322710</v>
      </c>
    </row>
    <row r="16" spans="1:9" ht="11.25" customHeight="1" x14ac:dyDescent="0.2">
      <c r="A16" s="339"/>
      <c r="B16" s="7" t="s">
        <v>7</v>
      </c>
      <c r="C16" s="20">
        <v>429.92121951844041</v>
      </c>
      <c r="D16" s="18">
        <v>508.13477801268499</v>
      </c>
      <c r="E16" s="20">
        <v>604.50539223736791</v>
      </c>
      <c r="F16" s="18">
        <v>418.69098032699202</v>
      </c>
      <c r="G16" s="19">
        <v>753.51129904588493</v>
      </c>
      <c r="H16" s="19">
        <v>1034.7251541088297</v>
      </c>
      <c r="I16" s="21">
        <f>I15/I14</f>
        <v>534.32844981549852</v>
      </c>
    </row>
    <row r="17" spans="1:9" ht="11.25" customHeight="1" x14ac:dyDescent="0.2">
      <c r="A17" s="339"/>
      <c r="B17" s="7" t="s">
        <v>8</v>
      </c>
      <c r="C17" s="20">
        <v>1317.117</v>
      </c>
      <c r="D17" s="18">
        <v>2208.4</v>
      </c>
      <c r="E17" s="20">
        <v>1040.6500000000001</v>
      </c>
      <c r="F17" s="18">
        <v>3124.9079999999999</v>
      </c>
      <c r="G17" s="19">
        <v>2572.0300000000002</v>
      </c>
      <c r="H17" s="18">
        <v>1131.922</v>
      </c>
      <c r="I17" s="26">
        <f>SUM(C17:H17)</f>
        <v>11395.027</v>
      </c>
    </row>
    <row r="18" spans="1:9" ht="11.25" customHeight="1" x14ac:dyDescent="0.2">
      <c r="A18" s="339"/>
      <c r="B18" s="7" t="s">
        <v>9</v>
      </c>
      <c r="C18" s="29">
        <v>11.241940577495924</v>
      </c>
      <c r="D18" s="22">
        <v>11.6723044397463</v>
      </c>
      <c r="E18" s="29">
        <v>28.484425466688567</v>
      </c>
      <c r="F18" s="22">
        <v>8.1135462563644527</v>
      </c>
      <c r="G18" s="66">
        <v>15.404974814477633</v>
      </c>
      <c r="H18" s="66">
        <v>25.099161825358109</v>
      </c>
      <c r="I18" s="23">
        <f>I17*1000/I14</f>
        <v>12.121066778995022</v>
      </c>
    </row>
    <row r="19" spans="1:9" ht="11.25" customHeight="1" thickBot="1" x14ac:dyDescent="0.25">
      <c r="A19" s="340"/>
      <c r="B19" s="8" t="s">
        <v>10</v>
      </c>
      <c r="C19" s="68">
        <v>2.6148838594401428E-2</v>
      </c>
      <c r="D19" s="24">
        <v>2.2970882814588447E-2</v>
      </c>
      <c r="E19" s="68">
        <v>4.7120217342087392E-2</v>
      </c>
      <c r="F19" s="24">
        <v>1.9378364086152233E-2</v>
      </c>
      <c r="G19" s="69">
        <v>2.0444251909671161E-2</v>
      </c>
      <c r="H19" s="69">
        <v>2.4256839341047127E-2</v>
      </c>
      <c r="I19" s="27">
        <f>I17*1000/I15</f>
        <v>2.2684674160959196E-2</v>
      </c>
    </row>
    <row r="20" spans="1:9" ht="11.25" customHeight="1" x14ac:dyDescent="0.2">
      <c r="A20" s="338" t="s">
        <v>12</v>
      </c>
      <c r="B20" s="9" t="s">
        <v>4</v>
      </c>
      <c r="C20" s="14">
        <v>169525</v>
      </c>
      <c r="D20" s="15">
        <v>207870</v>
      </c>
      <c r="E20" s="14">
        <v>40482</v>
      </c>
      <c r="F20" s="15">
        <v>459645</v>
      </c>
      <c r="G20" s="16">
        <v>284435</v>
      </c>
      <c r="H20" s="11">
        <v>42836</v>
      </c>
      <c r="I20" s="13">
        <f>SUM(C20:H20)</f>
        <v>1204793</v>
      </c>
    </row>
    <row r="21" spans="1:9" ht="11.25" customHeight="1" x14ac:dyDescent="0.2">
      <c r="A21" s="339"/>
      <c r="B21" s="7" t="s">
        <v>66</v>
      </c>
      <c r="C21" s="14">
        <v>77180000</v>
      </c>
      <c r="D21" s="15">
        <v>97588600</v>
      </c>
      <c r="E21" s="14">
        <v>19107000</v>
      </c>
      <c r="F21" s="15">
        <v>192642476</v>
      </c>
      <c r="G21" s="16">
        <v>174995000</v>
      </c>
      <c r="H21" s="15">
        <v>47676415</v>
      </c>
      <c r="I21" s="17">
        <f>SUM(C21:H21)</f>
        <v>609189491</v>
      </c>
    </row>
    <row r="22" spans="1:9" ht="11.25" customHeight="1" x14ac:dyDescent="0.2">
      <c r="A22" s="339"/>
      <c r="B22" s="7" t="s">
        <v>7</v>
      </c>
      <c r="C22" s="20">
        <v>455.27208376345669</v>
      </c>
      <c r="D22" s="18">
        <v>469.46937990089958</v>
      </c>
      <c r="E22" s="20">
        <v>471.98755002223209</v>
      </c>
      <c r="F22" s="18">
        <v>419.11143599952135</v>
      </c>
      <c r="G22" s="19">
        <v>615.23722467347545</v>
      </c>
      <c r="H22" s="19">
        <v>1112.9987627229434</v>
      </c>
      <c r="I22" s="21">
        <f>I21/I20</f>
        <v>505.63830550144297</v>
      </c>
    </row>
    <row r="23" spans="1:9" ht="11.25" customHeight="1" x14ac:dyDescent="0.2">
      <c r="A23" s="339"/>
      <c r="B23" s="7" t="s">
        <v>8</v>
      </c>
      <c r="C23" s="20">
        <v>2679.3530000000001</v>
      </c>
      <c r="D23" s="18">
        <v>2260</v>
      </c>
      <c r="E23" s="20">
        <v>1957.18</v>
      </c>
      <c r="F23" s="18">
        <v>4102.1790000000001</v>
      </c>
      <c r="G23" s="19">
        <v>3554.41</v>
      </c>
      <c r="H23" s="18">
        <v>1126.9880000000001</v>
      </c>
      <c r="I23" s="26">
        <f>SUM(C23:H23)</f>
        <v>15680.109999999999</v>
      </c>
    </row>
    <row r="24" spans="1:9" ht="11.25" customHeight="1" x14ac:dyDescent="0.2">
      <c r="A24" s="339"/>
      <c r="B24" s="7" t="s">
        <v>9</v>
      </c>
      <c r="C24" s="29">
        <v>15.805061200412919</v>
      </c>
      <c r="D24" s="22">
        <v>10.872179727714437</v>
      </c>
      <c r="E24" s="29">
        <v>48.346919618595919</v>
      </c>
      <c r="F24" s="22">
        <v>8.9246679502659667</v>
      </c>
      <c r="G24" s="66">
        <v>12.496387575368713</v>
      </c>
      <c r="H24" s="66">
        <v>26.309365953870575</v>
      </c>
      <c r="I24" s="23">
        <f>I23*1000/I20</f>
        <v>13.014775152246068</v>
      </c>
    </row>
    <row r="25" spans="1:9" ht="11.25" customHeight="1" thickBot="1" x14ac:dyDescent="0.25">
      <c r="A25" s="340"/>
      <c r="B25" s="8" t="s">
        <v>10</v>
      </c>
      <c r="C25" s="68">
        <v>3.4715638766519827E-2</v>
      </c>
      <c r="D25" s="24">
        <v>2.315844268695319E-2</v>
      </c>
      <c r="E25" s="68">
        <v>0.10243261631862668</v>
      </c>
      <c r="F25" s="24">
        <v>2.1294260150601471E-2</v>
      </c>
      <c r="G25" s="69">
        <v>2.0311494614131832E-2</v>
      </c>
      <c r="H25" s="69">
        <v>2.3638270620809053E-2</v>
      </c>
      <c r="I25" s="28">
        <f>I23*1000/I21</f>
        <v>2.5739298250632491E-2</v>
      </c>
    </row>
    <row r="26" spans="1:9" ht="11.25" customHeight="1" x14ac:dyDescent="0.2">
      <c r="A26" s="338" t="s">
        <v>13</v>
      </c>
      <c r="B26" s="9" t="s">
        <v>4</v>
      </c>
      <c r="C26" s="10">
        <v>219566</v>
      </c>
      <c r="D26" s="11">
        <v>220100</v>
      </c>
      <c r="E26" s="10">
        <v>44291</v>
      </c>
      <c r="F26" s="11">
        <v>555457</v>
      </c>
      <c r="G26" s="12">
        <v>282660</v>
      </c>
      <c r="H26" s="11">
        <v>64063</v>
      </c>
      <c r="I26" s="13">
        <f>SUM(C26:H26)</f>
        <v>1386137</v>
      </c>
    </row>
    <row r="27" spans="1:9" ht="11.25" customHeight="1" x14ac:dyDescent="0.2">
      <c r="A27" s="339"/>
      <c r="B27" s="7" t="s">
        <v>66</v>
      </c>
      <c r="C27" s="14">
        <v>92310000</v>
      </c>
      <c r="D27" s="15">
        <v>104580300</v>
      </c>
      <c r="E27" s="14">
        <v>26848055</v>
      </c>
      <c r="F27" s="15">
        <v>231652334</v>
      </c>
      <c r="G27" s="16">
        <v>172982326</v>
      </c>
      <c r="H27" s="15">
        <v>73267422</v>
      </c>
      <c r="I27" s="17">
        <f>SUM(C27:H27)</f>
        <v>701640437</v>
      </c>
    </row>
    <row r="28" spans="1:9" ht="11.25" customHeight="1" x14ac:dyDescent="0.2">
      <c r="A28" s="339"/>
      <c r="B28" s="7" t="s">
        <v>7</v>
      </c>
      <c r="C28" s="20">
        <v>420.42028365047412</v>
      </c>
      <c r="D28" s="18">
        <v>475.14902317128576</v>
      </c>
      <c r="E28" s="20">
        <v>606.17405341943061</v>
      </c>
      <c r="F28" s="18">
        <v>417.04818554811624</v>
      </c>
      <c r="G28" s="19">
        <v>611.98020943890185</v>
      </c>
      <c r="H28" s="19">
        <v>1143.6776610524016</v>
      </c>
      <c r="I28" s="21">
        <f>I27/I26</f>
        <v>506.18404746428382</v>
      </c>
    </row>
    <row r="29" spans="1:9" ht="11.25" customHeight="1" x14ac:dyDescent="0.2">
      <c r="A29" s="339"/>
      <c r="B29" s="7" t="s">
        <v>8</v>
      </c>
      <c r="C29" s="20">
        <v>3434.05</v>
      </c>
      <c r="D29" s="18">
        <v>2466</v>
      </c>
      <c r="E29" s="20">
        <v>1621.0540000000001</v>
      </c>
      <c r="F29" s="18">
        <v>5998.0929999999998</v>
      </c>
      <c r="G29" s="19">
        <v>4297.1400000000003</v>
      </c>
      <c r="H29" s="18">
        <v>1774.4169999999999</v>
      </c>
      <c r="I29" s="26">
        <f>SUM(C29:H29)</f>
        <v>19590.754000000001</v>
      </c>
    </row>
    <row r="30" spans="1:9" ht="11.25" customHeight="1" x14ac:dyDescent="0.2">
      <c r="A30" s="339"/>
      <c r="B30" s="7" t="s">
        <v>9</v>
      </c>
      <c r="C30" s="29">
        <v>15.640171975624641</v>
      </c>
      <c r="D30" s="22">
        <v>11.203998182644252</v>
      </c>
      <c r="E30" s="29">
        <v>36.600076765031268</v>
      </c>
      <c r="F30" s="22">
        <v>10.798483050893228</v>
      </c>
      <c r="G30" s="66">
        <v>15.202504776056038</v>
      </c>
      <c r="H30" s="66">
        <v>27.69800040585049</v>
      </c>
      <c r="I30" s="23">
        <f>I29*1000/I26</f>
        <v>14.133346126681563</v>
      </c>
    </row>
    <row r="31" spans="1:9" ht="11.25" customHeight="1" thickBot="1" x14ac:dyDescent="0.25">
      <c r="A31" s="340"/>
      <c r="B31" s="8" t="s">
        <v>10</v>
      </c>
      <c r="C31" s="68">
        <v>3.7201278301375797E-2</v>
      </c>
      <c r="D31" s="24">
        <v>2.3579966781506652E-2</v>
      </c>
      <c r="E31" s="68">
        <v>6.0378824462330699E-2</v>
      </c>
      <c r="F31" s="24">
        <v>2.5892650837698875E-2</v>
      </c>
      <c r="G31" s="69">
        <v>2.4841497390895299E-2</v>
      </c>
      <c r="H31" s="69">
        <v>2.4218362698772176E-2</v>
      </c>
      <c r="I31" s="28">
        <f>I29*1000/I27</f>
        <v>2.7921358244065969E-2</v>
      </c>
    </row>
    <row r="32" spans="1:9" ht="11.25" customHeight="1" x14ac:dyDescent="0.2">
      <c r="A32" s="338" t="s">
        <v>14</v>
      </c>
      <c r="B32" s="9" t="s">
        <v>4</v>
      </c>
      <c r="C32" s="10">
        <v>326486</v>
      </c>
      <c r="D32" s="11">
        <v>249520</v>
      </c>
      <c r="E32" s="10">
        <v>57559</v>
      </c>
      <c r="F32" s="11">
        <v>747912</v>
      </c>
      <c r="G32" s="12">
        <v>312045</v>
      </c>
      <c r="H32" s="11">
        <v>75022</v>
      </c>
      <c r="I32" s="13">
        <f>SUM(C32:H32)</f>
        <v>1768544</v>
      </c>
    </row>
    <row r="33" spans="1:9" ht="11.25" customHeight="1" x14ac:dyDescent="0.2">
      <c r="A33" s="339"/>
      <c r="B33" s="7" t="s">
        <v>66</v>
      </c>
      <c r="C33" s="14">
        <v>122580364</v>
      </c>
      <c r="D33" s="15">
        <v>108345500</v>
      </c>
      <c r="E33" s="14">
        <v>38178000</v>
      </c>
      <c r="F33" s="15">
        <v>366391874</v>
      </c>
      <c r="G33" s="16">
        <v>208501000</v>
      </c>
      <c r="H33" s="15">
        <v>77215200</v>
      </c>
      <c r="I33" s="17">
        <f>SUM(C33:H33)</f>
        <v>921211938</v>
      </c>
    </row>
    <row r="34" spans="1:9" ht="11.25" customHeight="1" x14ac:dyDescent="0.2">
      <c r="A34" s="339"/>
      <c r="B34" s="7" t="s">
        <v>7</v>
      </c>
      <c r="C34" s="14">
        <v>375.45366110644869</v>
      </c>
      <c r="D34" s="15">
        <v>434.21569413273482</v>
      </c>
      <c r="E34" s="20">
        <v>663.28462968432393</v>
      </c>
      <c r="F34" s="18">
        <v>489.88634224347248</v>
      </c>
      <c r="G34" s="19">
        <v>668.17606434969321</v>
      </c>
      <c r="H34" s="19">
        <v>1029.2340913332089</v>
      </c>
      <c r="I34" s="26">
        <f>I33/I32</f>
        <v>520.88720325872578</v>
      </c>
    </row>
    <row r="35" spans="1:9" ht="11.25" customHeight="1" x14ac:dyDescent="0.2">
      <c r="A35" s="339"/>
      <c r="B35" s="7" t="s">
        <v>8</v>
      </c>
      <c r="C35" s="20">
        <v>5378.0190000000002</v>
      </c>
      <c r="D35" s="18">
        <v>2934</v>
      </c>
      <c r="E35" s="20">
        <v>2569.0419999999999</v>
      </c>
      <c r="F35" s="18">
        <v>9855.4560000000001</v>
      </c>
      <c r="G35" s="19">
        <v>5525.07</v>
      </c>
      <c r="H35" s="18">
        <v>2162.1860000000001</v>
      </c>
      <c r="I35" s="21">
        <f>SUM(C35:H35)</f>
        <v>28423.773000000001</v>
      </c>
    </row>
    <row r="36" spans="1:9" ht="11.25" customHeight="1" x14ac:dyDescent="0.2">
      <c r="A36" s="339"/>
      <c r="B36" s="7" t="s">
        <v>9</v>
      </c>
      <c r="C36" s="29">
        <v>16.472433733758876</v>
      </c>
      <c r="D36" s="22">
        <v>11.758576466816287</v>
      </c>
      <c r="E36" s="29">
        <v>44.633193766396218</v>
      </c>
      <c r="F36" s="22">
        <v>13.177293585341591</v>
      </c>
      <c r="G36" s="66">
        <v>17.706003941739173</v>
      </c>
      <c r="H36" s="66">
        <v>28.82069259683826</v>
      </c>
      <c r="I36" s="23">
        <f>I35*1000/I32</f>
        <v>16.071849498796752</v>
      </c>
    </row>
    <row r="37" spans="1:9" ht="11.25" customHeight="1" thickBot="1" x14ac:dyDescent="0.25">
      <c r="A37" s="340"/>
      <c r="B37" s="8" t="s">
        <v>10</v>
      </c>
      <c r="C37" s="68">
        <v>4.3873413526492711E-2</v>
      </c>
      <c r="D37" s="24">
        <v>2.708003562676807E-2</v>
      </c>
      <c r="E37" s="68">
        <v>6.7291162449578293E-2</v>
      </c>
      <c r="F37" s="24">
        <v>2.6898675160028248E-2</v>
      </c>
      <c r="G37" s="69">
        <v>2.6499009597076274E-2</v>
      </c>
      <c r="H37" s="69">
        <v>2.8002077311202977E-2</v>
      </c>
      <c r="I37" s="28">
        <f>I35*1000/I33</f>
        <v>3.0854759721969646E-2</v>
      </c>
    </row>
    <row r="38" spans="1:9" ht="11.25" customHeight="1" x14ac:dyDescent="0.2">
      <c r="A38" s="338" t="s">
        <v>15</v>
      </c>
      <c r="B38" s="9" t="s">
        <v>4</v>
      </c>
      <c r="C38" s="10">
        <v>273168</v>
      </c>
      <c r="D38" s="11">
        <v>254400</v>
      </c>
      <c r="E38" s="10">
        <v>56867</v>
      </c>
      <c r="F38" s="11">
        <v>716390</v>
      </c>
      <c r="G38" s="12">
        <v>265081</v>
      </c>
      <c r="H38" s="11">
        <v>80080</v>
      </c>
      <c r="I38" s="13">
        <f>SUM(C38:H38)</f>
        <v>1645986</v>
      </c>
    </row>
    <row r="39" spans="1:9" ht="11.25" customHeight="1" x14ac:dyDescent="0.2">
      <c r="A39" s="339"/>
      <c r="B39" s="7" t="s">
        <v>66</v>
      </c>
      <c r="C39" s="14">
        <v>106060000</v>
      </c>
      <c r="D39" s="15">
        <v>108571600</v>
      </c>
      <c r="E39" s="14">
        <v>40366000</v>
      </c>
      <c r="F39" s="15">
        <v>391414134</v>
      </c>
      <c r="G39" s="16">
        <v>185405000</v>
      </c>
      <c r="H39" s="15">
        <v>88476502</v>
      </c>
      <c r="I39" s="17">
        <f>SUM(C39:H39)</f>
        <v>920293236</v>
      </c>
    </row>
    <row r="40" spans="1:9" ht="11.25" customHeight="1" x14ac:dyDescent="0.2">
      <c r="A40" s="339"/>
      <c r="B40" s="7" t="s">
        <v>7</v>
      </c>
      <c r="C40" s="20">
        <v>388.25923973525448</v>
      </c>
      <c r="D40" s="18">
        <v>426.77515723270443</v>
      </c>
      <c r="E40" s="20">
        <v>709.8317125925405</v>
      </c>
      <c r="F40" s="18">
        <v>546.37018104663662</v>
      </c>
      <c r="G40" s="19">
        <v>699.42772209249244</v>
      </c>
      <c r="H40" s="19">
        <v>1104.8514235764235</v>
      </c>
      <c r="I40" s="21">
        <f>I39/I38</f>
        <v>559.11364738217696</v>
      </c>
    </row>
    <row r="41" spans="1:9" ht="11.25" customHeight="1" x14ac:dyDescent="0.2">
      <c r="A41" s="339"/>
      <c r="B41" s="7" t="s">
        <v>8</v>
      </c>
      <c r="C41" s="20">
        <v>4857.22</v>
      </c>
      <c r="D41" s="18">
        <v>3225</v>
      </c>
      <c r="E41" s="20">
        <v>2401.4</v>
      </c>
      <c r="F41" s="18">
        <v>10440.041999999999</v>
      </c>
      <c r="G41" s="19">
        <v>5458.78</v>
      </c>
      <c r="H41" s="18">
        <v>2800.1950000000002</v>
      </c>
      <c r="I41" s="26">
        <f>SUM(C41:H41)</f>
        <v>29182.636999999999</v>
      </c>
    </row>
    <row r="42" spans="1:9" ht="11.25" customHeight="1" x14ac:dyDescent="0.2">
      <c r="A42" s="339"/>
      <c r="B42" s="7" t="s">
        <v>9</v>
      </c>
      <c r="C42" s="29">
        <v>17.781072453581679</v>
      </c>
      <c r="D42" s="22">
        <v>12.67688679245283</v>
      </c>
      <c r="E42" s="29">
        <v>42.228357395325936</v>
      </c>
      <c r="F42" s="22">
        <v>14.573126369714821</v>
      </c>
      <c r="G42" s="66">
        <v>20.5928753852596</v>
      </c>
      <c r="H42" s="66">
        <v>34.967470029970031</v>
      </c>
      <c r="I42" s="23">
        <f>I41*1000/I38</f>
        <v>17.729577894344182</v>
      </c>
    </row>
    <row r="43" spans="1:9" ht="11.25" customHeight="1" thickBot="1" x14ac:dyDescent="0.25">
      <c r="A43" s="340"/>
      <c r="B43" s="8" t="s">
        <v>10</v>
      </c>
      <c r="C43" s="68">
        <v>4.5796907410899493E-2</v>
      </c>
      <c r="D43" s="24">
        <v>2.9703900467525579E-2</v>
      </c>
      <c r="E43" s="68">
        <v>5.9490660456820096E-2</v>
      </c>
      <c r="F43" s="24">
        <v>2.6672623937489186E-2</v>
      </c>
      <c r="G43" s="69">
        <v>2.9442463795474771E-2</v>
      </c>
      <c r="H43" s="69">
        <v>3.1649024732013024E-2</v>
      </c>
      <c r="I43" s="28">
        <f>I41*1000/I39</f>
        <v>3.1710150480775676E-2</v>
      </c>
    </row>
    <row r="44" spans="1:9" ht="11.25" customHeight="1" x14ac:dyDescent="0.2">
      <c r="A44" s="338" t="s">
        <v>16</v>
      </c>
      <c r="B44" s="9" t="s">
        <v>4</v>
      </c>
      <c r="C44" s="10">
        <v>225895</v>
      </c>
      <c r="D44" s="11">
        <v>288300</v>
      </c>
      <c r="E44" s="10">
        <v>68778</v>
      </c>
      <c r="F44" s="11">
        <v>753455</v>
      </c>
      <c r="G44" s="12">
        <v>294645</v>
      </c>
      <c r="H44" s="11">
        <v>62775</v>
      </c>
      <c r="I44" s="13">
        <f>SUM(C44:H44)</f>
        <v>1693848</v>
      </c>
    </row>
    <row r="45" spans="1:9" ht="11.25" customHeight="1" x14ac:dyDescent="0.2">
      <c r="A45" s="339"/>
      <c r="B45" s="7" t="s">
        <v>66</v>
      </c>
      <c r="C45" s="14">
        <v>97180000</v>
      </c>
      <c r="D45" s="15">
        <v>126488600</v>
      </c>
      <c r="E45" s="14">
        <v>54043000</v>
      </c>
      <c r="F45" s="15">
        <v>396245988</v>
      </c>
      <c r="G45" s="16">
        <v>221532000</v>
      </c>
      <c r="H45" s="15">
        <v>79194174</v>
      </c>
      <c r="I45" s="17">
        <f>SUM(C45:H45)</f>
        <v>974683762</v>
      </c>
    </row>
    <row r="46" spans="1:9" ht="11.25" customHeight="1" x14ac:dyDescent="0.2">
      <c r="A46" s="339"/>
      <c r="B46" s="7" t="s">
        <v>7</v>
      </c>
      <c r="C46" s="20">
        <v>430.19987162177119</v>
      </c>
      <c r="D46" s="18">
        <v>438.73950745750955</v>
      </c>
      <c r="E46" s="20">
        <v>785.75998138939781</v>
      </c>
      <c r="F46" s="18">
        <v>525.9053135223736</v>
      </c>
      <c r="G46" s="19">
        <v>751.86071374026369</v>
      </c>
      <c r="H46" s="19">
        <v>1261.5559378733572</v>
      </c>
      <c r="I46" s="21">
        <f>I45/I44</f>
        <v>575.42575366857</v>
      </c>
    </row>
    <row r="47" spans="1:9" ht="11.25" customHeight="1" x14ac:dyDescent="0.2">
      <c r="A47" s="339"/>
      <c r="B47" s="7" t="s">
        <v>8</v>
      </c>
      <c r="C47" s="20">
        <v>3983.0010000000002</v>
      </c>
      <c r="D47" s="18">
        <v>3622.3</v>
      </c>
      <c r="E47" s="20">
        <v>3150.85</v>
      </c>
      <c r="F47" s="18">
        <v>11110.674000000001</v>
      </c>
      <c r="G47" s="19">
        <v>5979.58</v>
      </c>
      <c r="H47" s="18">
        <v>2975.0749999999998</v>
      </c>
      <c r="I47" s="26">
        <f>SUM(C47:H47)</f>
        <v>30821.48</v>
      </c>
    </row>
    <row r="48" spans="1:9" ht="11.25" customHeight="1" x14ac:dyDescent="0.2">
      <c r="A48" s="339"/>
      <c r="B48" s="7" t="s">
        <v>9</v>
      </c>
      <c r="C48" s="29">
        <v>17.632090130370305</v>
      </c>
      <c r="D48" s="22">
        <v>12.564342698577871</v>
      </c>
      <c r="E48" s="29">
        <v>45.811887522172789</v>
      </c>
      <c r="F48" s="22">
        <v>14.746300708071484</v>
      </c>
      <c r="G48" s="66">
        <v>20.294184527142832</v>
      </c>
      <c r="H48" s="66">
        <v>47.392672242134608</v>
      </c>
      <c r="I48" s="23">
        <f>I47*1000/I44</f>
        <v>18.196130939730129</v>
      </c>
    </row>
    <row r="49" spans="1:9" ht="11.25" customHeight="1" thickBot="1" x14ac:dyDescent="0.25">
      <c r="A49" s="340"/>
      <c r="B49" s="8" t="s">
        <v>10</v>
      </c>
      <c r="C49" s="68">
        <v>4.0985809837415108E-2</v>
      </c>
      <c r="D49" s="24">
        <v>2.8637363367133482E-2</v>
      </c>
      <c r="E49" s="68">
        <v>5.8302647891493808E-2</v>
      </c>
      <c r="F49" s="24">
        <v>2.803983973712814E-2</v>
      </c>
      <c r="G49" s="69">
        <v>2.6991946987342686E-2</v>
      </c>
      <c r="H49" s="69">
        <v>3.7566841722473168E-2</v>
      </c>
      <c r="I49" s="28">
        <f>I47*1000/I45</f>
        <v>3.1622030859276798E-2</v>
      </c>
    </row>
    <row r="50" spans="1:9" ht="11.25" customHeight="1" x14ac:dyDescent="0.2">
      <c r="A50" s="338" t="s">
        <v>17</v>
      </c>
      <c r="B50" s="9" t="s">
        <v>4</v>
      </c>
      <c r="C50" s="10">
        <v>154714</v>
      </c>
      <c r="D50" s="11">
        <v>294120</v>
      </c>
      <c r="E50" s="10">
        <v>71411</v>
      </c>
      <c r="F50" s="11">
        <v>675964</v>
      </c>
      <c r="G50" s="12">
        <v>257323</v>
      </c>
      <c r="H50" s="11">
        <v>71566</v>
      </c>
      <c r="I50" s="13">
        <f>SUM(C50:H50)</f>
        <v>1525098</v>
      </c>
    </row>
    <row r="51" spans="1:9" ht="11.25" customHeight="1" x14ac:dyDescent="0.2">
      <c r="A51" s="339"/>
      <c r="B51" s="7" t="s">
        <v>66</v>
      </c>
      <c r="C51" s="14">
        <v>66930000</v>
      </c>
      <c r="D51" s="15">
        <v>124950600</v>
      </c>
      <c r="E51" s="14">
        <v>55172000</v>
      </c>
      <c r="F51" s="15">
        <v>361172985</v>
      </c>
      <c r="G51" s="16">
        <v>208713000</v>
      </c>
      <c r="H51" s="15">
        <v>85911356</v>
      </c>
      <c r="I51" s="17">
        <f>SUM(C51:H51)</f>
        <v>902849941</v>
      </c>
    </row>
    <row r="52" spans="1:9" ht="11.25" customHeight="1" x14ac:dyDescent="0.2">
      <c r="A52" s="339"/>
      <c r="B52" s="7" t="s">
        <v>7</v>
      </c>
      <c r="C52" s="20">
        <v>432.60467701694739</v>
      </c>
      <c r="D52" s="18">
        <v>424.82864137086904</v>
      </c>
      <c r="E52" s="20">
        <v>772.5980591225441</v>
      </c>
      <c r="F52" s="18">
        <v>534.30801788260908</v>
      </c>
      <c r="G52" s="19">
        <v>811.09345064374349</v>
      </c>
      <c r="H52" s="19">
        <v>1200.4493195092641</v>
      </c>
      <c r="I52" s="21">
        <f>I51/I50</f>
        <v>591.99470525828508</v>
      </c>
    </row>
    <row r="53" spans="1:9" ht="11.25" customHeight="1" x14ac:dyDescent="0.2">
      <c r="A53" s="339"/>
      <c r="B53" s="7" t="s">
        <v>8</v>
      </c>
      <c r="C53" s="20">
        <v>3023.48</v>
      </c>
      <c r="D53" s="18">
        <v>4025.2</v>
      </c>
      <c r="E53" s="20">
        <v>3120.25</v>
      </c>
      <c r="F53" s="18">
        <v>10207.695</v>
      </c>
      <c r="G53" s="19">
        <v>5632.05</v>
      </c>
      <c r="H53" s="18">
        <v>3114.0459999999998</v>
      </c>
      <c r="I53" s="26">
        <f>SUM(C53:H53)</f>
        <v>29122.720999999998</v>
      </c>
    </row>
    <row r="54" spans="1:9" ht="11.25" customHeight="1" x14ac:dyDescent="0.2">
      <c r="A54" s="339"/>
      <c r="B54" s="7" t="s">
        <v>9</v>
      </c>
      <c r="C54" s="29">
        <v>19.542381426373826</v>
      </c>
      <c r="D54" s="22">
        <v>13.685570515435877</v>
      </c>
      <c r="E54" s="29">
        <v>43.694248785201161</v>
      </c>
      <c r="F54" s="22">
        <v>15.100944724867004</v>
      </c>
      <c r="G54" s="66">
        <v>21.887083548691724</v>
      </c>
      <c r="H54" s="66">
        <v>43.512925132045943</v>
      </c>
      <c r="I54" s="23">
        <f>I53*1000/I50</f>
        <v>19.095639099913576</v>
      </c>
    </row>
    <row r="55" spans="1:9" ht="11.25" customHeight="1" thickBot="1" x14ac:dyDescent="0.25">
      <c r="A55" s="340"/>
      <c r="B55" s="8" t="s">
        <v>10</v>
      </c>
      <c r="C55" s="68">
        <v>4.5173763633647092E-2</v>
      </c>
      <c r="D55" s="24">
        <v>3.2214331103652162E-2</v>
      </c>
      <c r="E55" s="68">
        <v>5.655495541216559E-2</v>
      </c>
      <c r="F55" s="24">
        <v>2.8262620472569399E-2</v>
      </c>
      <c r="G55" s="69">
        <v>2.6984663149875666E-2</v>
      </c>
      <c r="H55" s="69">
        <v>3.6247198798724581E-2</v>
      </c>
      <c r="I55" s="28">
        <f>I53*1000/I51</f>
        <v>3.2256435624001441E-2</v>
      </c>
    </row>
    <row r="56" spans="1:9" ht="11.25" customHeight="1" x14ac:dyDescent="0.2">
      <c r="A56" s="338" t="s">
        <v>18</v>
      </c>
      <c r="B56" s="9" t="s">
        <v>4</v>
      </c>
      <c r="C56" s="10">
        <v>198261</v>
      </c>
      <c r="D56" s="11">
        <v>329200</v>
      </c>
      <c r="E56" s="10">
        <v>61210</v>
      </c>
      <c r="F56" s="11">
        <v>671651</v>
      </c>
      <c r="G56" s="12">
        <v>247253</v>
      </c>
      <c r="H56" s="11">
        <v>80630</v>
      </c>
      <c r="I56" s="13">
        <f>SUM(C56:H56)</f>
        <v>1588205</v>
      </c>
    </row>
    <row r="57" spans="1:9" ht="11.25" customHeight="1" x14ac:dyDescent="0.2">
      <c r="A57" s="339"/>
      <c r="B57" s="7" t="s">
        <v>66</v>
      </c>
      <c r="C57" s="14">
        <v>103380000</v>
      </c>
      <c r="D57" s="15">
        <v>128552900</v>
      </c>
      <c r="E57" s="14">
        <v>42974000</v>
      </c>
      <c r="F57" s="15">
        <v>310506055</v>
      </c>
      <c r="G57" s="16">
        <v>195708000</v>
      </c>
      <c r="H57" s="15">
        <v>92574961</v>
      </c>
      <c r="I57" s="31">
        <f>SUM(C57:H57)</f>
        <v>873695916</v>
      </c>
    </row>
    <row r="58" spans="1:9" ht="11.25" customHeight="1" x14ac:dyDescent="0.2">
      <c r="A58" s="339"/>
      <c r="B58" s="7" t="s">
        <v>7</v>
      </c>
      <c r="C58" s="20">
        <v>521.43386747771876</v>
      </c>
      <c r="D58" s="18">
        <v>390.50091130012152</v>
      </c>
      <c r="E58" s="20">
        <v>702.07482437510214</v>
      </c>
      <c r="F58" s="18">
        <v>462.30267653885721</v>
      </c>
      <c r="G58" s="19">
        <v>791.5293242144686</v>
      </c>
      <c r="H58" s="19">
        <v>1148.1453677291331</v>
      </c>
      <c r="I58" s="70">
        <f>I57/I56</f>
        <v>550.11532894053346</v>
      </c>
    </row>
    <row r="59" spans="1:9" ht="11.25" customHeight="1" x14ac:dyDescent="0.2">
      <c r="A59" s="339"/>
      <c r="B59" s="7" t="s">
        <v>8</v>
      </c>
      <c r="C59" s="20">
        <v>4390.22</v>
      </c>
      <c r="D59" s="18">
        <v>4304.3999999999996</v>
      </c>
      <c r="E59" s="20">
        <v>2781.77</v>
      </c>
      <c r="F59" s="18">
        <v>9295.2350000000006</v>
      </c>
      <c r="G59" s="19">
        <v>6338.17</v>
      </c>
      <c r="H59" s="18">
        <v>3430.52</v>
      </c>
      <c r="I59" s="26">
        <f>SUM(C59:H59)</f>
        <v>30540.314999999999</v>
      </c>
    </row>
    <row r="60" spans="1:9" ht="11.25" customHeight="1" x14ac:dyDescent="0.2">
      <c r="A60" s="339"/>
      <c r="B60" s="7" t="s">
        <v>9</v>
      </c>
      <c r="C60" s="29">
        <v>22.143638940588417</v>
      </c>
      <c r="D60" s="22">
        <v>13.075334143377885</v>
      </c>
      <c r="E60" s="29">
        <v>45.446332298644009</v>
      </c>
      <c r="F60" s="22">
        <v>13.839382357801894</v>
      </c>
      <c r="G60" s="66">
        <v>25.634350240441975</v>
      </c>
      <c r="H60" s="66">
        <v>42.546446731985611</v>
      </c>
      <c r="I60" s="32">
        <f>I59*1000/I56</f>
        <v>19.229454006252343</v>
      </c>
    </row>
    <row r="61" spans="1:9" ht="11.25" customHeight="1" thickBot="1" x14ac:dyDescent="0.25">
      <c r="A61" s="340"/>
      <c r="B61" s="8" t="s">
        <v>10</v>
      </c>
      <c r="C61" s="68">
        <v>4.2466821435480751E-2</v>
      </c>
      <c r="D61" s="24">
        <v>3.3483492009904095E-2</v>
      </c>
      <c r="E61" s="68">
        <v>6.4731465537301622E-2</v>
      </c>
      <c r="F61" s="24">
        <v>2.9935760834035909E-2</v>
      </c>
      <c r="G61" s="69">
        <v>3.2385850348478344E-2</v>
      </c>
      <c r="H61" s="69">
        <v>3.7056672376021851E-2</v>
      </c>
      <c r="I61" s="28">
        <f>I59*1000/I57</f>
        <v>3.4955313903516062E-2</v>
      </c>
    </row>
    <row r="62" spans="1:9" ht="11.25" customHeight="1" x14ac:dyDescent="0.2">
      <c r="A62" s="338" t="s">
        <v>19</v>
      </c>
      <c r="B62" s="9" t="s">
        <v>4</v>
      </c>
      <c r="C62" s="10">
        <v>202135</v>
      </c>
      <c r="D62" s="11">
        <v>334150</v>
      </c>
      <c r="E62" s="10">
        <v>62012</v>
      </c>
      <c r="F62" s="11">
        <v>694663</v>
      </c>
      <c r="G62" s="12">
        <v>238960</v>
      </c>
      <c r="H62" s="11">
        <v>70291</v>
      </c>
      <c r="I62" s="13">
        <f>SUM(C62:H62)</f>
        <v>1602211</v>
      </c>
    </row>
    <row r="63" spans="1:9" ht="11.25" customHeight="1" x14ac:dyDescent="0.2">
      <c r="A63" s="339"/>
      <c r="B63" s="7" t="s">
        <v>66</v>
      </c>
      <c r="C63" s="14">
        <v>95640000</v>
      </c>
      <c r="D63" s="15">
        <v>132421100</v>
      </c>
      <c r="E63" s="14">
        <v>49325367</v>
      </c>
      <c r="F63" s="15">
        <v>316810495</v>
      </c>
      <c r="G63" s="16">
        <v>200715928</v>
      </c>
      <c r="H63" s="15">
        <v>76698922</v>
      </c>
      <c r="I63" s="31">
        <f>SUM(C63:H63)</f>
        <v>871611812</v>
      </c>
    </row>
    <row r="64" spans="1:9" ht="11.25" customHeight="1" x14ac:dyDescent="0.2">
      <c r="A64" s="339"/>
      <c r="B64" s="7" t="s">
        <v>7</v>
      </c>
      <c r="C64" s="20">
        <v>473.1491330051698</v>
      </c>
      <c r="D64" s="18">
        <v>396.2923836600329</v>
      </c>
      <c r="E64" s="20">
        <v>795.41648390634066</v>
      </c>
      <c r="F64" s="18">
        <v>456.0635804699545</v>
      </c>
      <c r="G64" s="19">
        <v>839.9561767659859</v>
      </c>
      <c r="H64" s="19">
        <v>1091.1627662147359</v>
      </c>
      <c r="I64" s="70">
        <f>I63/I62</f>
        <v>544.00563471353018</v>
      </c>
    </row>
    <row r="65" spans="1:9" ht="11.25" customHeight="1" x14ac:dyDescent="0.2">
      <c r="A65" s="339"/>
      <c r="B65" s="7" t="s">
        <v>8</v>
      </c>
      <c r="C65" s="20">
        <v>4144.2929999999997</v>
      </c>
      <c r="D65" s="18">
        <v>4361</v>
      </c>
      <c r="E65" s="20">
        <v>2974.94</v>
      </c>
      <c r="F65" s="18">
        <v>9941.5249999999996</v>
      </c>
      <c r="G65" s="19">
        <v>6500.94</v>
      </c>
      <c r="H65" s="18">
        <v>3361.8</v>
      </c>
      <c r="I65" s="26">
        <f>SUM(C65:H65)</f>
        <v>31284.498</v>
      </c>
    </row>
    <row r="66" spans="1:9" ht="11.25" customHeight="1" x14ac:dyDescent="0.2">
      <c r="A66" s="339"/>
      <c r="B66" s="7" t="s">
        <v>9</v>
      </c>
      <c r="C66" s="29">
        <v>20.50259974769337</v>
      </c>
      <c r="D66" s="22">
        <v>13.051024988777495</v>
      </c>
      <c r="E66" s="29">
        <v>47.973618009417535</v>
      </c>
      <c r="F66" s="22">
        <v>14.311291950197434</v>
      </c>
      <c r="G66" s="66">
        <v>27.205138935386675</v>
      </c>
      <c r="H66" s="66">
        <v>47.826891067135193</v>
      </c>
      <c r="I66" s="32">
        <f>I65*1000/I62</f>
        <v>19.525828995057456</v>
      </c>
    </row>
    <row r="67" spans="1:9" ht="11.25" customHeight="1" thickBot="1" x14ac:dyDescent="0.25">
      <c r="A67" s="340"/>
      <c r="B67" s="8" t="s">
        <v>10</v>
      </c>
      <c r="C67" s="68">
        <v>4.3332214554579668E-2</v>
      </c>
      <c r="D67" s="24">
        <v>3.2932818108292412E-2</v>
      </c>
      <c r="E67" s="68">
        <v>6.0312577096486679E-2</v>
      </c>
      <c r="F67" s="24">
        <v>3.1380036826115877E-2</v>
      </c>
      <c r="G67" s="69">
        <v>3.2388759899513307E-2</v>
      </c>
      <c r="H67" s="69">
        <v>4.3831124510459223E-2</v>
      </c>
      <c r="I67" s="28">
        <f>I65*1000/I63</f>
        <v>3.5892696231610961E-2</v>
      </c>
    </row>
    <row r="68" spans="1:9" ht="11.25" customHeight="1" x14ac:dyDescent="0.2">
      <c r="A68" s="338" t="s">
        <v>20</v>
      </c>
      <c r="B68" s="9" t="s">
        <v>4</v>
      </c>
      <c r="C68" s="10">
        <v>201036</v>
      </c>
      <c r="D68" s="11">
        <v>348700</v>
      </c>
      <c r="E68" s="10">
        <v>71689</v>
      </c>
      <c r="F68" s="11">
        <v>609818</v>
      </c>
      <c r="G68" s="12">
        <v>245846</v>
      </c>
      <c r="H68" s="11">
        <v>76029</v>
      </c>
      <c r="I68" s="13">
        <f>SUM(C68:H68)</f>
        <v>1553118</v>
      </c>
    </row>
    <row r="69" spans="1:9" ht="11.25" customHeight="1" x14ac:dyDescent="0.2">
      <c r="A69" s="339"/>
      <c r="B69" s="7" t="s">
        <v>66</v>
      </c>
      <c r="C69" s="14">
        <v>79110000</v>
      </c>
      <c r="D69" s="15">
        <v>136532000</v>
      </c>
      <c r="E69" s="14">
        <v>57506988</v>
      </c>
      <c r="F69" s="15">
        <v>282099948</v>
      </c>
      <c r="G69" s="16">
        <v>196218530</v>
      </c>
      <c r="H69" s="15">
        <v>76959851</v>
      </c>
      <c r="I69" s="31">
        <f>SUM(C69:H69)</f>
        <v>828427317</v>
      </c>
    </row>
    <row r="70" spans="1:9" ht="11.25" customHeight="1" x14ac:dyDescent="0.2">
      <c r="A70" s="339"/>
      <c r="B70" s="7" t="s">
        <v>7</v>
      </c>
      <c r="C70" s="20">
        <v>393.51160986092043</v>
      </c>
      <c r="D70" s="18">
        <v>391.54574132492115</v>
      </c>
      <c r="E70" s="20">
        <v>802.17310884515064</v>
      </c>
      <c r="F70" s="18">
        <v>462.59695187744541</v>
      </c>
      <c r="G70" s="19">
        <v>798.13594689358376</v>
      </c>
      <c r="H70" s="19">
        <v>1012.2433676623393</v>
      </c>
      <c r="I70" s="70">
        <f>I69/I68</f>
        <v>533.39624999517105</v>
      </c>
    </row>
    <row r="71" spans="1:9" ht="11.25" customHeight="1" x14ac:dyDescent="0.2">
      <c r="A71" s="339"/>
      <c r="B71" s="7" t="s">
        <v>8</v>
      </c>
      <c r="C71" s="20">
        <v>3711.83</v>
      </c>
      <c r="D71" s="18">
        <v>5027.8999999999996</v>
      </c>
      <c r="E71" s="20">
        <v>3283.1</v>
      </c>
      <c r="F71" s="18">
        <v>8766.7209999999995</v>
      </c>
      <c r="G71" s="19">
        <v>6316.21</v>
      </c>
      <c r="H71" s="18">
        <v>3677.48</v>
      </c>
      <c r="I71" s="26">
        <f>SUM(C71:H71)</f>
        <v>30783.240999999998</v>
      </c>
    </row>
    <row r="72" spans="1:9" ht="11.25" customHeight="1" x14ac:dyDescent="0.2">
      <c r="A72" s="339"/>
      <c r="B72" s="7" t="s">
        <v>9</v>
      </c>
      <c r="C72" s="29">
        <v>18.463509023259515</v>
      </c>
      <c r="D72" s="22">
        <v>14.418984800688271</v>
      </c>
      <c r="E72" s="29">
        <v>45.796426229965547</v>
      </c>
      <c r="F72" s="22">
        <v>14.375962992237028</v>
      </c>
      <c r="G72" s="66">
        <v>25.691733849645715</v>
      </c>
      <c r="H72" s="66">
        <v>48.369437977613806</v>
      </c>
      <c r="I72" s="32">
        <f>I71*1000/I68</f>
        <v>19.820284743335662</v>
      </c>
    </row>
    <row r="73" spans="1:9" ht="11.25" customHeight="1" thickBot="1" x14ac:dyDescent="0.25">
      <c r="A73" s="340"/>
      <c r="B73" s="8" t="s">
        <v>10</v>
      </c>
      <c r="C73" s="68">
        <v>4.6919858424977881E-2</v>
      </c>
      <c r="D73" s="24">
        <v>3.6825799080069138E-2</v>
      </c>
      <c r="E73" s="68">
        <v>5.709045307676347E-2</v>
      </c>
      <c r="F73" s="24">
        <v>3.1076648762799489E-2</v>
      </c>
      <c r="G73" s="69">
        <v>3.2189671383227668E-2</v>
      </c>
      <c r="H73" s="69">
        <v>4.7784396048271977E-2</v>
      </c>
      <c r="I73" s="28">
        <f>I71*1000/I69</f>
        <v>3.7158650334559166E-2</v>
      </c>
    </row>
    <row r="74" spans="1:9" ht="11.25" customHeight="1" x14ac:dyDescent="0.2">
      <c r="A74" s="338" t="s">
        <v>21</v>
      </c>
      <c r="B74" s="9" t="s">
        <v>4</v>
      </c>
      <c r="C74" s="10">
        <v>192215</v>
      </c>
      <c r="D74" s="11">
        <v>334001</v>
      </c>
      <c r="E74" s="10">
        <v>59029</v>
      </c>
      <c r="F74" s="11">
        <v>555351</v>
      </c>
      <c r="G74" s="12">
        <v>242628</v>
      </c>
      <c r="H74" s="11">
        <v>66800</v>
      </c>
      <c r="I74" s="13">
        <f>SUM(C74:H74)</f>
        <v>1450024</v>
      </c>
    </row>
    <row r="75" spans="1:9" ht="11.25" customHeight="1" x14ac:dyDescent="0.2">
      <c r="A75" s="339"/>
      <c r="B75" s="7" t="s">
        <v>66</v>
      </c>
      <c r="C75" s="14">
        <v>79740000</v>
      </c>
      <c r="D75" s="15">
        <v>126987400</v>
      </c>
      <c r="E75" s="14">
        <v>48174225</v>
      </c>
      <c r="F75" s="15">
        <v>238087055</v>
      </c>
      <c r="G75" s="16">
        <v>202711440</v>
      </c>
      <c r="H75" s="15">
        <v>67848822</v>
      </c>
      <c r="I75" s="17">
        <f>SUM(C75:H75)</f>
        <v>763548942</v>
      </c>
    </row>
    <row r="76" spans="1:9" ht="11.25" customHeight="1" x14ac:dyDescent="0.2">
      <c r="A76" s="339"/>
      <c r="B76" s="7" t="s">
        <v>7</v>
      </c>
      <c r="C76" s="20">
        <v>414.84795671513672</v>
      </c>
      <c r="D76" s="18">
        <v>380.200658081862</v>
      </c>
      <c r="E76" s="20">
        <v>816.11114875739042</v>
      </c>
      <c r="F76" s="18">
        <v>428.71455169793518</v>
      </c>
      <c r="G76" s="19">
        <v>835.4824669864978</v>
      </c>
      <c r="H76" s="19">
        <v>1015.7009281437125</v>
      </c>
      <c r="I76" s="21">
        <f>I75/I74</f>
        <v>526.57676148808571</v>
      </c>
    </row>
    <row r="77" spans="1:9" ht="11.25" customHeight="1" x14ac:dyDescent="0.2">
      <c r="A77" s="339"/>
      <c r="B77" s="7" t="s">
        <v>8</v>
      </c>
      <c r="C77" s="20">
        <v>3926.1819999999998</v>
      </c>
      <c r="D77" s="18">
        <v>4609.8</v>
      </c>
      <c r="E77" s="20">
        <v>2171.91</v>
      </c>
      <c r="F77" s="18">
        <v>7240.3729999999996</v>
      </c>
      <c r="G77" s="19">
        <v>7002.36</v>
      </c>
      <c r="H77" s="18">
        <v>3048.4</v>
      </c>
      <c r="I77" s="26">
        <f>SUM(C77:H77)</f>
        <v>27999.025000000001</v>
      </c>
    </row>
    <row r="78" spans="1:9" ht="11.25" customHeight="1" x14ac:dyDescent="0.2">
      <c r="A78" s="339"/>
      <c r="B78" s="7" t="s">
        <v>9</v>
      </c>
      <c r="C78" s="29">
        <v>20.425991728012903</v>
      </c>
      <c r="D78" s="22">
        <v>13.801755084565615</v>
      </c>
      <c r="E78" s="29">
        <v>36.793948737061442</v>
      </c>
      <c r="F78" s="22">
        <v>13.037471797115698</v>
      </c>
      <c r="G78" s="66">
        <v>28.860477768435629</v>
      </c>
      <c r="H78" s="66">
        <v>45.634730538922156</v>
      </c>
      <c r="I78" s="23">
        <f>I77*1000/I74</f>
        <v>19.309352810712099</v>
      </c>
    </row>
    <row r="79" spans="1:9" ht="11.25" customHeight="1" thickBot="1" x14ac:dyDescent="0.25">
      <c r="A79" s="340"/>
      <c r="B79" s="8" t="s">
        <v>10</v>
      </c>
      <c r="C79" s="68">
        <v>4.9237296212691246E-2</v>
      </c>
      <c r="D79" s="24">
        <v>3.6301239335556124E-2</v>
      </c>
      <c r="E79" s="68">
        <v>4.5084482417724413E-2</v>
      </c>
      <c r="F79" s="24">
        <v>3.0410611782316348E-2</v>
      </c>
      <c r="G79" s="69">
        <v>3.4543487037534737E-2</v>
      </c>
      <c r="H79" s="69">
        <v>4.4929298846190728E-2</v>
      </c>
      <c r="I79" s="28">
        <f>I77*1000/I75</f>
        <v>3.6669587841561047E-2</v>
      </c>
    </row>
    <row r="80" spans="1:9" ht="11.25" customHeight="1" x14ac:dyDescent="0.2">
      <c r="A80" s="341" t="s">
        <v>3</v>
      </c>
      <c r="B80" s="34" t="s">
        <v>4</v>
      </c>
      <c r="C80" s="35">
        <f>SUM(C8,C14,C20,C26,C32,C38,C44,C50,C56,C62,C68,C74)</f>
        <v>2427983</v>
      </c>
      <c r="D80" s="36">
        <f t="shared" ref="D80:H81" si="0">SUM(D8,D14,D20,D26,D32,D38,D44,D50,D56,D62,D68,D74)</f>
        <v>3250961</v>
      </c>
      <c r="E80" s="35">
        <f t="shared" si="0"/>
        <v>674893</v>
      </c>
      <c r="F80" s="36">
        <f t="shared" si="0"/>
        <v>7276902</v>
      </c>
      <c r="G80" s="37">
        <f t="shared" si="0"/>
        <v>3030485</v>
      </c>
      <c r="H80" s="37">
        <f t="shared" si="0"/>
        <v>807514</v>
      </c>
      <c r="I80" s="38">
        <f>SUM(C80:H80)</f>
        <v>17468738</v>
      </c>
    </row>
    <row r="81" spans="1:9" ht="11.25" customHeight="1" x14ac:dyDescent="0.2">
      <c r="A81" s="342"/>
      <c r="B81" s="39" t="s">
        <v>66</v>
      </c>
      <c r="C81" s="40">
        <f>SUM(C9,C15,C21,C27,C33,C39,C45,C51,C57,C63,C69,C75)</f>
        <v>1026091735</v>
      </c>
      <c r="D81" s="41">
        <f t="shared" si="0"/>
        <v>1380122700</v>
      </c>
      <c r="E81" s="40">
        <f t="shared" si="0"/>
        <v>480930635</v>
      </c>
      <c r="F81" s="41">
        <f t="shared" si="0"/>
        <v>3436130267</v>
      </c>
      <c r="G81" s="42">
        <f t="shared" si="0"/>
        <v>2240985224</v>
      </c>
      <c r="H81" s="42">
        <f t="shared" si="0"/>
        <v>880431472</v>
      </c>
      <c r="I81" s="43">
        <f>SUM(C81:H81)</f>
        <v>9444692033</v>
      </c>
    </row>
    <row r="82" spans="1:9" ht="11.25" customHeight="1" x14ac:dyDescent="0.2">
      <c r="A82" s="342"/>
      <c r="B82" s="39" t="s">
        <v>7</v>
      </c>
      <c r="C82" s="44">
        <f t="shared" ref="C82:I82" si="1">C81/C80</f>
        <v>422.6107575712021</v>
      </c>
      <c r="D82" s="45">
        <f t="shared" si="1"/>
        <v>424.52760891317985</v>
      </c>
      <c r="E82" s="44">
        <f t="shared" si="1"/>
        <v>712.60279036825102</v>
      </c>
      <c r="F82" s="45">
        <f t="shared" si="1"/>
        <v>472.19685891056389</v>
      </c>
      <c r="G82" s="46">
        <f t="shared" si="1"/>
        <v>739.48071810287797</v>
      </c>
      <c r="H82" s="46">
        <f t="shared" si="1"/>
        <v>1090.2987093722213</v>
      </c>
      <c r="I82" s="47">
        <f t="shared" si="1"/>
        <v>540.66252713848019</v>
      </c>
    </row>
    <row r="83" spans="1:9" ht="11.25" customHeight="1" x14ac:dyDescent="0.2">
      <c r="A83" s="342"/>
      <c r="B83" s="39" t="s">
        <v>8</v>
      </c>
      <c r="C83" s="44">
        <f t="shared" ref="C83:H83" si="2">SUM(C11,C17,C23,C29,C35,C41,C47,C53,C59,C65,C71,C77)</f>
        <v>42309.859000000004</v>
      </c>
      <c r="D83" s="45">
        <f t="shared" si="2"/>
        <v>41085.300000000003</v>
      </c>
      <c r="E83" s="44">
        <f t="shared" si="2"/>
        <v>28129.915999999997</v>
      </c>
      <c r="F83" s="45">
        <f t="shared" si="2"/>
        <v>93802.641000000003</v>
      </c>
      <c r="G83" s="46">
        <f t="shared" si="2"/>
        <v>61864.3</v>
      </c>
      <c r="H83" s="46">
        <f t="shared" si="2"/>
        <v>30212.540999999997</v>
      </c>
      <c r="I83" s="48">
        <f>SUM(C83:H83)</f>
        <v>297404.55700000003</v>
      </c>
    </row>
    <row r="84" spans="1:9" ht="11.25" customHeight="1" x14ac:dyDescent="0.2">
      <c r="A84" s="342"/>
      <c r="B84" s="39" t="s">
        <v>9</v>
      </c>
      <c r="C84" s="49">
        <f t="shared" ref="C84:I84" si="3">C83*1000/C80</f>
        <v>17.425928847113017</v>
      </c>
      <c r="D84" s="50">
        <f t="shared" si="3"/>
        <v>12.637893841236483</v>
      </c>
      <c r="E84" s="49">
        <f t="shared" si="3"/>
        <v>41.680556769739788</v>
      </c>
      <c r="F84" s="50">
        <f t="shared" si="3"/>
        <v>12.890463689080875</v>
      </c>
      <c r="G84" s="51">
        <f t="shared" si="3"/>
        <v>20.413993139711959</v>
      </c>
      <c r="H84" s="51">
        <f t="shared" si="3"/>
        <v>37.414262786775211</v>
      </c>
      <c r="I84" s="52">
        <f t="shared" si="3"/>
        <v>17.024959501939978</v>
      </c>
    </row>
    <row r="85" spans="1:9" ht="11.25" customHeight="1" thickBot="1" x14ac:dyDescent="0.25">
      <c r="A85" s="343"/>
      <c r="B85" s="53" t="s">
        <v>10</v>
      </c>
      <c r="C85" s="54">
        <f t="shared" ref="C85:I85" si="4">C83*1000/C81</f>
        <v>4.1233992592290013E-2</v>
      </c>
      <c r="D85" s="55">
        <f t="shared" si="4"/>
        <v>2.9769309641816628E-2</v>
      </c>
      <c r="E85" s="54">
        <f t="shared" si="4"/>
        <v>5.8490588772744732E-2</v>
      </c>
      <c r="F85" s="55">
        <f t="shared" si="4"/>
        <v>2.7298918757785267E-2</v>
      </c>
      <c r="G85" s="56">
        <f t="shared" si="4"/>
        <v>2.7605849131649606E-2</v>
      </c>
      <c r="H85" s="56">
        <f t="shared" si="4"/>
        <v>3.4315607700130007E-2</v>
      </c>
      <c r="I85" s="57">
        <f t="shared" si="4"/>
        <v>3.1489068776500144E-2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ht="11.25" customHeight="1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90" spans="1:9" x14ac:dyDescent="0.2">
      <c r="H90" s="72"/>
    </row>
  </sheetData>
  <mergeCells count="24">
    <mergeCell ref="A62:A67"/>
    <mergeCell ref="A68:A73"/>
    <mergeCell ref="H5:H7"/>
    <mergeCell ref="I5:I7"/>
    <mergeCell ref="D5:D7"/>
    <mergeCell ref="E5:E7"/>
    <mergeCell ref="F5:F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74:A79"/>
    <mergeCell ref="A80:A85"/>
    <mergeCell ref="B5:B7"/>
    <mergeCell ref="C5:C7"/>
    <mergeCell ref="A50:A55"/>
    <mergeCell ref="A56:A61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I10:I35 I40:I52 I58:I70 C82:I82 I76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L89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1.25" customHeight="1" x14ac:dyDescent="0.2">
      <c r="A2" s="335" t="s">
        <v>48</v>
      </c>
      <c r="B2" s="335"/>
      <c r="C2" s="335"/>
      <c r="D2" s="335"/>
      <c r="E2" s="335"/>
      <c r="F2" s="335"/>
      <c r="G2" s="335"/>
      <c r="H2" s="335"/>
      <c r="I2" s="335"/>
    </row>
    <row r="4" spans="1:9" ht="12" thickBot="1" x14ac:dyDescent="0.25"/>
    <row r="5" spans="1:9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2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x14ac:dyDescent="0.2">
      <c r="A8" s="338" t="s">
        <v>6</v>
      </c>
      <c r="B8" s="9" t="s">
        <v>4</v>
      </c>
      <c r="C8" s="10">
        <v>191598</v>
      </c>
      <c r="D8" s="11">
        <v>294000</v>
      </c>
      <c r="E8" s="10">
        <v>67760</v>
      </c>
      <c r="F8" s="11">
        <v>480753</v>
      </c>
      <c r="G8" s="12">
        <v>259699</v>
      </c>
      <c r="H8" s="11">
        <v>53757</v>
      </c>
      <c r="I8" s="13">
        <f>SUM(C8:H8)</f>
        <v>1347567</v>
      </c>
    </row>
    <row r="9" spans="1:9" x14ac:dyDescent="0.2">
      <c r="A9" s="339"/>
      <c r="B9" s="7" t="s">
        <v>66</v>
      </c>
      <c r="C9" s="14">
        <v>73780000</v>
      </c>
      <c r="D9" s="15">
        <v>107433200</v>
      </c>
      <c r="E9" s="14">
        <v>51543693</v>
      </c>
      <c r="F9" s="15">
        <v>220948410</v>
      </c>
      <c r="G9" s="16">
        <v>205278088</v>
      </c>
      <c r="H9" s="15">
        <v>49955442</v>
      </c>
      <c r="I9" s="17">
        <f>SUM(C9:H9)</f>
        <v>708938833</v>
      </c>
    </row>
    <row r="10" spans="1:9" x14ac:dyDescent="0.2">
      <c r="A10" s="339"/>
      <c r="B10" s="7" t="s">
        <v>7</v>
      </c>
      <c r="C10" s="20">
        <v>385.07708848735371</v>
      </c>
      <c r="D10" s="18">
        <v>365.4190476190476</v>
      </c>
      <c r="E10" s="20">
        <v>760.68023907910276</v>
      </c>
      <c r="F10" s="18">
        <v>459.58820849791891</v>
      </c>
      <c r="G10" s="19">
        <v>790.44620117905731</v>
      </c>
      <c r="H10" s="19">
        <v>929.28254924940006</v>
      </c>
      <c r="I10" s="21">
        <f>I9/I8</f>
        <v>526.08800378756678</v>
      </c>
    </row>
    <row r="11" spans="1:9" x14ac:dyDescent="0.2">
      <c r="A11" s="339"/>
      <c r="B11" s="7" t="s">
        <v>8</v>
      </c>
      <c r="C11" s="20">
        <v>3943.585</v>
      </c>
      <c r="D11" s="18">
        <v>2956</v>
      </c>
      <c r="E11" s="20">
        <v>2503.9299999999998</v>
      </c>
      <c r="F11" s="18">
        <v>6814.6570000000002</v>
      </c>
      <c r="G11" s="19">
        <v>6657.99</v>
      </c>
      <c r="H11" s="18">
        <v>2932.6039999999998</v>
      </c>
      <c r="I11" s="26">
        <f>SUM(C11:H11)</f>
        <v>25808.765999999996</v>
      </c>
    </row>
    <row r="12" spans="1:9" x14ac:dyDescent="0.2">
      <c r="A12" s="339"/>
      <c r="B12" s="7" t="s">
        <v>9</v>
      </c>
      <c r="C12" s="29">
        <v>20.58260002714016</v>
      </c>
      <c r="D12" s="22">
        <v>10.054421768707483</v>
      </c>
      <c r="E12" s="29">
        <v>36.952922077922075</v>
      </c>
      <c r="F12" s="22">
        <v>14.174965106822006</v>
      </c>
      <c r="G12" s="66">
        <v>25.637333990504391</v>
      </c>
      <c r="H12" s="66">
        <v>54.552969845787523</v>
      </c>
      <c r="I12" s="23">
        <f>I11*1000/I8</f>
        <v>19.152120822192881</v>
      </c>
    </row>
    <row r="13" spans="1:9" ht="12" thickBot="1" x14ac:dyDescent="0.25">
      <c r="A13" s="340"/>
      <c r="B13" s="8" t="s">
        <v>10</v>
      </c>
      <c r="C13" s="29">
        <v>5.3450596367579289E-2</v>
      </c>
      <c r="D13" s="22">
        <v>2.7514771969931084E-2</v>
      </c>
      <c r="E13" s="29">
        <v>4.8578785381171663E-2</v>
      </c>
      <c r="F13" s="22">
        <v>3.0842751934716344E-2</v>
      </c>
      <c r="G13" s="66">
        <v>3.2434002405556307E-2</v>
      </c>
      <c r="H13" s="66">
        <v>5.8704395008655916E-2</v>
      </c>
      <c r="I13" s="27">
        <f>I11*1000/I9</f>
        <v>3.6404785291257978E-2</v>
      </c>
    </row>
    <row r="14" spans="1:9" x14ac:dyDescent="0.2">
      <c r="A14" s="338" t="s">
        <v>11</v>
      </c>
      <c r="B14" s="9" t="s">
        <v>4</v>
      </c>
      <c r="C14" s="10">
        <v>160564</v>
      </c>
      <c r="D14" s="11">
        <v>321480</v>
      </c>
      <c r="E14" s="10">
        <v>60056</v>
      </c>
      <c r="F14" s="11">
        <v>552892</v>
      </c>
      <c r="G14" s="12">
        <v>222665</v>
      </c>
      <c r="H14" s="11">
        <v>38279</v>
      </c>
      <c r="I14" s="13">
        <f>SUM(C14:H14)</f>
        <v>1355936</v>
      </c>
    </row>
    <row r="15" spans="1:9" x14ac:dyDescent="0.2">
      <c r="A15" s="339"/>
      <c r="B15" s="7" t="s">
        <v>66</v>
      </c>
      <c r="C15" s="14">
        <v>66660000</v>
      </c>
      <c r="D15" s="15">
        <v>118828000</v>
      </c>
      <c r="E15" s="14">
        <v>48729852</v>
      </c>
      <c r="F15" s="15">
        <v>212703763</v>
      </c>
      <c r="G15" s="16">
        <v>196728188</v>
      </c>
      <c r="H15" s="15">
        <v>32350682</v>
      </c>
      <c r="I15" s="17">
        <f>SUM(C15:H15)</f>
        <v>676000485</v>
      </c>
    </row>
    <row r="16" spans="1:9" x14ac:dyDescent="0.2">
      <c r="A16" s="339"/>
      <c r="B16" s="7" t="s">
        <v>7</v>
      </c>
      <c r="C16" s="20">
        <v>415.16155551680328</v>
      </c>
      <c r="D16" s="18">
        <v>369.62797063580939</v>
      </c>
      <c r="E16" s="20">
        <v>811.40688690555487</v>
      </c>
      <c r="F16" s="18">
        <v>384.71123293518446</v>
      </c>
      <c r="G16" s="19">
        <v>883.51643949430763</v>
      </c>
      <c r="H16" s="19">
        <v>845.12871287128712</v>
      </c>
      <c r="I16" s="21">
        <f>I15/I14</f>
        <v>498.5489617504071</v>
      </c>
    </row>
    <row r="17" spans="1:9" x14ac:dyDescent="0.2">
      <c r="A17" s="339"/>
      <c r="B17" s="7" t="s">
        <v>8</v>
      </c>
      <c r="C17" s="20">
        <v>3226.4830000000002</v>
      </c>
      <c r="D17" s="18">
        <v>4432.1000000000004</v>
      </c>
      <c r="E17" s="20">
        <v>2298.5</v>
      </c>
      <c r="F17" s="18">
        <v>6735.4979999999996</v>
      </c>
      <c r="G17" s="19">
        <v>6541.63</v>
      </c>
      <c r="H17" s="18">
        <v>1685.5530000000001</v>
      </c>
      <c r="I17" s="26">
        <f>SUM(C17:H17)</f>
        <v>24919.763999999999</v>
      </c>
    </row>
    <row r="18" spans="1:9" x14ac:dyDescent="0.2">
      <c r="A18" s="339"/>
      <c r="B18" s="7" t="s">
        <v>9</v>
      </c>
      <c r="C18" s="29">
        <v>20.094684985426372</v>
      </c>
      <c r="D18" s="22">
        <v>13.786549707602338</v>
      </c>
      <c r="E18" s="29">
        <v>38.272612228586652</v>
      </c>
      <c r="F18" s="22">
        <v>12.182303234628101</v>
      </c>
      <c r="G18" s="66">
        <v>29.378797745492108</v>
      </c>
      <c r="H18" s="66">
        <v>44.033360328117247</v>
      </c>
      <c r="I18" s="23">
        <f>I17*1000/I14</f>
        <v>18.378274490831426</v>
      </c>
    </row>
    <row r="19" spans="1:9" ht="12" thickBot="1" x14ac:dyDescent="0.25">
      <c r="A19" s="340"/>
      <c r="B19" s="8" t="s">
        <v>10</v>
      </c>
      <c r="C19" s="68">
        <v>4.8402085208520851E-2</v>
      </c>
      <c r="D19" s="24">
        <v>3.7298448177197296E-2</v>
      </c>
      <c r="E19" s="68">
        <v>4.7168212207991111E-2</v>
      </c>
      <c r="F19" s="24">
        <v>3.1666097040323637E-2</v>
      </c>
      <c r="G19" s="69">
        <v>3.3252123483188893E-2</v>
      </c>
      <c r="H19" s="69">
        <v>5.2102549182734388E-2</v>
      </c>
      <c r="I19" s="27">
        <f>I17*1000/I15</f>
        <v>3.6863529765071103E-2</v>
      </c>
    </row>
    <row r="20" spans="1:9" x14ac:dyDescent="0.2">
      <c r="A20" s="338" t="s">
        <v>12</v>
      </c>
      <c r="B20" s="9" t="s">
        <v>4</v>
      </c>
      <c r="C20" s="14">
        <v>231727</v>
      </c>
      <c r="D20" s="15">
        <v>343350</v>
      </c>
      <c r="E20" s="14">
        <v>78204</v>
      </c>
      <c r="F20" s="15">
        <v>598497</v>
      </c>
      <c r="G20" s="16">
        <v>238295</v>
      </c>
      <c r="H20" s="11">
        <v>43851</v>
      </c>
      <c r="I20" s="13">
        <f>SUM(C20:H20)</f>
        <v>1533924</v>
      </c>
    </row>
    <row r="21" spans="1:9" x14ac:dyDescent="0.2">
      <c r="A21" s="339"/>
      <c r="B21" s="7" t="s">
        <v>66</v>
      </c>
      <c r="C21" s="14">
        <v>95510000</v>
      </c>
      <c r="D21" s="15">
        <v>125844700</v>
      </c>
      <c r="E21" s="14">
        <v>49569018</v>
      </c>
      <c r="F21" s="15">
        <v>224156927</v>
      </c>
      <c r="G21" s="16">
        <v>192579803</v>
      </c>
      <c r="H21" s="15">
        <v>36950344</v>
      </c>
      <c r="I21" s="17">
        <f>SUM(C21:H21)</f>
        <v>724610792</v>
      </c>
    </row>
    <row r="22" spans="1:9" x14ac:dyDescent="0.2">
      <c r="A22" s="339"/>
      <c r="B22" s="7" t="s">
        <v>7</v>
      </c>
      <c r="C22" s="20">
        <v>412.1660402111105</v>
      </c>
      <c r="D22" s="18">
        <v>366.52016892383864</v>
      </c>
      <c r="E22" s="20">
        <v>633.84248887524939</v>
      </c>
      <c r="F22" s="18">
        <v>374.53308370802193</v>
      </c>
      <c r="G22" s="19">
        <v>808.15712876896282</v>
      </c>
      <c r="H22" s="19">
        <v>842.63401062689559</v>
      </c>
      <c r="I22" s="21">
        <f>I21/I20</f>
        <v>472.3902826997948</v>
      </c>
    </row>
    <row r="23" spans="1:9" x14ac:dyDescent="0.2">
      <c r="A23" s="339"/>
      <c r="B23" s="7" t="s">
        <v>8</v>
      </c>
      <c r="C23" s="20">
        <v>6184.0330000000004</v>
      </c>
      <c r="D23" s="18">
        <v>4709.6000000000004</v>
      </c>
      <c r="E23" s="20">
        <v>2413.5</v>
      </c>
      <c r="F23" s="18">
        <v>8490.5820000000003</v>
      </c>
      <c r="G23" s="19">
        <v>7156.96</v>
      </c>
      <c r="H23" s="18">
        <v>1935.8989999999999</v>
      </c>
      <c r="I23" s="26">
        <f>SUM(C23:H23)</f>
        <v>30890.574000000004</v>
      </c>
    </row>
    <row r="24" spans="1:9" x14ac:dyDescent="0.2">
      <c r="A24" s="339"/>
      <c r="B24" s="7" t="s">
        <v>9</v>
      </c>
      <c r="C24" s="29">
        <v>26.686717559887281</v>
      </c>
      <c r="D24" s="22">
        <v>13.716615698267075</v>
      </c>
      <c r="E24" s="29">
        <v>30.861592757403713</v>
      </c>
      <c r="F24" s="22">
        <v>14.186507200537346</v>
      </c>
      <c r="G24" s="66">
        <v>30.034033445938856</v>
      </c>
      <c r="H24" s="66">
        <v>44.147203028437211</v>
      </c>
      <c r="I24" s="23">
        <f>I23*1000/I20</f>
        <v>20.138268910324111</v>
      </c>
    </row>
    <row r="25" spans="1:9" ht="12" thickBot="1" x14ac:dyDescent="0.25">
      <c r="A25" s="340"/>
      <c r="B25" s="8" t="s">
        <v>10</v>
      </c>
      <c r="C25" s="68">
        <v>6.4747492409171811E-2</v>
      </c>
      <c r="D25" s="24">
        <v>3.7423904224810421E-2</v>
      </c>
      <c r="E25" s="68">
        <v>4.8689687578640353E-2</v>
      </c>
      <c r="F25" s="24">
        <v>3.7877847959612687E-2</v>
      </c>
      <c r="G25" s="69">
        <v>3.7163606403730717E-2</v>
      </c>
      <c r="H25" s="69">
        <v>5.239190736627513E-2</v>
      </c>
      <c r="I25" s="28">
        <f>I23*1000/I21</f>
        <v>4.2630574014415182E-2</v>
      </c>
    </row>
    <row r="26" spans="1:9" x14ac:dyDescent="0.2">
      <c r="A26" s="338" t="s">
        <v>13</v>
      </c>
      <c r="B26" s="9" t="s">
        <v>4</v>
      </c>
      <c r="C26" s="10">
        <v>263993</v>
      </c>
      <c r="D26" s="11">
        <v>356220</v>
      </c>
      <c r="E26" s="10">
        <v>108632</v>
      </c>
      <c r="F26" s="11">
        <v>678458</v>
      </c>
      <c r="G26" s="12">
        <v>265236</v>
      </c>
      <c r="H26" s="11">
        <v>80783</v>
      </c>
      <c r="I26" s="13">
        <f>SUM(C26:H26)</f>
        <v>1753322</v>
      </c>
    </row>
    <row r="27" spans="1:9" x14ac:dyDescent="0.2">
      <c r="A27" s="339"/>
      <c r="B27" s="7" t="s">
        <v>66</v>
      </c>
      <c r="C27" s="14">
        <v>97150000</v>
      </c>
      <c r="D27" s="15">
        <v>135270200</v>
      </c>
      <c r="E27" s="14">
        <v>66489768</v>
      </c>
      <c r="F27" s="15">
        <v>296446076</v>
      </c>
      <c r="G27" s="16">
        <v>219857804</v>
      </c>
      <c r="H27" s="15">
        <v>71374803</v>
      </c>
      <c r="I27" s="17">
        <f>SUM(C27:H27)</f>
        <v>886588651</v>
      </c>
    </row>
    <row r="28" spans="1:9" x14ac:dyDescent="0.2">
      <c r="A28" s="339"/>
      <c r="B28" s="7" t="s">
        <v>7</v>
      </c>
      <c r="C28" s="20">
        <v>368.00218187603457</v>
      </c>
      <c r="D28" s="18">
        <v>379.7378024816125</v>
      </c>
      <c r="E28" s="20">
        <v>612.06429044848664</v>
      </c>
      <c r="F28" s="18">
        <v>436.94093960127231</v>
      </c>
      <c r="G28" s="19">
        <v>828.91388800916923</v>
      </c>
      <c r="H28" s="19">
        <v>883.53741505019616</v>
      </c>
      <c r="I28" s="21">
        <f>I27/I26</f>
        <v>505.66219496475833</v>
      </c>
    </row>
    <row r="29" spans="1:9" x14ac:dyDescent="0.2">
      <c r="A29" s="339"/>
      <c r="B29" s="7" t="s">
        <v>8</v>
      </c>
      <c r="C29" s="20">
        <v>6954.9089999999997</v>
      </c>
      <c r="D29" s="18">
        <v>5246.69</v>
      </c>
      <c r="E29" s="20">
        <v>2884.21</v>
      </c>
      <c r="F29" s="18">
        <v>11944.093999999999</v>
      </c>
      <c r="G29" s="19">
        <v>8378.0400000000009</v>
      </c>
      <c r="H29" s="18">
        <v>3697.3879999999999</v>
      </c>
      <c r="I29" s="26">
        <f>SUM(C29:H29)</f>
        <v>39105.330999999998</v>
      </c>
    </row>
    <row r="30" spans="1:9" x14ac:dyDescent="0.2">
      <c r="A30" s="339"/>
      <c r="B30" s="7" t="s">
        <v>9</v>
      </c>
      <c r="C30" s="29">
        <v>26.345050815741327</v>
      </c>
      <c r="D30" s="22">
        <v>14.728791196451631</v>
      </c>
      <c r="E30" s="29">
        <v>26.550279843876574</v>
      </c>
      <c r="F30" s="22">
        <v>17.604765512382492</v>
      </c>
      <c r="G30" s="66">
        <v>31.587114871284445</v>
      </c>
      <c r="H30" s="66">
        <v>45.76938217199163</v>
      </c>
      <c r="I30" s="23">
        <f>I29*1000/I26</f>
        <v>22.303564889963166</v>
      </c>
    </row>
    <row r="31" spans="1:9" ht="12" thickBot="1" x14ac:dyDescent="0.25">
      <c r="A31" s="340"/>
      <c r="B31" s="8" t="s">
        <v>10</v>
      </c>
      <c r="C31" s="68">
        <v>7.1589387545033453E-2</v>
      </c>
      <c r="D31" s="24">
        <v>3.8786739429674831E-2</v>
      </c>
      <c r="E31" s="68">
        <v>4.3378253327639824E-2</v>
      </c>
      <c r="F31" s="24">
        <v>4.0290949912927844E-2</v>
      </c>
      <c r="G31" s="69">
        <v>3.8106630047119006E-2</v>
      </c>
      <c r="H31" s="69">
        <v>5.1802426691111146E-2</v>
      </c>
      <c r="I31" s="28">
        <f>I29*1000/I27</f>
        <v>4.4107637691834158E-2</v>
      </c>
    </row>
    <row r="32" spans="1:9" x14ac:dyDescent="0.2">
      <c r="A32" s="338" t="s">
        <v>14</v>
      </c>
      <c r="B32" s="9" t="s">
        <v>4</v>
      </c>
      <c r="C32" s="10">
        <v>310282</v>
      </c>
      <c r="D32" s="11">
        <v>378080</v>
      </c>
      <c r="E32" s="10">
        <v>117383</v>
      </c>
      <c r="F32" s="11">
        <v>774302</v>
      </c>
      <c r="G32" s="12">
        <v>292833</v>
      </c>
      <c r="H32" s="11">
        <v>82801</v>
      </c>
      <c r="I32" s="13">
        <f>SUM(C32:H32)</f>
        <v>1955681</v>
      </c>
    </row>
    <row r="33" spans="1:9" x14ac:dyDescent="0.2">
      <c r="A33" s="339"/>
      <c r="B33" s="7" t="s">
        <v>66</v>
      </c>
      <c r="C33" s="14">
        <v>127730000</v>
      </c>
      <c r="D33" s="15">
        <v>143333100</v>
      </c>
      <c r="E33" s="14">
        <v>69128102</v>
      </c>
      <c r="F33" s="15">
        <v>379131412</v>
      </c>
      <c r="G33" s="16">
        <v>230605874</v>
      </c>
      <c r="H33" s="15">
        <v>80039885</v>
      </c>
      <c r="I33" s="17">
        <f>SUM(C33:H33)</f>
        <v>1029968373</v>
      </c>
    </row>
    <row r="34" spans="1:9" x14ac:dyDescent="0.2">
      <c r="A34" s="339"/>
      <c r="B34" s="7" t="s">
        <v>7</v>
      </c>
      <c r="C34" s="14">
        <v>411.65778227547844</v>
      </c>
      <c r="D34" s="15">
        <v>379.10786077020737</v>
      </c>
      <c r="E34" s="20">
        <v>588.91067701455916</v>
      </c>
      <c r="F34" s="18">
        <v>489.64281636880702</v>
      </c>
      <c r="G34" s="19">
        <v>787.4996124070716</v>
      </c>
      <c r="H34" s="19">
        <v>966.6536032173525</v>
      </c>
      <c r="I34" s="26">
        <f>I33/I32</f>
        <v>526.65458886188492</v>
      </c>
    </row>
    <row r="35" spans="1:9" x14ac:dyDescent="0.2">
      <c r="A35" s="339"/>
      <c r="B35" s="7" t="s">
        <v>8</v>
      </c>
      <c r="C35" s="20">
        <v>8357.8369999999995</v>
      </c>
      <c r="D35" s="18">
        <v>5772</v>
      </c>
      <c r="E35" s="20">
        <v>3309.47</v>
      </c>
      <c r="F35" s="18">
        <v>15539.315000000001</v>
      </c>
      <c r="G35" s="19">
        <v>8214.39</v>
      </c>
      <c r="H35" s="18">
        <v>4226.1930000000002</v>
      </c>
      <c r="I35" s="21">
        <f>SUM(C35:H35)</f>
        <v>45419.205000000002</v>
      </c>
    </row>
    <row r="36" spans="1:9" x14ac:dyDescent="0.2">
      <c r="A36" s="339"/>
      <c r="B36" s="7" t="s">
        <v>9</v>
      </c>
      <c r="C36" s="29">
        <v>26.936261207546682</v>
      </c>
      <c r="D36" s="22">
        <v>15.266610241218789</v>
      </c>
      <c r="E36" s="29">
        <v>28.193775930075052</v>
      </c>
      <c r="F36" s="22">
        <v>20.068803903386534</v>
      </c>
      <c r="G36" s="66">
        <v>28.051449119463992</v>
      </c>
      <c r="H36" s="66">
        <v>51.040361831378846</v>
      </c>
      <c r="I36" s="23">
        <f>I35*1000/I32</f>
        <v>23.224240047328781</v>
      </c>
    </row>
    <row r="37" spans="1:9" ht="12" thickBot="1" x14ac:dyDescent="0.25">
      <c r="A37" s="340"/>
      <c r="B37" s="8" t="s">
        <v>10</v>
      </c>
      <c r="C37" s="68">
        <v>6.5433625616534874E-2</v>
      </c>
      <c r="D37" s="24">
        <v>4.0269832997402555E-2</v>
      </c>
      <c r="E37" s="68">
        <v>4.7874451984809302E-2</v>
      </c>
      <c r="F37" s="24">
        <v>4.098661970008436E-2</v>
      </c>
      <c r="G37" s="69">
        <v>3.5620905302698402E-2</v>
      </c>
      <c r="H37" s="69">
        <v>5.280108785763498E-2</v>
      </c>
      <c r="I37" s="28">
        <f>I35*1000/I33</f>
        <v>4.4097669589316602E-2</v>
      </c>
    </row>
    <row r="38" spans="1:9" x14ac:dyDescent="0.2">
      <c r="A38" s="338" t="s">
        <v>15</v>
      </c>
      <c r="B38" s="9" t="s">
        <v>4</v>
      </c>
      <c r="C38" s="10">
        <v>295496</v>
      </c>
      <c r="D38" s="11">
        <v>362650</v>
      </c>
      <c r="E38" s="10">
        <v>105490</v>
      </c>
      <c r="F38" s="11">
        <v>806528</v>
      </c>
      <c r="G38" s="12">
        <v>286969</v>
      </c>
      <c r="H38" s="11">
        <v>80167</v>
      </c>
      <c r="I38" s="13">
        <f>SUM(C38:H38)</f>
        <v>1937300</v>
      </c>
    </row>
    <row r="39" spans="1:9" x14ac:dyDescent="0.2">
      <c r="A39" s="339"/>
      <c r="B39" s="7" t="s">
        <v>66</v>
      </c>
      <c r="C39" s="14">
        <v>113360000</v>
      </c>
      <c r="D39" s="15">
        <v>140374100</v>
      </c>
      <c r="E39" s="14">
        <v>64607676</v>
      </c>
      <c r="F39" s="15">
        <v>407788373</v>
      </c>
      <c r="G39" s="16">
        <v>235518813</v>
      </c>
      <c r="H39" s="15">
        <v>83928746</v>
      </c>
      <c r="I39" s="17">
        <f>SUM(C39:H39)</f>
        <v>1045577708</v>
      </c>
    </row>
    <row r="40" spans="1:9" x14ac:dyDescent="0.2">
      <c r="A40" s="339"/>
      <c r="B40" s="7" t="s">
        <v>7</v>
      </c>
      <c r="C40" s="20">
        <v>383.62617429677562</v>
      </c>
      <c r="D40" s="18">
        <v>387.07872604439541</v>
      </c>
      <c r="E40" s="20">
        <v>612.45308560053081</v>
      </c>
      <c r="F40" s="18">
        <v>505.60969117005237</v>
      </c>
      <c r="G40" s="19">
        <v>820.71169011286929</v>
      </c>
      <c r="H40" s="19">
        <v>1046.9238714184141</v>
      </c>
      <c r="I40" s="21">
        <f>I39/I38</f>
        <v>539.70872244876887</v>
      </c>
    </row>
    <row r="41" spans="1:9" x14ac:dyDescent="0.2">
      <c r="A41" s="339"/>
      <c r="B41" s="7" t="s">
        <v>8</v>
      </c>
      <c r="C41" s="20">
        <v>6987.1629999999996</v>
      </c>
      <c r="D41" s="18">
        <v>5840</v>
      </c>
      <c r="E41" s="20">
        <v>2815.19</v>
      </c>
      <c r="F41" s="18">
        <v>16721.304</v>
      </c>
      <c r="G41" s="19">
        <v>8505.94</v>
      </c>
      <c r="H41" s="18">
        <v>4536.3100000000004</v>
      </c>
      <c r="I41" s="26">
        <f>SUM(C41:H41)</f>
        <v>45405.906999999999</v>
      </c>
    </row>
    <row r="42" spans="1:9" x14ac:dyDescent="0.2">
      <c r="A42" s="339"/>
      <c r="B42" s="7" t="s">
        <v>9</v>
      </c>
      <c r="C42" s="29">
        <v>23.645541733221432</v>
      </c>
      <c r="D42" s="22">
        <v>16.103681235350891</v>
      </c>
      <c r="E42" s="29">
        <v>26.686794956867949</v>
      </c>
      <c r="F42" s="22">
        <v>20.732453182034597</v>
      </c>
      <c r="G42" s="66">
        <v>29.640623203203134</v>
      </c>
      <c r="H42" s="66">
        <v>56.585752242194417</v>
      </c>
      <c r="I42" s="23">
        <f>I41*1000/I38</f>
        <v>23.437726216899808</v>
      </c>
    </row>
    <row r="43" spans="1:9" ht="12" thickBot="1" x14ac:dyDescent="0.25">
      <c r="A43" s="340"/>
      <c r="B43" s="8" t="s">
        <v>10</v>
      </c>
      <c r="C43" s="68">
        <v>6.1636935426958361E-2</v>
      </c>
      <c r="D43" s="24">
        <v>4.1603116244378416E-2</v>
      </c>
      <c r="E43" s="68">
        <v>4.3573614998936042E-2</v>
      </c>
      <c r="F43" s="24">
        <v>4.100485719341488E-2</v>
      </c>
      <c r="G43" s="69">
        <v>3.6115756069134058E-2</v>
      </c>
      <c r="H43" s="69">
        <v>5.4049538640789416E-2</v>
      </c>
      <c r="I43" s="28">
        <f>I41*1000/I39</f>
        <v>4.3426621142156181E-2</v>
      </c>
    </row>
    <row r="44" spans="1:9" x14ac:dyDescent="0.2">
      <c r="A44" s="338" t="s">
        <v>16</v>
      </c>
      <c r="B44" s="9" t="s">
        <v>4</v>
      </c>
      <c r="C44" s="10">
        <v>247626</v>
      </c>
      <c r="D44" s="11">
        <v>386000</v>
      </c>
      <c r="E44" s="10">
        <v>120820</v>
      </c>
      <c r="F44" s="11">
        <v>802066</v>
      </c>
      <c r="G44" s="12">
        <v>298626</v>
      </c>
      <c r="H44" s="11">
        <v>91582</v>
      </c>
      <c r="I44" s="13">
        <f>SUM(C44:H44)</f>
        <v>1946720</v>
      </c>
    </row>
    <row r="45" spans="1:9" x14ac:dyDescent="0.2">
      <c r="A45" s="339"/>
      <c r="B45" s="7" t="s">
        <v>66</v>
      </c>
      <c r="C45" s="14">
        <v>97400000</v>
      </c>
      <c r="D45" s="15">
        <v>144824590</v>
      </c>
      <c r="E45" s="14">
        <v>71356981</v>
      </c>
      <c r="F45" s="15">
        <v>402794510</v>
      </c>
      <c r="G45" s="16">
        <v>247143717</v>
      </c>
      <c r="H45" s="15">
        <v>99973425</v>
      </c>
      <c r="I45" s="17">
        <f>SUM(C45:H45)</f>
        <v>1063493223</v>
      </c>
    </row>
    <row r="46" spans="1:9" x14ac:dyDescent="0.2">
      <c r="A46" s="339"/>
      <c r="B46" s="7" t="s">
        <v>7</v>
      </c>
      <c r="C46" s="20">
        <v>393.33511020652111</v>
      </c>
      <c r="D46" s="18">
        <v>375.19323834196894</v>
      </c>
      <c r="E46" s="20">
        <v>590.60570269822881</v>
      </c>
      <c r="F46" s="18">
        <v>502.19621577276683</v>
      </c>
      <c r="G46" s="19">
        <v>827.60281087380201</v>
      </c>
      <c r="H46" s="19">
        <v>1091.6274486252757</v>
      </c>
      <c r="I46" s="21">
        <f>I45/I44</f>
        <v>546.30004469055643</v>
      </c>
    </row>
    <row r="47" spans="1:9" x14ac:dyDescent="0.2">
      <c r="A47" s="339"/>
      <c r="B47" s="7" t="s">
        <v>8</v>
      </c>
      <c r="C47" s="20">
        <v>5563.3969999999999</v>
      </c>
      <c r="D47" s="18">
        <v>5997</v>
      </c>
      <c r="E47" s="20">
        <v>3369.71</v>
      </c>
      <c r="F47" s="18">
        <v>16589.156999999999</v>
      </c>
      <c r="G47" s="19">
        <v>8896.2999999999993</v>
      </c>
      <c r="H47" s="18">
        <v>5165.7299999999996</v>
      </c>
      <c r="I47" s="26">
        <f>SUM(C47:H47)</f>
        <v>45581.293999999994</v>
      </c>
    </row>
    <row r="48" spans="1:9" x14ac:dyDescent="0.2">
      <c r="A48" s="339"/>
      <c r="B48" s="7" t="s">
        <v>9</v>
      </c>
      <c r="C48" s="29">
        <v>22.466934005314467</v>
      </c>
      <c r="D48" s="22">
        <v>15.536269430051814</v>
      </c>
      <c r="E48" s="29">
        <v>27.890332726369806</v>
      </c>
      <c r="F48" s="22">
        <v>20.683032319036091</v>
      </c>
      <c r="G48" s="66">
        <v>29.790775083214456</v>
      </c>
      <c r="H48" s="66">
        <v>56.405516367845209</v>
      </c>
      <c r="I48" s="23">
        <f>I47*1000/I44</f>
        <v>23.414406797074047</v>
      </c>
    </row>
    <row r="49" spans="1:12" ht="12" thickBot="1" x14ac:dyDescent="0.25">
      <c r="A49" s="340"/>
      <c r="B49" s="8" t="s">
        <v>10</v>
      </c>
      <c r="C49" s="68">
        <v>5.711906570841889E-2</v>
      </c>
      <c r="D49" s="24">
        <v>4.1408713810272134E-2</v>
      </c>
      <c r="E49" s="68">
        <v>4.7223270278208662E-2</v>
      </c>
      <c r="F49" s="24">
        <v>4.1185161634899145E-2</v>
      </c>
      <c r="G49" s="69">
        <v>3.5996464356809844E-2</v>
      </c>
      <c r="H49" s="69">
        <v>5.1671031576641491E-2</v>
      </c>
      <c r="I49" s="28">
        <f>I47*1000/I45</f>
        <v>4.2859975986889759E-2</v>
      </c>
    </row>
    <row r="50" spans="1:12" x14ac:dyDescent="0.2">
      <c r="A50" s="338" t="s">
        <v>17</v>
      </c>
      <c r="B50" s="9" t="s">
        <v>4</v>
      </c>
      <c r="C50" s="10">
        <v>260305</v>
      </c>
      <c r="D50" s="11">
        <v>370240</v>
      </c>
      <c r="E50" s="10">
        <v>121511</v>
      </c>
      <c r="F50" s="11">
        <v>726855</v>
      </c>
      <c r="G50" s="12">
        <v>279635</v>
      </c>
      <c r="H50" s="11">
        <v>101542</v>
      </c>
      <c r="I50" s="13">
        <f>SUM(C50:H50)</f>
        <v>1860088</v>
      </c>
    </row>
    <row r="51" spans="1:12" x14ac:dyDescent="0.2">
      <c r="A51" s="339"/>
      <c r="B51" s="7" t="s">
        <v>66</v>
      </c>
      <c r="C51" s="14">
        <v>110670000</v>
      </c>
      <c r="D51" s="15">
        <v>143070370</v>
      </c>
      <c r="E51" s="14">
        <v>74447017</v>
      </c>
      <c r="F51" s="15">
        <v>333357390</v>
      </c>
      <c r="G51" s="16">
        <v>235931218</v>
      </c>
      <c r="H51" s="15">
        <v>116925704</v>
      </c>
      <c r="I51" s="17">
        <f>SUM(C51:H51)</f>
        <v>1014401699</v>
      </c>
    </row>
    <row r="52" spans="1:12" x14ac:dyDescent="0.2">
      <c r="A52" s="339"/>
      <c r="B52" s="7" t="s">
        <v>7</v>
      </c>
      <c r="C52" s="20">
        <v>425.15510650967133</v>
      </c>
      <c r="D52" s="18">
        <v>386.42602095937769</v>
      </c>
      <c r="E52" s="20">
        <v>612.67718148974166</v>
      </c>
      <c r="F52" s="18">
        <v>458.62983676249047</v>
      </c>
      <c r="G52" s="19">
        <v>843.7113308419905</v>
      </c>
      <c r="H52" s="19">
        <v>1151.5008961808908</v>
      </c>
      <c r="I52" s="21">
        <f>I51/I50</f>
        <v>545.35145595262156</v>
      </c>
    </row>
    <row r="53" spans="1:12" x14ac:dyDescent="0.2">
      <c r="A53" s="339"/>
      <c r="B53" s="7" t="s">
        <v>8</v>
      </c>
      <c r="C53" s="20">
        <v>4961.0259999999998</v>
      </c>
      <c r="D53" s="18">
        <v>5924.53</v>
      </c>
      <c r="E53" s="20">
        <v>3532.39</v>
      </c>
      <c r="F53" s="18">
        <v>13771.396000000001</v>
      </c>
      <c r="G53" s="19">
        <v>8893.2900000000009</v>
      </c>
      <c r="H53" s="18">
        <v>5922.41</v>
      </c>
      <c r="I53" s="26">
        <f>SUM(C53:H53)</f>
        <v>43005.042000000001</v>
      </c>
    </row>
    <row r="54" spans="1:12" x14ac:dyDescent="0.2">
      <c r="A54" s="339"/>
      <c r="B54" s="7" t="s">
        <v>9</v>
      </c>
      <c r="C54" s="29">
        <v>19.058512130001343</v>
      </c>
      <c r="D54" s="22">
        <v>16.001863656006915</v>
      </c>
      <c r="E54" s="29">
        <v>29.07053682382665</v>
      </c>
      <c r="F54" s="22">
        <v>18.94655192576236</v>
      </c>
      <c r="G54" s="66">
        <v>31.803207752963687</v>
      </c>
      <c r="H54" s="66">
        <v>58.324732622954052</v>
      </c>
      <c r="I54" s="23">
        <f>I53*1000/I50</f>
        <v>23.119896478016095</v>
      </c>
    </row>
    <row r="55" spans="1:12" ht="12" thickBot="1" x14ac:dyDescent="0.25">
      <c r="A55" s="340"/>
      <c r="B55" s="8" t="s">
        <v>10</v>
      </c>
      <c r="C55" s="68">
        <v>4.4827197975964579E-2</v>
      </c>
      <c r="D55" s="24">
        <v>4.1409901994382207E-2</v>
      </c>
      <c r="E55" s="68">
        <v>4.7448375265324597E-2</v>
      </c>
      <c r="F55" s="24">
        <v>4.1311206570221824E-2</v>
      </c>
      <c r="G55" s="69">
        <v>3.7694418209632603E-2</v>
      </c>
      <c r="H55" s="69">
        <v>5.0651052740293953E-2</v>
      </c>
      <c r="I55" s="28">
        <f>I53*1000/I51</f>
        <v>4.2394489325475786E-2</v>
      </c>
    </row>
    <row r="56" spans="1:12" x14ac:dyDescent="0.2">
      <c r="A56" s="338" t="s">
        <v>18</v>
      </c>
      <c r="B56" s="9" t="s">
        <v>4</v>
      </c>
      <c r="C56" s="10">
        <v>227745</v>
      </c>
      <c r="D56" s="11">
        <v>390090</v>
      </c>
      <c r="E56" s="10">
        <v>114512</v>
      </c>
      <c r="F56" s="11">
        <v>742627</v>
      </c>
      <c r="G56" s="12">
        <v>293959</v>
      </c>
      <c r="H56" s="11">
        <v>100283</v>
      </c>
      <c r="I56" s="13">
        <f>SUM(C56:H56)</f>
        <v>1869216</v>
      </c>
    </row>
    <row r="57" spans="1:12" x14ac:dyDescent="0.2">
      <c r="A57" s="339"/>
      <c r="B57" s="7" t="s">
        <v>66</v>
      </c>
      <c r="C57" s="14">
        <v>103240000</v>
      </c>
      <c r="D57" s="15">
        <v>145356320</v>
      </c>
      <c r="E57" s="14">
        <v>71011939</v>
      </c>
      <c r="F57" s="15">
        <v>357249857</v>
      </c>
      <c r="G57" s="16">
        <v>257616560</v>
      </c>
      <c r="H57" s="15">
        <v>116502906</v>
      </c>
      <c r="I57" s="31">
        <f>SUM(C57:H57)</f>
        <v>1050977582</v>
      </c>
    </row>
    <row r="58" spans="1:12" x14ac:dyDescent="0.2">
      <c r="A58" s="339"/>
      <c r="B58" s="7" t="s">
        <v>7</v>
      </c>
      <c r="C58" s="20">
        <v>453.3140134799886</v>
      </c>
      <c r="D58" s="18">
        <v>372.62252300751106</v>
      </c>
      <c r="E58" s="20">
        <v>620.1266155512086</v>
      </c>
      <c r="F58" s="18">
        <v>481.06230584129042</v>
      </c>
      <c r="G58" s="19">
        <v>876.3690174480115</v>
      </c>
      <c r="H58" s="19">
        <v>1161.741332030354</v>
      </c>
      <c r="I58" s="70">
        <f>I57/I56</f>
        <v>562.25582383202368</v>
      </c>
    </row>
    <row r="59" spans="1:12" x14ac:dyDescent="0.2">
      <c r="A59" s="339"/>
      <c r="B59" s="7" t="s">
        <v>8</v>
      </c>
      <c r="C59" s="20">
        <v>4656.6480000000001</v>
      </c>
      <c r="D59" s="18">
        <v>6516</v>
      </c>
      <c r="E59" s="20">
        <v>3469.94</v>
      </c>
      <c r="F59" s="18">
        <v>13771.0738</v>
      </c>
      <c r="G59" s="19">
        <v>9268.15</v>
      </c>
      <c r="H59" s="18">
        <v>5834.1049999999996</v>
      </c>
      <c r="I59" s="26">
        <f>SUM(C59:H59)</f>
        <v>43515.916800000006</v>
      </c>
    </row>
    <row r="60" spans="1:12" x14ac:dyDescent="0.2">
      <c r="A60" s="339"/>
      <c r="B60" s="7" t="s">
        <v>9</v>
      </c>
      <c r="C60" s="29">
        <v>20.446762826845813</v>
      </c>
      <c r="D60" s="22">
        <v>16.703837575944014</v>
      </c>
      <c r="E60" s="29">
        <v>30.301977085370964</v>
      </c>
      <c r="F60" s="22">
        <v>18.54372895141168</v>
      </c>
      <c r="G60" s="66">
        <v>31.5287165897285</v>
      </c>
      <c r="H60" s="66">
        <v>58.176410757556113</v>
      </c>
      <c r="I60" s="32">
        <f>I59*1000/I56</f>
        <v>23.280304041908483</v>
      </c>
      <c r="J60" s="33"/>
    </row>
    <row r="61" spans="1:12" ht="12" thickBot="1" x14ac:dyDescent="0.25">
      <c r="A61" s="340"/>
      <c r="B61" s="8" t="s">
        <v>10</v>
      </c>
      <c r="C61" s="68">
        <v>4.5105075552111587E-2</v>
      </c>
      <c r="D61" s="24">
        <v>4.4827772194562986E-2</v>
      </c>
      <c r="E61" s="68">
        <v>4.8864177613851666E-2</v>
      </c>
      <c r="F61" s="24">
        <v>3.8547457837051005E-2</v>
      </c>
      <c r="G61" s="69">
        <v>3.597653039074817E-2</v>
      </c>
      <c r="H61" s="69">
        <v>5.0076905377793753E-2</v>
      </c>
      <c r="I61" s="28">
        <f>I59*1000/I57</f>
        <v>4.1405180800516833E-2</v>
      </c>
      <c r="L61" s="33" t="s">
        <v>0</v>
      </c>
    </row>
    <row r="62" spans="1:12" x14ac:dyDescent="0.2">
      <c r="A62" s="338" t="s">
        <v>19</v>
      </c>
      <c r="B62" s="9" t="s">
        <v>4</v>
      </c>
      <c r="C62" s="10">
        <v>195828</v>
      </c>
      <c r="D62" s="11">
        <v>435790</v>
      </c>
      <c r="E62" s="10">
        <v>113886</v>
      </c>
      <c r="F62" s="11">
        <v>754400</v>
      </c>
      <c r="G62" s="12">
        <v>278079</v>
      </c>
      <c r="H62" s="11">
        <v>90718</v>
      </c>
      <c r="I62" s="13">
        <f>SUM(C62:H62)</f>
        <v>1868701</v>
      </c>
      <c r="L62" s="1" t="s">
        <v>0</v>
      </c>
    </row>
    <row r="63" spans="1:12" x14ac:dyDescent="0.2">
      <c r="A63" s="339"/>
      <c r="B63" s="7" t="s">
        <v>66</v>
      </c>
      <c r="C63" s="14">
        <v>88820000</v>
      </c>
      <c r="D63" s="15">
        <v>161748550</v>
      </c>
      <c r="E63" s="14">
        <v>74017008</v>
      </c>
      <c r="F63" s="15">
        <v>341626068</v>
      </c>
      <c r="G63" s="16">
        <v>251306552</v>
      </c>
      <c r="H63" s="15">
        <v>106374281</v>
      </c>
      <c r="I63" s="31">
        <f>SUM(C63:H63)</f>
        <v>1023892459</v>
      </c>
    </row>
    <row r="64" spans="1:12" x14ac:dyDescent="0.2">
      <c r="A64" s="339"/>
      <c r="B64" s="7" t="s">
        <v>7</v>
      </c>
      <c r="C64" s="20">
        <v>453.56128847764364</v>
      </c>
      <c r="D64" s="18">
        <v>371.16168337960943</v>
      </c>
      <c r="E64" s="20">
        <v>649.92192192192192</v>
      </c>
      <c r="F64" s="18">
        <v>452.84473488865325</v>
      </c>
      <c r="G64" s="19">
        <v>903.72358933971998</v>
      </c>
      <c r="H64" s="19">
        <v>1172.5818580656539</v>
      </c>
      <c r="I64" s="70">
        <f>I63/I62</f>
        <v>547.91668597598016</v>
      </c>
    </row>
    <row r="65" spans="1:9" x14ac:dyDescent="0.2">
      <c r="A65" s="339"/>
      <c r="B65" s="7" t="s">
        <v>8</v>
      </c>
      <c r="C65" s="20">
        <v>4235.71</v>
      </c>
      <c r="D65" s="18">
        <v>7318</v>
      </c>
      <c r="E65" s="20">
        <v>3073.43</v>
      </c>
      <c r="F65" s="18">
        <v>13378.891</v>
      </c>
      <c r="G65" s="19">
        <v>8782.35</v>
      </c>
      <c r="H65" s="18">
        <v>5195.8419999999996</v>
      </c>
      <c r="I65" s="26">
        <f>SUM(C65:H65)</f>
        <v>41984.222999999998</v>
      </c>
    </row>
    <row r="66" spans="1:9" x14ac:dyDescent="0.2">
      <c r="A66" s="339"/>
      <c r="B66" s="7" t="s">
        <v>9</v>
      </c>
      <c r="C66" s="29">
        <v>21.62974651224544</v>
      </c>
      <c r="D66" s="22">
        <v>16.792491796507491</v>
      </c>
      <c r="E66" s="29">
        <v>26.986899179881636</v>
      </c>
      <c r="F66" s="22">
        <v>17.734479056203604</v>
      </c>
      <c r="G66" s="66">
        <v>31.582212249037145</v>
      </c>
      <c r="H66" s="66">
        <v>57.274653321281335</v>
      </c>
      <c r="I66" s="32">
        <f>I65*1000/I62</f>
        <v>22.46706294907532</v>
      </c>
    </row>
    <row r="67" spans="1:9" ht="12" thickBot="1" x14ac:dyDescent="0.25">
      <c r="A67" s="340"/>
      <c r="B67" s="8" t="s">
        <v>10</v>
      </c>
      <c r="C67" s="68">
        <v>4.768869623958568E-2</v>
      </c>
      <c r="D67" s="24">
        <v>4.524306400273758E-2</v>
      </c>
      <c r="E67" s="68">
        <v>4.1523294213675864E-2</v>
      </c>
      <c r="F67" s="24">
        <v>3.9162383240613829E-2</v>
      </c>
      <c r="G67" s="69">
        <v>3.4946760958305616E-2</v>
      </c>
      <c r="H67" s="69">
        <v>4.8844908291319024E-2</v>
      </c>
      <c r="I67" s="28">
        <f>I65*1000/I63</f>
        <v>4.1004524089379976E-2</v>
      </c>
    </row>
    <row r="68" spans="1:9" x14ac:dyDescent="0.2">
      <c r="A68" s="338" t="s">
        <v>20</v>
      </c>
      <c r="B68" s="9" t="s">
        <v>4</v>
      </c>
      <c r="C68" s="10">
        <v>221464</v>
      </c>
      <c r="D68" s="11">
        <v>383210</v>
      </c>
      <c r="E68" s="10">
        <v>119026</v>
      </c>
      <c r="F68" s="11">
        <v>620104</v>
      </c>
      <c r="G68" s="12">
        <v>230054</v>
      </c>
      <c r="H68" s="11">
        <v>80866</v>
      </c>
      <c r="I68" s="13">
        <f>SUM(C68:H68)</f>
        <v>1654724</v>
      </c>
    </row>
    <row r="69" spans="1:9" x14ac:dyDescent="0.2">
      <c r="A69" s="339"/>
      <c r="B69" s="7" t="s">
        <v>66</v>
      </c>
      <c r="C69" s="14">
        <v>97560000</v>
      </c>
      <c r="D69" s="15">
        <v>142370580</v>
      </c>
      <c r="E69" s="14">
        <v>75009100</v>
      </c>
      <c r="F69" s="15">
        <v>256944109</v>
      </c>
      <c r="G69" s="16">
        <v>216191696</v>
      </c>
      <c r="H69" s="15">
        <v>93716412</v>
      </c>
      <c r="I69" s="31">
        <f>SUM(C69:H69)</f>
        <v>881791897</v>
      </c>
    </row>
    <row r="70" spans="1:9" x14ac:dyDescent="0.2">
      <c r="A70" s="339"/>
      <c r="B70" s="7" t="s">
        <v>7</v>
      </c>
      <c r="C70" s="20">
        <v>440.52306469674528</v>
      </c>
      <c r="D70" s="18">
        <v>371.5210459017249</v>
      </c>
      <c r="E70" s="20">
        <v>630.19088266429185</v>
      </c>
      <c r="F70" s="18">
        <v>414.35647730058184</v>
      </c>
      <c r="G70" s="19">
        <v>939.74326027802169</v>
      </c>
      <c r="H70" s="19">
        <v>1158.9099497934856</v>
      </c>
      <c r="I70" s="70">
        <f>I69/I68</f>
        <v>532.89364087303989</v>
      </c>
    </row>
    <row r="71" spans="1:9" x14ac:dyDescent="0.2">
      <c r="A71" s="339"/>
      <c r="B71" s="7" t="s">
        <v>8</v>
      </c>
      <c r="C71" s="20">
        <v>4689.0550000000003</v>
      </c>
      <c r="D71" s="18">
        <v>6253</v>
      </c>
      <c r="E71" s="20">
        <v>3637.16</v>
      </c>
      <c r="F71" s="18">
        <v>10146.288</v>
      </c>
      <c r="G71" s="19">
        <v>7477.78</v>
      </c>
      <c r="H71" s="18">
        <v>4856.741</v>
      </c>
      <c r="I71" s="26">
        <f>SUM(C71:H71)</f>
        <v>37060.023999999998</v>
      </c>
    </row>
    <row r="72" spans="1:9" x14ac:dyDescent="0.2">
      <c r="A72" s="339"/>
      <c r="B72" s="7" t="s">
        <v>9</v>
      </c>
      <c r="C72" s="29">
        <v>21.172989740996279</v>
      </c>
      <c r="D72" s="22">
        <v>16.317423866809321</v>
      </c>
      <c r="E72" s="29">
        <v>30.557693277099123</v>
      </c>
      <c r="F72" s="22">
        <v>16.362236012023789</v>
      </c>
      <c r="G72" s="66">
        <v>32.50445547567093</v>
      </c>
      <c r="H72" s="66">
        <v>60.059122498948881</v>
      </c>
      <c r="I72" s="32">
        <f>I71*1000/I68</f>
        <v>22.396498751453414</v>
      </c>
    </row>
    <row r="73" spans="1:9" ht="12" thickBot="1" x14ac:dyDescent="0.25">
      <c r="A73" s="340"/>
      <c r="B73" s="8" t="s">
        <v>10</v>
      </c>
      <c r="C73" s="68">
        <v>4.8063294382943829E-2</v>
      </c>
      <c r="D73" s="24">
        <v>4.3920590897360959E-2</v>
      </c>
      <c r="E73" s="68">
        <v>4.8489583263897316E-2</v>
      </c>
      <c r="F73" s="24">
        <v>3.9488307552519135E-2</v>
      </c>
      <c r="G73" s="69">
        <v>3.4588655061015848E-2</v>
      </c>
      <c r="H73" s="69">
        <v>5.1823804351365903E-2</v>
      </c>
      <c r="I73" s="28">
        <f>I71*1000/I69</f>
        <v>4.2028084093405998E-2</v>
      </c>
    </row>
    <row r="74" spans="1:9" x14ac:dyDescent="0.2">
      <c r="A74" s="338" t="s">
        <v>21</v>
      </c>
      <c r="B74" s="9" t="s">
        <v>4</v>
      </c>
      <c r="C74" s="10">
        <v>217927</v>
      </c>
      <c r="D74" s="11">
        <v>341690</v>
      </c>
      <c r="E74" s="10">
        <v>96823</v>
      </c>
      <c r="F74" s="11">
        <v>544290</v>
      </c>
      <c r="G74" s="12">
        <v>251604</v>
      </c>
      <c r="H74" s="11">
        <v>71079</v>
      </c>
      <c r="I74" s="13">
        <f>SUM(C74:H74)</f>
        <v>1523413</v>
      </c>
    </row>
    <row r="75" spans="1:9" x14ac:dyDescent="0.2">
      <c r="A75" s="339"/>
      <c r="B75" s="7" t="s">
        <v>66</v>
      </c>
      <c r="C75" s="14">
        <v>83680000</v>
      </c>
      <c r="D75" s="15">
        <v>132876910</v>
      </c>
      <c r="E75" s="14">
        <v>62873098</v>
      </c>
      <c r="F75" s="15">
        <v>280927066</v>
      </c>
      <c r="G75" s="16">
        <v>239529353</v>
      </c>
      <c r="H75" s="15">
        <v>82611328</v>
      </c>
      <c r="I75" s="17">
        <f>SUM(C75:H75)</f>
        <v>882497755</v>
      </c>
    </row>
    <row r="76" spans="1:9" x14ac:dyDescent="0.2">
      <c r="A76" s="339"/>
      <c r="B76" s="7" t="s">
        <v>7</v>
      </c>
      <c r="C76" s="20">
        <v>383.98179206798608</v>
      </c>
      <c r="D76" s="18">
        <v>388.88147150926278</v>
      </c>
      <c r="E76" s="20">
        <v>649.36118484244446</v>
      </c>
      <c r="F76" s="18">
        <v>516.13490234985022</v>
      </c>
      <c r="G76" s="19">
        <v>952.00932020158666</v>
      </c>
      <c r="H76" s="19">
        <v>1162.2466269925012</v>
      </c>
      <c r="I76" s="21">
        <f>I75/I74</f>
        <v>579.2898938108051</v>
      </c>
    </row>
    <row r="77" spans="1:9" x14ac:dyDescent="0.2">
      <c r="A77" s="339"/>
      <c r="B77" s="7" t="s">
        <v>8</v>
      </c>
      <c r="C77" s="20">
        <v>4278.29</v>
      </c>
      <c r="D77" s="18">
        <v>5783</v>
      </c>
      <c r="E77" s="20">
        <v>2780.73</v>
      </c>
      <c r="F77" s="18">
        <v>10736</v>
      </c>
      <c r="G77" s="19">
        <v>8101.82</v>
      </c>
      <c r="H77" s="18">
        <v>4171.76</v>
      </c>
      <c r="I77" s="26">
        <f>SUM(C77:H77)</f>
        <v>35851.599999999999</v>
      </c>
    </row>
    <row r="78" spans="1:9" x14ac:dyDescent="0.2">
      <c r="A78" s="339"/>
      <c r="B78" s="7" t="s">
        <v>9</v>
      </c>
      <c r="C78" s="29">
        <v>19.631757423357364</v>
      </c>
      <c r="D78" s="22">
        <v>16.924697825514354</v>
      </c>
      <c r="E78" s="29">
        <v>28.719725685012857</v>
      </c>
      <c r="F78" s="22">
        <v>19.724779069981075</v>
      </c>
      <c r="G78" s="66">
        <v>32.200680434333314</v>
      </c>
      <c r="H78" s="66">
        <v>58.691878051182485</v>
      </c>
      <c r="I78" s="23">
        <f>I77*1000/I74</f>
        <v>23.533736419473904</v>
      </c>
    </row>
    <row r="79" spans="1:9" ht="12" thickBot="1" x14ac:dyDescent="0.25">
      <c r="A79" s="340"/>
      <c r="B79" s="8" t="s">
        <v>10</v>
      </c>
      <c r="C79" s="68">
        <v>5.1126792543021035E-2</v>
      </c>
      <c r="D79" s="24">
        <v>4.3521481647940188E-2</v>
      </c>
      <c r="E79" s="68">
        <v>4.4227659976290655E-2</v>
      </c>
      <c r="F79" s="24">
        <v>3.8216324802253121E-2</v>
      </c>
      <c r="G79" s="69">
        <v>3.3823913013283177E-2</v>
      </c>
      <c r="H79" s="69">
        <v>5.0498643479015372E-2</v>
      </c>
      <c r="I79" s="28">
        <f>I77*1000/I75</f>
        <v>4.0625145839606129E-2</v>
      </c>
    </row>
    <row r="80" spans="1:9" x14ac:dyDescent="0.2">
      <c r="A80" s="341" t="s">
        <v>3</v>
      </c>
      <c r="B80" s="34" t="s">
        <v>4</v>
      </c>
      <c r="C80" s="35">
        <f>SUM(C8,C14,C20,C26,C32,C38,C44,C50,C56,C62,C68,C74)</f>
        <v>2824555</v>
      </c>
      <c r="D80" s="36">
        <f t="shared" ref="D80:H81" si="0">SUM(D8,D14,D20,D26,D32,D38,D44,D50,D56,D62,D68,D74)</f>
        <v>4362800</v>
      </c>
      <c r="E80" s="35">
        <f t="shared" si="0"/>
        <v>1224103</v>
      </c>
      <c r="F80" s="36">
        <f t="shared" si="0"/>
        <v>8081772</v>
      </c>
      <c r="G80" s="37">
        <f t="shared" si="0"/>
        <v>3197654</v>
      </c>
      <c r="H80" s="37">
        <f t="shared" si="0"/>
        <v>915708</v>
      </c>
      <c r="I80" s="38">
        <f>SUM(C80:H80)</f>
        <v>20606592</v>
      </c>
    </row>
    <row r="81" spans="1:9" x14ac:dyDescent="0.2">
      <c r="A81" s="342"/>
      <c r="B81" s="39" t="s">
        <v>66</v>
      </c>
      <c r="C81" s="40">
        <f>SUM(C9,C15,C21,C27,C33,C39,C45,C51,C57,C63,C69,C75)</f>
        <v>1155560000</v>
      </c>
      <c r="D81" s="41">
        <f t="shared" si="0"/>
        <v>1641330620</v>
      </c>
      <c r="E81" s="40">
        <f t="shared" si="0"/>
        <v>778783252</v>
      </c>
      <c r="F81" s="41">
        <f t="shared" si="0"/>
        <v>3714073961</v>
      </c>
      <c r="G81" s="42">
        <f t="shared" si="0"/>
        <v>2728287666</v>
      </c>
      <c r="H81" s="42">
        <f t="shared" si="0"/>
        <v>970703958</v>
      </c>
      <c r="I81" s="43">
        <f>SUM(C81:H81)</f>
        <v>10988739457</v>
      </c>
    </row>
    <row r="82" spans="1:9" x14ac:dyDescent="0.2">
      <c r="A82" s="342"/>
      <c r="B82" s="39" t="s">
        <v>7</v>
      </c>
      <c r="C82" s="44">
        <f t="shared" ref="C82:I82" si="1">C81/C80</f>
        <v>409.11223183828957</v>
      </c>
      <c r="D82" s="45">
        <f t="shared" si="1"/>
        <v>376.21037407169706</v>
      </c>
      <c r="E82" s="44">
        <f t="shared" si="1"/>
        <v>636.20728974604265</v>
      </c>
      <c r="F82" s="45">
        <f t="shared" si="1"/>
        <v>459.56183384040037</v>
      </c>
      <c r="G82" s="46">
        <f t="shared" si="1"/>
        <v>853.21540917184916</v>
      </c>
      <c r="H82" s="46">
        <f t="shared" si="1"/>
        <v>1060.0584007128909</v>
      </c>
      <c r="I82" s="47">
        <f t="shared" si="1"/>
        <v>533.26330996411241</v>
      </c>
    </row>
    <row r="83" spans="1:9" x14ac:dyDescent="0.2">
      <c r="A83" s="342"/>
      <c r="B83" s="39" t="s">
        <v>8</v>
      </c>
      <c r="C83" s="44">
        <f t="shared" ref="C83:H83" si="2">SUM(C11,C17,C23,C29,C35,C41,C47,C53,C59,C65,C71,C77)</f>
        <v>64038.135999999999</v>
      </c>
      <c r="D83" s="45">
        <f t="shared" si="2"/>
        <v>66747.92</v>
      </c>
      <c r="E83" s="44">
        <f t="shared" si="2"/>
        <v>36088.159999999996</v>
      </c>
      <c r="F83" s="45">
        <f t="shared" si="2"/>
        <v>144638.25579999998</v>
      </c>
      <c r="G83" s="46">
        <f t="shared" si="2"/>
        <v>96874.640000000014</v>
      </c>
      <c r="H83" s="46">
        <f t="shared" si="2"/>
        <v>50160.534999999996</v>
      </c>
      <c r="I83" s="48">
        <f>SUM(C83:H83)</f>
        <v>458547.64679999993</v>
      </c>
    </row>
    <row r="84" spans="1:9" x14ac:dyDescent="0.2">
      <c r="A84" s="342"/>
      <c r="B84" s="39" t="s">
        <v>9</v>
      </c>
      <c r="C84" s="49">
        <f t="shared" ref="C84:I84" si="3">C83*1000/C80</f>
        <v>22.671938057499322</v>
      </c>
      <c r="D84" s="50">
        <f t="shared" si="3"/>
        <v>15.299330705051801</v>
      </c>
      <c r="E84" s="49">
        <f t="shared" si="3"/>
        <v>29.481309987803307</v>
      </c>
      <c r="F84" s="50">
        <f t="shared" si="3"/>
        <v>17.896849329577719</v>
      </c>
      <c r="G84" s="51">
        <f t="shared" si="3"/>
        <v>30.295535414400685</v>
      </c>
      <c r="H84" s="51">
        <f t="shared" si="3"/>
        <v>54.777871330162007</v>
      </c>
      <c r="I84" s="52">
        <f t="shared" si="3"/>
        <v>22.25247371326612</v>
      </c>
    </row>
    <row r="85" spans="1:9" ht="12" thickBot="1" x14ac:dyDescent="0.25">
      <c r="A85" s="343"/>
      <c r="B85" s="53" t="s">
        <v>10</v>
      </c>
      <c r="C85" s="54">
        <f t="shared" ref="C85:I85" si="4">C83*1000/C81</f>
        <v>5.5417404548444044E-2</v>
      </c>
      <c r="D85" s="55">
        <f t="shared" si="4"/>
        <v>4.0666955936031951E-2</v>
      </c>
      <c r="E85" s="54">
        <f t="shared" si="4"/>
        <v>4.6339157791749727E-2</v>
      </c>
      <c r="F85" s="55">
        <f t="shared" si="4"/>
        <v>3.8943289045610896E-2</v>
      </c>
      <c r="G85" s="56">
        <f t="shared" si="4"/>
        <v>3.5507487427830497E-2</v>
      </c>
      <c r="H85" s="56">
        <f t="shared" si="4"/>
        <v>5.1674390102775282E-2</v>
      </c>
      <c r="I85" s="57">
        <f t="shared" si="4"/>
        <v>4.1728866954607598E-2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x14ac:dyDescent="0.2">
      <c r="A88" s="350" t="s">
        <v>49</v>
      </c>
      <c r="B88" s="350"/>
      <c r="C88" s="350"/>
      <c r="D88" s="350"/>
      <c r="E88" s="350"/>
      <c r="F88" s="350"/>
    </row>
    <row r="89" spans="1:9" x14ac:dyDescent="0.2">
      <c r="A89" s="350" t="s">
        <v>50</v>
      </c>
      <c r="B89" s="350"/>
      <c r="C89" s="350"/>
      <c r="D89" s="350"/>
      <c r="E89" s="350"/>
      <c r="F89" s="350"/>
      <c r="H89" s="72"/>
    </row>
  </sheetData>
  <mergeCells count="26">
    <mergeCell ref="A80:A85"/>
    <mergeCell ref="B5:B7"/>
    <mergeCell ref="C5:C7"/>
    <mergeCell ref="D5:D7"/>
    <mergeCell ref="E5:E7"/>
    <mergeCell ref="F5:F7"/>
    <mergeCell ref="G5:G7"/>
    <mergeCell ref="H5:H7"/>
    <mergeCell ref="I5:I7"/>
    <mergeCell ref="A74:A79"/>
    <mergeCell ref="A89:F89"/>
    <mergeCell ref="A88:F88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0" orientation="portrait" r:id="rId1"/>
  <headerFooter>
    <oddHeader>&amp;L&amp;G</oddHeader>
    <oddFooter>&amp;LÚltima actualización: 09/01/2020&amp;R&amp;8Tabla de elaboración propia  a partir de los datos aportados por las concesionarias.</oddFooter>
  </headerFooter>
  <ignoredErrors>
    <ignoredError sqref="I10:I40 I46:I71 C82:I82 I76" formula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I89"/>
  <sheetViews>
    <sheetView showGridLines="0" showRowColHeaders="0" showRuler="0" view="pageLayout" zoomScaleNormal="100" zoomScaleSheetLayoutView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335" t="s">
        <v>51</v>
      </c>
      <c r="B2" s="335"/>
      <c r="C2" s="335"/>
      <c r="D2" s="335"/>
      <c r="E2" s="335"/>
      <c r="F2" s="335"/>
      <c r="G2" s="335"/>
      <c r="H2" s="335"/>
      <c r="I2" s="335"/>
    </row>
    <row r="3" spans="1:9" ht="11.25" customHeight="1" x14ac:dyDescent="0.2">
      <c r="H3" s="2" t="s">
        <v>0</v>
      </c>
    </row>
    <row r="4" spans="1:9" ht="11.25" customHeight="1" thickBot="1" x14ac:dyDescent="0.25"/>
    <row r="5" spans="1: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1.2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ht="11.25" customHeight="1" x14ac:dyDescent="0.2">
      <c r="A8" s="338" t="s">
        <v>6</v>
      </c>
      <c r="B8" s="9" t="s">
        <v>4</v>
      </c>
      <c r="C8" s="10">
        <v>91271</v>
      </c>
      <c r="D8" s="11">
        <v>381500</v>
      </c>
      <c r="E8" s="10">
        <v>97418</v>
      </c>
      <c r="F8" s="11">
        <v>654197</v>
      </c>
      <c r="G8" s="12">
        <v>261074</v>
      </c>
      <c r="H8" s="11">
        <v>60378</v>
      </c>
      <c r="I8" s="13">
        <f>SUM(C8:H8)</f>
        <v>1545838</v>
      </c>
    </row>
    <row r="9" spans="1:9" ht="11.25" customHeight="1" x14ac:dyDescent="0.2">
      <c r="A9" s="339"/>
      <c r="B9" s="7" t="s">
        <v>5</v>
      </c>
      <c r="C9" s="14">
        <v>29740000</v>
      </c>
      <c r="D9" s="15">
        <v>139372540</v>
      </c>
      <c r="E9" s="14">
        <v>64006942</v>
      </c>
      <c r="F9" s="15">
        <v>273240160</v>
      </c>
      <c r="G9" s="16">
        <v>238027156</v>
      </c>
      <c r="H9" s="15">
        <v>65258279</v>
      </c>
      <c r="I9" s="17">
        <f>SUM(C9:H9)</f>
        <v>809645077</v>
      </c>
    </row>
    <row r="10" spans="1:9" ht="11.25" customHeight="1" x14ac:dyDescent="0.2">
      <c r="A10" s="339"/>
      <c r="B10" s="7" t="s">
        <v>7</v>
      </c>
      <c r="C10" s="20">
        <v>325.84281973463641</v>
      </c>
      <c r="D10" s="18">
        <v>365.32775884665796</v>
      </c>
      <c r="E10" s="20">
        <v>657.03403888398452</v>
      </c>
      <c r="F10" s="18">
        <v>417.6725970923132</v>
      </c>
      <c r="G10" s="19">
        <v>911.72294445253067</v>
      </c>
      <c r="H10" s="19">
        <v>1080.8287621319023</v>
      </c>
      <c r="I10" s="21">
        <f>I9/I8</f>
        <v>523.75803738813511</v>
      </c>
    </row>
    <row r="11" spans="1:9" ht="11.25" customHeight="1" x14ac:dyDescent="0.2">
      <c r="A11" s="339"/>
      <c r="B11" s="7" t="s">
        <v>8</v>
      </c>
      <c r="C11" s="20">
        <v>1583</v>
      </c>
      <c r="D11" s="18">
        <v>6335</v>
      </c>
      <c r="E11" s="20">
        <v>3005.05</v>
      </c>
      <c r="F11" s="18">
        <v>10319.402</v>
      </c>
      <c r="G11" s="19">
        <v>7657.54</v>
      </c>
      <c r="H11" s="18">
        <v>3138.84</v>
      </c>
      <c r="I11" s="26">
        <f>SUM(C11:H11)</f>
        <v>32038.831999999999</v>
      </c>
    </row>
    <row r="12" spans="1:9" ht="11.25" customHeight="1" x14ac:dyDescent="0.2">
      <c r="A12" s="339"/>
      <c r="B12" s="7" t="s">
        <v>9</v>
      </c>
      <c r="C12" s="29">
        <v>17.343953720239725</v>
      </c>
      <c r="D12" s="22">
        <v>16.605504587155963</v>
      </c>
      <c r="E12" s="29">
        <v>30.846968732677738</v>
      </c>
      <c r="F12" s="22">
        <v>15.77415059989575</v>
      </c>
      <c r="G12" s="66">
        <v>29.330917670851942</v>
      </c>
      <c r="H12" s="66">
        <v>51.986485143595353</v>
      </c>
      <c r="I12" s="23">
        <f>I11*1000/I8</f>
        <v>20.725866487950224</v>
      </c>
    </row>
    <row r="13" spans="1:9" ht="11.25" customHeight="1" thickBot="1" x14ac:dyDescent="0.25">
      <c r="A13" s="340"/>
      <c r="B13" s="8" t="s">
        <v>10</v>
      </c>
      <c r="C13" s="29">
        <v>5.3227975790181577E-2</v>
      </c>
      <c r="D13" s="22">
        <v>4.5453717066503918E-2</v>
      </c>
      <c r="E13" s="29">
        <v>4.6948813770856294E-2</v>
      </c>
      <c r="F13" s="22">
        <v>3.7766783623607893E-2</v>
      </c>
      <c r="G13" s="66">
        <v>3.2170867092156497E-2</v>
      </c>
      <c r="H13" s="24">
        <v>4.8098724761037596E-2</v>
      </c>
      <c r="I13" s="27">
        <f>I11*1000/I9</f>
        <v>3.9571452862672073E-2</v>
      </c>
    </row>
    <row r="14" spans="1:9" ht="11.25" customHeight="1" x14ac:dyDescent="0.2">
      <c r="A14" s="338" t="s">
        <v>11</v>
      </c>
      <c r="B14" s="9" t="s">
        <v>4</v>
      </c>
      <c r="C14" s="10">
        <v>108791</v>
      </c>
      <c r="D14" s="11">
        <v>342180</v>
      </c>
      <c r="E14" s="10">
        <v>107353</v>
      </c>
      <c r="F14" s="11">
        <v>504758</v>
      </c>
      <c r="G14" s="12">
        <v>277815</v>
      </c>
      <c r="H14" s="67">
        <v>34380</v>
      </c>
      <c r="I14" s="13">
        <f>SUM(C14:H14)</f>
        <v>1375277</v>
      </c>
    </row>
    <row r="15" spans="1:9" ht="11.25" customHeight="1" x14ac:dyDescent="0.2">
      <c r="A15" s="339"/>
      <c r="B15" s="7" t="s">
        <v>5</v>
      </c>
      <c r="C15" s="14">
        <v>50840000</v>
      </c>
      <c r="D15" s="15">
        <v>153918410</v>
      </c>
      <c r="E15" s="14">
        <v>64660107</v>
      </c>
      <c r="F15" s="15">
        <v>202436783</v>
      </c>
      <c r="G15" s="16">
        <v>250109363</v>
      </c>
      <c r="H15" s="15">
        <v>39916363</v>
      </c>
      <c r="I15" s="17">
        <f>SUM(C15:H15)</f>
        <v>761881026</v>
      </c>
    </row>
    <row r="16" spans="1:9" ht="11.25" customHeight="1" x14ac:dyDescent="0.2">
      <c r="A16" s="339"/>
      <c r="B16" s="7" t="s">
        <v>7</v>
      </c>
      <c r="C16" s="20">
        <v>467.31806859023266</v>
      </c>
      <c r="D16" s="18">
        <v>449.81708457536968</v>
      </c>
      <c r="E16" s="20">
        <v>602.31299544493402</v>
      </c>
      <c r="F16" s="18">
        <v>401.05710657384333</v>
      </c>
      <c r="G16" s="19">
        <v>900.273070208592</v>
      </c>
      <c r="H16" s="19">
        <v>1161.0344095404305</v>
      </c>
      <c r="I16" s="21">
        <f>I15/I14</f>
        <v>553.9836891040859</v>
      </c>
    </row>
    <row r="17" spans="1:9" ht="11.25" customHeight="1" x14ac:dyDescent="0.2">
      <c r="A17" s="339"/>
      <c r="B17" s="7" t="s">
        <v>8</v>
      </c>
      <c r="C17" s="20">
        <v>2563.6759999999999</v>
      </c>
      <c r="D17" s="18">
        <v>6119</v>
      </c>
      <c r="E17" s="20">
        <v>2884.95</v>
      </c>
      <c r="F17" s="18">
        <v>7931.625</v>
      </c>
      <c r="G17" s="19">
        <v>8233.84</v>
      </c>
      <c r="H17" s="18">
        <v>1979.88</v>
      </c>
      <c r="I17" s="26">
        <f>SUM(C17:H17)</f>
        <v>29712.971000000001</v>
      </c>
    </row>
    <row r="18" spans="1:9" ht="11.25" customHeight="1" x14ac:dyDescent="0.2">
      <c r="A18" s="339"/>
      <c r="B18" s="7" t="s">
        <v>9</v>
      </c>
      <c r="C18" s="29">
        <v>23.565147852303959</v>
      </c>
      <c r="D18" s="22">
        <v>17.882401075457363</v>
      </c>
      <c r="E18" s="29">
        <v>26.873492124113906</v>
      </c>
      <c r="F18" s="22">
        <v>15.713718257065763</v>
      </c>
      <c r="G18" s="66">
        <v>29.637852527761279</v>
      </c>
      <c r="H18" s="66">
        <v>57.588132635253054</v>
      </c>
      <c r="I18" s="23">
        <f>I17*1000/I14</f>
        <v>21.605081012770519</v>
      </c>
    </row>
    <row r="19" spans="1:9" ht="11.25" customHeight="1" thickBot="1" x14ac:dyDescent="0.25">
      <c r="A19" s="340"/>
      <c r="B19" s="8" t="s">
        <v>10</v>
      </c>
      <c r="C19" s="24">
        <v>5.042635719905586E-2</v>
      </c>
      <c r="D19" s="24">
        <v>3.9754828548449792E-2</v>
      </c>
      <c r="E19" s="68">
        <v>4.4617154747362234E-2</v>
      </c>
      <c r="F19" s="24">
        <v>3.9180750071492687E-2</v>
      </c>
      <c r="G19" s="69">
        <v>3.2920958660791921E-2</v>
      </c>
      <c r="H19" s="69">
        <v>4.9600711367415916E-2</v>
      </c>
      <c r="I19" s="27">
        <f>I17*1000/I15</f>
        <v>3.8999489403218186E-2</v>
      </c>
    </row>
    <row r="20" spans="1:9" ht="11.25" customHeight="1" x14ac:dyDescent="0.2">
      <c r="A20" s="338" t="s">
        <v>12</v>
      </c>
      <c r="B20" s="9" t="s">
        <v>4</v>
      </c>
      <c r="C20" s="10">
        <v>218038</v>
      </c>
      <c r="D20" s="15">
        <v>398920</v>
      </c>
      <c r="E20" s="14">
        <v>129457</v>
      </c>
      <c r="F20" s="11">
        <v>604337</v>
      </c>
      <c r="G20" s="16">
        <v>293654</v>
      </c>
      <c r="H20" s="67">
        <v>50752</v>
      </c>
      <c r="I20" s="13">
        <f>SUM(C20:H20)</f>
        <v>1695158</v>
      </c>
    </row>
    <row r="21" spans="1:9" ht="11.25" customHeight="1" x14ac:dyDescent="0.2">
      <c r="A21" s="339"/>
      <c r="B21" s="7" t="s">
        <v>5</v>
      </c>
      <c r="C21" s="14">
        <v>98750000</v>
      </c>
      <c r="D21" s="15">
        <v>150712230</v>
      </c>
      <c r="E21" s="14">
        <v>78227936</v>
      </c>
      <c r="F21" s="15">
        <v>216201689</v>
      </c>
      <c r="G21" s="16">
        <v>268184039</v>
      </c>
      <c r="H21" s="15">
        <v>52562406</v>
      </c>
      <c r="I21" s="17">
        <f>SUM(C21:H21)</f>
        <v>864638300</v>
      </c>
    </row>
    <row r="22" spans="1:9" ht="11.25" customHeight="1" x14ac:dyDescent="0.2">
      <c r="A22" s="339"/>
      <c r="B22" s="7" t="s">
        <v>7</v>
      </c>
      <c r="C22" s="20">
        <v>452.9027050330676</v>
      </c>
      <c r="D22" s="18">
        <v>377.80063671914166</v>
      </c>
      <c r="E22" s="20">
        <v>604.27737395428596</v>
      </c>
      <c r="F22" s="18">
        <v>357.7502105613259</v>
      </c>
      <c r="G22" s="19">
        <v>913.26540418315437</v>
      </c>
      <c r="H22" s="19">
        <v>1035.671618852459</v>
      </c>
      <c r="I22" s="21">
        <f>I21/I20</f>
        <v>510.06354569898497</v>
      </c>
    </row>
    <row r="23" spans="1:9" ht="11.25" customHeight="1" x14ac:dyDescent="0.2">
      <c r="A23" s="339"/>
      <c r="B23" s="7" t="s">
        <v>8</v>
      </c>
      <c r="C23" s="20">
        <v>5391.9189999999999</v>
      </c>
      <c r="D23" s="18">
        <v>7097</v>
      </c>
      <c r="E23" s="20">
        <v>3144.77</v>
      </c>
      <c r="F23" s="18">
        <v>8890.23</v>
      </c>
      <c r="G23" s="19">
        <v>9110.59</v>
      </c>
      <c r="H23" s="18">
        <v>2659.5619999999999</v>
      </c>
      <c r="I23" s="26">
        <f>SUM(C23:H23)</f>
        <v>36294.071000000004</v>
      </c>
    </row>
    <row r="24" spans="1:9" ht="11.25" customHeight="1" x14ac:dyDescent="0.2">
      <c r="A24" s="339"/>
      <c r="B24" s="7" t="s">
        <v>9</v>
      </c>
      <c r="C24" s="29">
        <v>24.72926278905512</v>
      </c>
      <c r="D24" s="22">
        <v>17.790534442996091</v>
      </c>
      <c r="E24" s="29">
        <v>24.292004294862387</v>
      </c>
      <c r="F24" s="22">
        <v>14.710716040884474</v>
      </c>
      <c r="G24" s="66">
        <v>31.02491367391556</v>
      </c>
      <c r="H24" s="66">
        <v>52.4030974148802</v>
      </c>
      <c r="I24" s="23">
        <f>I23*1000/I20</f>
        <v>21.410435487429492</v>
      </c>
    </row>
    <row r="25" spans="1:9" ht="11.25" customHeight="1" thickBot="1" x14ac:dyDescent="0.25">
      <c r="A25" s="340"/>
      <c r="B25" s="8" t="s">
        <v>10</v>
      </c>
      <c r="C25" s="24">
        <v>5.4601711392405064E-2</v>
      </c>
      <c r="D25" s="24">
        <v>4.7089741821217827E-2</v>
      </c>
      <c r="E25" s="68">
        <v>4.020008913439823E-2</v>
      </c>
      <c r="F25" s="24">
        <v>4.1120076541122673E-2</v>
      </c>
      <c r="G25" s="69">
        <v>3.3971410207600014E-2</v>
      </c>
      <c r="H25" s="69">
        <v>5.0598178477598607E-2</v>
      </c>
      <c r="I25" s="28">
        <f>I23*1000/I21</f>
        <v>4.1976015866981603E-2</v>
      </c>
    </row>
    <row r="26" spans="1:9" ht="11.25" customHeight="1" x14ac:dyDescent="0.2">
      <c r="A26" s="338" t="s">
        <v>13</v>
      </c>
      <c r="B26" s="9" t="s">
        <v>4</v>
      </c>
      <c r="C26" s="10">
        <v>333335</v>
      </c>
      <c r="D26" s="11">
        <v>385990</v>
      </c>
      <c r="E26" s="10">
        <v>104715</v>
      </c>
      <c r="F26" s="11">
        <v>664982</v>
      </c>
      <c r="G26" s="12">
        <v>310479</v>
      </c>
      <c r="H26" s="67">
        <v>68310</v>
      </c>
      <c r="I26" s="13">
        <f>SUM(C26:H26)</f>
        <v>1867811</v>
      </c>
    </row>
    <row r="27" spans="1:9" ht="11.25" customHeight="1" x14ac:dyDescent="0.2">
      <c r="A27" s="339"/>
      <c r="B27" s="7" t="s">
        <v>5</v>
      </c>
      <c r="C27" s="14">
        <v>149070000</v>
      </c>
      <c r="D27" s="15">
        <v>149102690</v>
      </c>
      <c r="E27" s="14">
        <v>67097376</v>
      </c>
      <c r="F27" s="15">
        <v>269014384</v>
      </c>
      <c r="G27" s="16">
        <v>265438227</v>
      </c>
      <c r="H27" s="15">
        <v>74475029</v>
      </c>
      <c r="I27" s="17">
        <f>SUM(C27:H27)</f>
        <v>974197706</v>
      </c>
    </row>
    <row r="28" spans="1:9" ht="11.25" customHeight="1" x14ac:dyDescent="0.2">
      <c r="A28" s="339"/>
      <c r="B28" s="7" t="s">
        <v>7</v>
      </c>
      <c r="C28" s="20">
        <v>447.20776396118021</v>
      </c>
      <c r="D28" s="18">
        <v>386.28640638358507</v>
      </c>
      <c r="E28" s="20">
        <v>640.76183927804038</v>
      </c>
      <c r="F28" s="18">
        <v>404.54385832999992</v>
      </c>
      <c r="G28" s="19">
        <v>854.9313383513861</v>
      </c>
      <c r="H28" s="19">
        <v>1090.2507539159712</v>
      </c>
      <c r="I28" s="21">
        <f>I27/I26</f>
        <v>521.57188602058773</v>
      </c>
    </row>
    <row r="29" spans="1:9" ht="11.25" customHeight="1" x14ac:dyDescent="0.2">
      <c r="A29" s="339"/>
      <c r="B29" s="7" t="s">
        <v>8</v>
      </c>
      <c r="C29" s="20">
        <v>9336.2520000000004</v>
      </c>
      <c r="D29" s="18">
        <v>6930</v>
      </c>
      <c r="E29" s="20">
        <v>3020.71</v>
      </c>
      <c r="F29" s="18">
        <v>11887.16842</v>
      </c>
      <c r="G29" s="19">
        <v>9308.51</v>
      </c>
      <c r="H29" s="18">
        <v>4085.982</v>
      </c>
      <c r="I29" s="26">
        <f>SUM(C29:H29)</f>
        <v>44568.62242</v>
      </c>
    </row>
    <row r="30" spans="1:9" ht="11.25" customHeight="1" x14ac:dyDescent="0.2">
      <c r="A30" s="339"/>
      <c r="B30" s="7" t="s">
        <v>9</v>
      </c>
      <c r="C30" s="29">
        <v>28.008615956920217</v>
      </c>
      <c r="D30" s="22">
        <v>17.953833000854946</v>
      </c>
      <c r="E30" s="29">
        <v>28.846965573222555</v>
      </c>
      <c r="F30" s="22">
        <v>17.875925092709277</v>
      </c>
      <c r="G30" s="66">
        <v>29.981125937664061</v>
      </c>
      <c r="H30" s="66">
        <v>59.815283267457183</v>
      </c>
      <c r="I30" s="23">
        <f>I29*1000/I26</f>
        <v>23.861419822455272</v>
      </c>
    </row>
    <row r="31" spans="1:9" ht="11.25" customHeight="1" thickBot="1" x14ac:dyDescent="0.25">
      <c r="A31" s="340"/>
      <c r="B31" s="8" t="s">
        <v>10</v>
      </c>
      <c r="C31" s="24">
        <v>6.2629985912658476E-2</v>
      </c>
      <c r="D31" s="24">
        <v>4.6478034702123749E-2</v>
      </c>
      <c r="E31" s="68">
        <v>4.5019793322469123E-2</v>
      </c>
      <c r="F31" s="24">
        <v>4.4187854356516489E-2</v>
      </c>
      <c r="G31" s="69">
        <v>3.5068460580095724E-2</v>
      </c>
      <c r="H31" s="69">
        <v>5.4863785282983912E-2</v>
      </c>
      <c r="I31" s="28">
        <f>I29*1000/I27</f>
        <v>4.5749052934025286E-2</v>
      </c>
    </row>
    <row r="32" spans="1:9" ht="11.25" customHeight="1" x14ac:dyDescent="0.2">
      <c r="A32" s="338" t="s">
        <v>14</v>
      </c>
      <c r="B32" s="9" t="s">
        <v>4</v>
      </c>
      <c r="C32" s="10">
        <v>328596</v>
      </c>
      <c r="D32" s="11">
        <v>402740</v>
      </c>
      <c r="E32" s="10">
        <v>105988</v>
      </c>
      <c r="F32" s="11">
        <v>766780</v>
      </c>
      <c r="G32" s="12">
        <v>253164</v>
      </c>
      <c r="H32" s="67">
        <v>100517</v>
      </c>
      <c r="I32" s="13">
        <f>SUM(C32:H32)</f>
        <v>1957785</v>
      </c>
    </row>
    <row r="33" spans="1:9" ht="11.25" customHeight="1" x14ac:dyDescent="0.2">
      <c r="A33" s="339"/>
      <c r="B33" s="7" t="s">
        <v>5</v>
      </c>
      <c r="C33" s="14">
        <v>142850000</v>
      </c>
      <c r="D33" s="15">
        <v>153953090</v>
      </c>
      <c r="E33" s="14">
        <v>67535057</v>
      </c>
      <c r="F33" s="15">
        <v>362170612</v>
      </c>
      <c r="G33" s="16">
        <v>209945318</v>
      </c>
      <c r="H33" s="15">
        <v>102772832</v>
      </c>
      <c r="I33" s="17">
        <f>SUM(C33:H33)</f>
        <v>1039226909</v>
      </c>
    </row>
    <row r="34" spans="1:9" ht="11.25" customHeight="1" x14ac:dyDescent="0.2">
      <c r="A34" s="339"/>
      <c r="B34" s="7" t="s">
        <v>7</v>
      </c>
      <c r="C34" s="20">
        <v>434.72835944442414</v>
      </c>
      <c r="D34" s="15">
        <v>382.26421512638427</v>
      </c>
      <c r="E34" s="20">
        <v>637.19531456391292</v>
      </c>
      <c r="F34" s="18">
        <v>472.32662823756488</v>
      </c>
      <c r="G34" s="19">
        <v>829.2858305288272</v>
      </c>
      <c r="H34" s="19">
        <v>1022.4422933434146</v>
      </c>
      <c r="I34" s="26">
        <f>I33/I32</f>
        <v>530.81768886777661</v>
      </c>
    </row>
    <row r="35" spans="1:9" ht="11.25" customHeight="1" x14ac:dyDescent="0.2">
      <c r="A35" s="339"/>
      <c r="B35" s="7" t="s">
        <v>8</v>
      </c>
      <c r="C35" s="20">
        <v>9076.6939999999995</v>
      </c>
      <c r="D35" s="18">
        <v>7337</v>
      </c>
      <c r="E35" s="20">
        <v>3549.25</v>
      </c>
      <c r="F35" s="18">
        <v>16552.386999999999</v>
      </c>
      <c r="G35" s="19">
        <v>7643.36</v>
      </c>
      <c r="H35" s="18">
        <v>5793.1279999999997</v>
      </c>
      <c r="I35" s="21">
        <f>SUM(C35:H35)</f>
        <v>49951.818999999996</v>
      </c>
    </row>
    <row r="36" spans="1:9" ht="11.25" customHeight="1" x14ac:dyDescent="0.2">
      <c r="A36" s="339"/>
      <c r="B36" s="7" t="s">
        <v>9</v>
      </c>
      <c r="C36" s="29">
        <v>27.622655175352104</v>
      </c>
      <c r="D36" s="22">
        <v>18.217708695436261</v>
      </c>
      <c r="E36" s="29">
        <v>33.487281579046687</v>
      </c>
      <c r="F36" s="22">
        <v>21.586878896163174</v>
      </c>
      <c r="G36" s="66">
        <v>30.191338420944525</v>
      </c>
      <c r="H36" s="66">
        <v>57.633315757533552</v>
      </c>
      <c r="I36" s="23">
        <f>I35*1000/I32</f>
        <v>25.514455877432912</v>
      </c>
    </row>
    <row r="37" spans="1:9" ht="11.25" customHeight="1" thickBot="1" x14ac:dyDescent="0.25">
      <c r="A37" s="340"/>
      <c r="B37" s="8" t="s">
        <v>10</v>
      </c>
      <c r="C37" s="24">
        <v>6.3540035001750081E-2</v>
      </c>
      <c r="D37" s="24">
        <v>4.7657374074141674E-2</v>
      </c>
      <c r="E37" s="68">
        <v>5.2554186783317587E-2</v>
      </c>
      <c r="F37" s="24">
        <v>4.5703285831485405E-2</v>
      </c>
      <c r="G37" s="69">
        <v>3.6406432269187348E-2</v>
      </c>
      <c r="H37" s="69">
        <v>5.6368282232409438E-2</v>
      </c>
      <c r="I37" s="28">
        <f>I35*1000/I33</f>
        <v>4.8066325618979902E-2</v>
      </c>
    </row>
    <row r="38" spans="1:9" ht="11.25" customHeight="1" x14ac:dyDescent="0.2">
      <c r="A38" s="338" t="s">
        <v>15</v>
      </c>
      <c r="B38" s="9" t="s">
        <v>4</v>
      </c>
      <c r="C38" s="10">
        <v>249510</v>
      </c>
      <c r="D38" s="11">
        <v>394850</v>
      </c>
      <c r="E38" s="10">
        <v>84762</v>
      </c>
      <c r="F38" s="11">
        <v>801089</v>
      </c>
      <c r="G38" s="12">
        <v>264949</v>
      </c>
      <c r="H38" s="67">
        <v>80606</v>
      </c>
      <c r="I38" s="13">
        <f>SUM(C38:H38)</f>
        <v>1875766</v>
      </c>
    </row>
    <row r="39" spans="1:9" ht="11.25" customHeight="1" x14ac:dyDescent="0.2">
      <c r="A39" s="339"/>
      <c r="B39" s="7" t="s">
        <v>5</v>
      </c>
      <c r="C39" s="14">
        <v>117250000</v>
      </c>
      <c r="D39" s="15">
        <v>142414770</v>
      </c>
      <c r="E39" s="14">
        <v>58412554</v>
      </c>
      <c r="F39" s="15">
        <v>386830504</v>
      </c>
      <c r="G39" s="16">
        <v>234230837</v>
      </c>
      <c r="H39" s="15">
        <v>82908792</v>
      </c>
      <c r="I39" s="17">
        <f>SUM(C39:H39)</f>
        <v>1022047457</v>
      </c>
    </row>
    <row r="40" spans="1:9" ht="11.25" customHeight="1" x14ac:dyDescent="0.2">
      <c r="A40" s="339"/>
      <c r="B40" s="7" t="s">
        <v>7</v>
      </c>
      <c r="C40" s="20">
        <v>469.92104524868745</v>
      </c>
      <c r="D40" s="18">
        <v>360.68068886919082</v>
      </c>
      <c r="E40" s="20">
        <v>689.13609872348457</v>
      </c>
      <c r="F40" s="18">
        <v>482.88080849943015</v>
      </c>
      <c r="G40" s="19">
        <v>884.06009080992942</v>
      </c>
      <c r="H40" s="19">
        <v>1028.5684936605217</v>
      </c>
      <c r="I40" s="21">
        <f>I39/I38</f>
        <v>544.86937976272088</v>
      </c>
    </row>
    <row r="41" spans="1:9" ht="11.25" customHeight="1" x14ac:dyDescent="0.2">
      <c r="A41" s="339"/>
      <c r="B41" s="7" t="s">
        <v>8</v>
      </c>
      <c r="C41" s="20">
        <v>5992.8209999999999</v>
      </c>
      <c r="D41" s="18">
        <v>7337</v>
      </c>
      <c r="E41" s="20">
        <v>2954.34</v>
      </c>
      <c r="F41" s="18">
        <v>17947.37</v>
      </c>
      <c r="G41" s="19">
        <v>8907.34</v>
      </c>
      <c r="H41" s="18">
        <v>4609.7460000000001</v>
      </c>
      <c r="I41" s="26">
        <f>SUM(C41:H41)</f>
        <v>47748.616999999998</v>
      </c>
    </row>
    <row r="42" spans="1:9" ht="11.25" customHeight="1" x14ac:dyDescent="0.2">
      <c r="A42" s="339"/>
      <c r="B42" s="7" t="s">
        <v>9</v>
      </c>
      <c r="C42" s="29">
        <v>24.01835998557172</v>
      </c>
      <c r="D42" s="22">
        <v>18.581739901228314</v>
      </c>
      <c r="E42" s="29">
        <v>34.854533871310259</v>
      </c>
      <c r="F42" s="22">
        <v>22.403715442354095</v>
      </c>
      <c r="G42" s="66">
        <v>33.61907385949749</v>
      </c>
      <c r="H42" s="66">
        <v>57.188621194452026</v>
      </c>
      <c r="I42" s="23">
        <f>I41*1000/I38</f>
        <v>25.455529634293402</v>
      </c>
    </row>
    <row r="43" spans="1:9" ht="11.25" customHeight="1" thickBot="1" x14ac:dyDescent="0.25">
      <c r="A43" s="340"/>
      <c r="B43" s="8" t="s">
        <v>10</v>
      </c>
      <c r="C43" s="24">
        <v>5.1111479744136462E-2</v>
      </c>
      <c r="D43" s="24">
        <v>5.1518532803865778E-2</v>
      </c>
      <c r="E43" s="68">
        <v>5.0577141345334774E-2</v>
      </c>
      <c r="F43" s="24">
        <v>4.6395953303620542E-2</v>
      </c>
      <c r="G43" s="69">
        <v>3.8028041542625748E-2</v>
      </c>
      <c r="H43" s="69">
        <v>5.5600207032325356E-2</v>
      </c>
      <c r="I43" s="28">
        <f>I41*1000/I39</f>
        <v>4.6718590876548699E-2</v>
      </c>
    </row>
    <row r="44" spans="1:9" ht="11.25" customHeight="1" x14ac:dyDescent="0.2">
      <c r="A44" s="338" t="s">
        <v>16</v>
      </c>
      <c r="B44" s="9" t="s">
        <v>4</v>
      </c>
      <c r="C44" s="10">
        <v>272559</v>
      </c>
      <c r="D44" s="11">
        <v>425650</v>
      </c>
      <c r="E44" s="10">
        <v>125729</v>
      </c>
      <c r="F44" s="11">
        <v>809280</v>
      </c>
      <c r="G44" s="12">
        <v>288670</v>
      </c>
      <c r="H44" s="67">
        <v>84376</v>
      </c>
      <c r="I44" s="13">
        <f>SUM(C44:H44)</f>
        <v>2006264</v>
      </c>
    </row>
    <row r="45" spans="1:9" ht="11.25" customHeight="1" x14ac:dyDescent="0.2">
      <c r="A45" s="339"/>
      <c r="B45" s="7" t="s">
        <v>5</v>
      </c>
      <c r="C45" s="14">
        <v>132080000</v>
      </c>
      <c r="D45" s="15">
        <v>152991970</v>
      </c>
      <c r="E45" s="14">
        <v>75907351</v>
      </c>
      <c r="F45" s="15">
        <v>381827341</v>
      </c>
      <c r="G45" s="16">
        <v>270097895</v>
      </c>
      <c r="H45" s="15">
        <v>94450733</v>
      </c>
      <c r="I45" s="17">
        <f>SUM(C45:H45)</f>
        <v>1107355290</v>
      </c>
    </row>
    <row r="46" spans="1:9" ht="11.25" customHeight="1" x14ac:dyDescent="0.2">
      <c r="A46" s="339"/>
      <c r="B46" s="7" t="s">
        <v>7</v>
      </c>
      <c r="C46" s="20">
        <v>484.59232679896832</v>
      </c>
      <c r="D46" s="18">
        <v>359.43138729002703</v>
      </c>
      <c r="E46" s="20">
        <v>603.73780909734432</v>
      </c>
      <c r="F46" s="18">
        <v>471.81116671609334</v>
      </c>
      <c r="G46" s="19">
        <v>935.66319672982991</v>
      </c>
      <c r="H46" s="19">
        <v>1119.4028278183371</v>
      </c>
      <c r="I46" s="21">
        <f>I45/I44</f>
        <v>551.94894091704782</v>
      </c>
    </row>
    <row r="47" spans="1:9" ht="11.25" customHeight="1" x14ac:dyDescent="0.2">
      <c r="A47" s="339"/>
      <c r="B47" s="7" t="s">
        <v>8</v>
      </c>
      <c r="C47" s="20">
        <v>6293.7539999999999</v>
      </c>
      <c r="D47" s="18">
        <v>7729</v>
      </c>
      <c r="E47" s="20">
        <v>3717.5</v>
      </c>
      <c r="F47" s="18">
        <v>17783.545999999998</v>
      </c>
      <c r="G47" s="19">
        <v>10034.969999999999</v>
      </c>
      <c r="H47" s="18">
        <v>5158.3980000000001</v>
      </c>
      <c r="I47" s="26">
        <f>SUM(C47:H47)</f>
        <v>50717.168000000005</v>
      </c>
    </row>
    <row r="48" spans="1:9" ht="11.25" customHeight="1" x14ac:dyDescent="0.2">
      <c r="A48" s="339"/>
      <c r="B48" s="7" t="s">
        <v>9</v>
      </c>
      <c r="C48" s="29">
        <v>23.091345360087175</v>
      </c>
      <c r="D48" s="22">
        <v>18.158111124163046</v>
      </c>
      <c r="E48" s="29">
        <v>3717.5</v>
      </c>
      <c r="F48" s="22">
        <v>21.974527975484381</v>
      </c>
      <c r="G48" s="66" t="s">
        <v>52</v>
      </c>
      <c r="H48" s="66">
        <v>61.135844315919222</v>
      </c>
      <c r="I48" s="23">
        <f>I47*1000/I44</f>
        <v>25.27940889135229</v>
      </c>
    </row>
    <row r="49" spans="1:9" ht="11.25" customHeight="1" thickBot="1" x14ac:dyDescent="0.25">
      <c r="A49" s="340"/>
      <c r="B49" s="8" t="s">
        <v>10</v>
      </c>
      <c r="C49" s="24">
        <v>4.7651075105996366E-2</v>
      </c>
      <c r="D49" s="24">
        <v>5.05189912908501E-2</v>
      </c>
      <c r="E49" s="68">
        <v>4.8974176427260652E-2</v>
      </c>
      <c r="F49" s="24">
        <v>4.6574836556819536E-2</v>
      </c>
      <c r="G49" s="69">
        <v>3.7153084810231489E-2</v>
      </c>
      <c r="H49" s="69">
        <v>5.4614695261285054E-2</v>
      </c>
      <c r="I49" s="28">
        <f>I47*1000/I45</f>
        <v>4.5800267048889079E-2</v>
      </c>
    </row>
    <row r="50" spans="1:9" ht="11.25" customHeight="1" x14ac:dyDescent="0.2">
      <c r="A50" s="338" t="s">
        <v>17</v>
      </c>
      <c r="B50" s="9" t="s">
        <v>4</v>
      </c>
      <c r="C50" s="10">
        <v>285198</v>
      </c>
      <c r="D50" s="11">
        <v>380100</v>
      </c>
      <c r="E50" s="10">
        <v>134319</v>
      </c>
      <c r="F50" s="11">
        <v>682637</v>
      </c>
      <c r="G50" s="12">
        <v>272408</v>
      </c>
      <c r="H50" s="67">
        <v>71778</v>
      </c>
      <c r="I50" s="13">
        <f>SUM(C50:H50)</f>
        <v>1826440</v>
      </c>
    </row>
    <row r="51" spans="1:9" ht="11.25" customHeight="1" x14ac:dyDescent="0.2">
      <c r="A51" s="339"/>
      <c r="B51" s="7" t="s">
        <v>5</v>
      </c>
      <c r="C51" s="14">
        <v>123720000</v>
      </c>
      <c r="D51" s="15">
        <v>144020250</v>
      </c>
      <c r="E51" s="14">
        <v>80222344</v>
      </c>
      <c r="F51" s="15">
        <v>312423298</v>
      </c>
      <c r="G51" s="16">
        <v>253342698</v>
      </c>
      <c r="H51" s="15">
        <v>75590093</v>
      </c>
      <c r="I51" s="17">
        <f>SUM(C51:H51)</f>
        <v>989318683</v>
      </c>
    </row>
    <row r="52" spans="1:9" ht="11.25" customHeight="1" x14ac:dyDescent="0.2">
      <c r="A52" s="339"/>
      <c r="B52" s="7" t="s">
        <v>7</v>
      </c>
      <c r="C52" s="20">
        <v>433.80388361769718</v>
      </c>
      <c r="D52" s="18">
        <v>378.90094711917914</v>
      </c>
      <c r="E52" s="20">
        <v>597.25239169439919</v>
      </c>
      <c r="F52" s="18">
        <v>457.671204461522</v>
      </c>
      <c r="G52" s="19">
        <v>930.01196000117466</v>
      </c>
      <c r="H52" s="19">
        <v>1053.1094903730948</v>
      </c>
      <c r="I52" s="21">
        <f>I51/I50</f>
        <v>541.665033069797</v>
      </c>
    </row>
    <row r="53" spans="1:9" ht="11.25" customHeight="1" x14ac:dyDescent="0.2">
      <c r="A53" s="339"/>
      <c r="B53" s="7" t="s">
        <v>8</v>
      </c>
      <c r="C53" s="20">
        <v>6088.8549999999996</v>
      </c>
      <c r="D53" s="18">
        <v>7198</v>
      </c>
      <c r="E53" s="20">
        <v>4152.37</v>
      </c>
      <c r="F53" s="18">
        <v>14029.263000000001</v>
      </c>
      <c r="G53" s="19">
        <v>9337.24</v>
      </c>
      <c r="H53" s="18">
        <v>4172.8429999999998</v>
      </c>
      <c r="I53" s="26">
        <f>SUM(C53:H53)</f>
        <v>44978.570999999996</v>
      </c>
    </row>
    <row r="54" spans="1:9" ht="11.25" customHeight="1" x14ac:dyDescent="0.2">
      <c r="A54" s="339"/>
      <c r="B54" s="7" t="s">
        <v>9</v>
      </c>
      <c r="C54" s="29">
        <v>21.349571175113429</v>
      </c>
      <c r="D54" s="22">
        <v>18.937121810049987</v>
      </c>
      <c r="E54" s="29">
        <v>30.914241469933515</v>
      </c>
      <c r="F54" s="22">
        <v>20.551571332933904</v>
      </c>
      <c r="G54" s="66">
        <v>34.276673225455937</v>
      </c>
      <c r="H54" s="66">
        <v>58.135403605561592</v>
      </c>
      <c r="I54" s="23">
        <f>I53*1000/I50</f>
        <v>24.62636111780294</v>
      </c>
    </row>
    <row r="55" spans="1:9" ht="11.25" customHeight="1" thickBot="1" x14ac:dyDescent="0.25">
      <c r="A55" s="340"/>
      <c r="B55" s="8" t="s">
        <v>10</v>
      </c>
      <c r="C55" s="24">
        <v>4.9214799547365018E-2</v>
      </c>
      <c r="D55" s="24">
        <v>4.9979082802591994E-2</v>
      </c>
      <c r="E55" s="68">
        <v>5.1760766302216252E-2</v>
      </c>
      <c r="F55" s="24">
        <v>4.490466328794724E-2</v>
      </c>
      <c r="G55" s="69">
        <v>3.6856163898593988E-2</v>
      </c>
      <c r="H55" s="69">
        <v>5.5203570129223153E-2</v>
      </c>
      <c r="I55" s="28">
        <f>I53*1000/I51</f>
        <v>4.5464188408539337E-2</v>
      </c>
    </row>
    <row r="56" spans="1:9" ht="11.25" customHeight="1" x14ac:dyDescent="0.2">
      <c r="A56" s="338" t="s">
        <v>18</v>
      </c>
      <c r="B56" s="9" t="s">
        <v>4</v>
      </c>
      <c r="C56" s="10">
        <v>280497</v>
      </c>
      <c r="D56" s="11">
        <v>421920</v>
      </c>
      <c r="E56" s="10">
        <v>132966</v>
      </c>
      <c r="F56" s="11">
        <v>729365</v>
      </c>
      <c r="G56" s="12">
        <v>304797</v>
      </c>
      <c r="H56" s="67">
        <v>76143</v>
      </c>
      <c r="I56" s="13">
        <f>SUM(C56:H56)</f>
        <v>1945688</v>
      </c>
    </row>
    <row r="57" spans="1:9" ht="11.25" customHeight="1" x14ac:dyDescent="0.2">
      <c r="A57" s="339"/>
      <c r="B57" s="7" t="s">
        <v>5</v>
      </c>
      <c r="C57" s="14">
        <v>146160000</v>
      </c>
      <c r="D57" s="15">
        <v>153941690</v>
      </c>
      <c r="E57" s="14">
        <v>79873359</v>
      </c>
      <c r="F57" s="15">
        <v>327664406</v>
      </c>
      <c r="G57" s="16">
        <v>267737907</v>
      </c>
      <c r="H57" s="15">
        <v>82699589</v>
      </c>
      <c r="I57" s="31">
        <f>SUM(C57:H57)</f>
        <v>1058076951</v>
      </c>
    </row>
    <row r="58" spans="1:9" ht="11.25" customHeight="1" x14ac:dyDescent="0.2">
      <c r="A58" s="339"/>
      <c r="B58" s="7" t="s">
        <v>7</v>
      </c>
      <c r="C58" s="20">
        <v>521.07509171221079</v>
      </c>
      <c r="D58" s="18">
        <v>364.85990235115662</v>
      </c>
      <c r="E58" s="20">
        <v>600.70513514733091</v>
      </c>
      <c r="F58" s="18">
        <v>449.24613328031916</v>
      </c>
      <c r="G58" s="19">
        <v>878.41385249854818</v>
      </c>
      <c r="H58" s="19">
        <v>1086.1088872253522</v>
      </c>
      <c r="I58" s="70">
        <f>I57/I56</f>
        <v>543.80607322448407</v>
      </c>
    </row>
    <row r="59" spans="1:9" ht="11.25" customHeight="1" x14ac:dyDescent="0.2">
      <c r="A59" s="339"/>
      <c r="B59" s="7" t="s">
        <v>8</v>
      </c>
      <c r="C59" s="20">
        <v>6874.0749999999998</v>
      </c>
      <c r="D59" s="18">
        <v>7762.83</v>
      </c>
      <c r="E59" s="20">
        <v>4014.03</v>
      </c>
      <c r="F59" s="18">
        <v>14335.852999999999</v>
      </c>
      <c r="G59" s="19">
        <v>10333.52</v>
      </c>
      <c r="H59" s="18">
        <v>4628.5010000000002</v>
      </c>
      <c r="I59" s="26">
        <f>SUM(C59:H59)</f>
        <v>47948.809000000008</v>
      </c>
    </row>
    <row r="60" spans="1:9" ht="11.25" customHeight="1" x14ac:dyDescent="0.2">
      <c r="A60" s="339"/>
      <c r="B60" s="7" t="s">
        <v>9</v>
      </c>
      <c r="C60" s="29">
        <v>24.506768343333441</v>
      </c>
      <c r="D60" s="22">
        <v>18.3988196814562</v>
      </c>
      <c r="E60" s="29">
        <v>30.188394025540365</v>
      </c>
      <c r="F60" s="22">
        <v>19.655252171409376</v>
      </c>
      <c r="G60" s="66">
        <v>33.902958362451074</v>
      </c>
      <c r="H60" s="66">
        <v>60.786953495396823</v>
      </c>
      <c r="I60" s="32">
        <f>I59*1000/I56</f>
        <v>24.64362683020094</v>
      </c>
    </row>
    <row r="61" spans="1:9" ht="11.25" customHeight="1" thickBot="1" x14ac:dyDescent="0.25">
      <c r="A61" s="340"/>
      <c r="B61" s="8" t="s">
        <v>10</v>
      </c>
      <c r="C61" s="24">
        <v>4.703116447728517E-2</v>
      </c>
      <c r="D61" s="24">
        <v>5.0427080539391246E-2</v>
      </c>
      <c r="E61" s="68">
        <v>5.0254929181080266E-2</v>
      </c>
      <c r="F61" s="24">
        <v>4.3751633492958644E-2</v>
      </c>
      <c r="G61" s="69">
        <v>3.859565541460664E-2</v>
      </c>
      <c r="H61" s="69">
        <v>5.5967642112465639E-2</v>
      </c>
      <c r="I61" s="28">
        <f>I59*1000/I57</f>
        <v>4.5316939334783798E-2</v>
      </c>
    </row>
    <row r="62" spans="1:9" ht="11.25" customHeight="1" x14ac:dyDescent="0.2">
      <c r="A62" s="338" t="s">
        <v>19</v>
      </c>
      <c r="B62" s="9" t="s">
        <v>4</v>
      </c>
      <c r="C62" s="10">
        <v>296346</v>
      </c>
      <c r="D62" s="11">
        <v>443670</v>
      </c>
      <c r="E62" s="10">
        <v>127502</v>
      </c>
      <c r="F62" s="11">
        <v>771649</v>
      </c>
      <c r="G62" s="12">
        <v>311756</v>
      </c>
      <c r="H62" s="67">
        <v>75169</v>
      </c>
      <c r="I62" s="13">
        <f>SUM(C62:H62)</f>
        <v>2026092</v>
      </c>
    </row>
    <row r="63" spans="1:9" ht="11.25" customHeight="1" x14ac:dyDescent="0.2">
      <c r="A63" s="339"/>
      <c r="B63" s="7" t="s">
        <v>5</v>
      </c>
      <c r="C63" s="14">
        <v>138040000</v>
      </c>
      <c r="D63" s="15">
        <v>155960580</v>
      </c>
      <c r="E63" s="14">
        <v>73407403</v>
      </c>
      <c r="F63" s="15">
        <v>343111536</v>
      </c>
      <c r="G63" s="16">
        <v>260732647</v>
      </c>
      <c r="H63" s="15">
        <v>84647622</v>
      </c>
      <c r="I63" s="31">
        <f>SUM(C63:H63)</f>
        <v>1055899788</v>
      </c>
    </row>
    <row r="64" spans="1:9" ht="11.25" customHeight="1" x14ac:dyDescent="0.2">
      <c r="A64" s="339"/>
      <c r="B64" s="7" t="s">
        <v>7</v>
      </c>
      <c r="C64" s="20">
        <v>465.8068608990842</v>
      </c>
      <c r="D64" s="18">
        <v>351.5238352829806</v>
      </c>
      <c r="E64" s="20">
        <v>575.73530611284525</v>
      </c>
      <c r="F64" s="18">
        <v>444.6471595246025</v>
      </c>
      <c r="G64" s="19">
        <v>836.33561823990556</v>
      </c>
      <c r="H64" s="19">
        <v>1126.0974869959691</v>
      </c>
      <c r="I64" s="70">
        <f>I63/I62</f>
        <v>521.15095859418034</v>
      </c>
    </row>
    <row r="65" spans="1:9" ht="11.25" customHeight="1" x14ac:dyDescent="0.2">
      <c r="A65" s="339"/>
      <c r="B65" s="7" t="s">
        <v>8</v>
      </c>
      <c r="C65" s="20">
        <v>7120.8879999999999</v>
      </c>
      <c r="D65" s="18">
        <v>7830</v>
      </c>
      <c r="E65" s="20">
        <v>3818.82</v>
      </c>
      <c r="F65" s="18">
        <v>14693.26</v>
      </c>
      <c r="G65" s="19">
        <v>9998.42</v>
      </c>
      <c r="H65" s="18">
        <v>4559.4279999999999</v>
      </c>
      <c r="I65" s="26">
        <f>SUM(C65:H65)</f>
        <v>48020.815999999999</v>
      </c>
    </row>
    <row r="66" spans="1:9" ht="11.25" customHeight="1" x14ac:dyDescent="0.2">
      <c r="A66" s="339"/>
      <c r="B66" s="7" t="s">
        <v>9</v>
      </c>
      <c r="C66" s="29">
        <v>24.02896614092986</v>
      </c>
      <c r="D66" s="22">
        <v>17.648252079248088</v>
      </c>
      <c r="E66" s="29">
        <v>29.951059591222098</v>
      </c>
      <c r="F66" s="22">
        <v>19.04137762117232</v>
      </c>
      <c r="G66" s="66">
        <v>32.071299349491269</v>
      </c>
      <c r="H66" s="66">
        <v>60.655695832058427</v>
      </c>
      <c r="I66" s="32">
        <f>I65*1000/I62</f>
        <v>23.701202117179278</v>
      </c>
    </row>
    <row r="67" spans="1:9" ht="11.25" customHeight="1" thickBot="1" x14ac:dyDescent="0.25">
      <c r="A67" s="340"/>
      <c r="B67" s="8" t="s">
        <v>10</v>
      </c>
      <c r="C67" s="24">
        <v>5.1585685308606202E-2</v>
      </c>
      <c r="D67" s="24">
        <v>5.0204994108126552E-2</v>
      </c>
      <c r="E67" s="68">
        <v>5.2022273557341348E-2</v>
      </c>
      <c r="F67" s="24">
        <v>4.2823567436100426E-2</v>
      </c>
      <c r="G67" s="69">
        <v>3.8347403422786558E-2</v>
      </c>
      <c r="H67" s="69">
        <v>5.3863627734279412E-2</v>
      </c>
      <c r="I67" s="28">
        <f>I65*1000/I63</f>
        <v>4.5478573389011796E-2</v>
      </c>
    </row>
    <row r="68" spans="1:9" ht="11.25" customHeight="1" x14ac:dyDescent="0.2">
      <c r="A68" s="338" t="s">
        <v>20</v>
      </c>
      <c r="B68" s="9" t="s">
        <v>4</v>
      </c>
      <c r="C68" s="10">
        <v>261725</v>
      </c>
      <c r="D68" s="11">
        <v>434410</v>
      </c>
      <c r="E68" s="10">
        <v>118939</v>
      </c>
      <c r="F68" s="11">
        <v>681990</v>
      </c>
      <c r="G68" s="12">
        <v>285441</v>
      </c>
      <c r="H68" s="67">
        <v>77026</v>
      </c>
      <c r="I68" s="13">
        <f>SUM(C68:H68)</f>
        <v>1859531</v>
      </c>
    </row>
    <row r="69" spans="1:9" ht="11.25" customHeight="1" x14ac:dyDescent="0.2">
      <c r="A69" s="339"/>
      <c r="B69" s="7" t="s">
        <v>5</v>
      </c>
      <c r="C69" s="14">
        <v>125710000</v>
      </c>
      <c r="D69" s="15">
        <v>153587420</v>
      </c>
      <c r="E69" s="14">
        <v>68503980</v>
      </c>
      <c r="F69" s="15">
        <v>323861671</v>
      </c>
      <c r="G69" s="16">
        <v>254663744</v>
      </c>
      <c r="H69" s="15">
        <v>77503173</v>
      </c>
      <c r="I69" s="31">
        <f>SUM(C69:H69)</f>
        <v>1003829988</v>
      </c>
    </row>
    <row r="70" spans="1:9" ht="11.25" customHeight="1" x14ac:dyDescent="0.2">
      <c r="A70" s="339"/>
      <c r="B70" s="7" t="s">
        <v>7</v>
      </c>
      <c r="C70" s="20">
        <v>480.31330595090265</v>
      </c>
      <c r="D70" s="18">
        <v>353.55406183098916</v>
      </c>
      <c r="E70" s="20">
        <v>575.95893693405867</v>
      </c>
      <c r="F70" s="18">
        <v>474.87744834968254</v>
      </c>
      <c r="G70" s="19">
        <v>892.17647079431481</v>
      </c>
      <c r="H70" s="19">
        <v>1006.1949601433282</v>
      </c>
      <c r="I70" s="70">
        <f>I69/I68</f>
        <v>539.82966027455313</v>
      </c>
    </row>
    <row r="71" spans="1:9" ht="11.25" customHeight="1" x14ac:dyDescent="0.2">
      <c r="A71" s="339"/>
      <c r="B71" s="7" t="s">
        <v>8</v>
      </c>
      <c r="C71" s="20">
        <v>6059.067</v>
      </c>
      <c r="D71" s="18">
        <v>7795</v>
      </c>
      <c r="E71" s="20">
        <v>4141.32</v>
      </c>
      <c r="F71" s="18">
        <v>14506.84</v>
      </c>
      <c r="G71" s="19">
        <v>9988.56</v>
      </c>
      <c r="H71" s="18">
        <v>4339.6059999999998</v>
      </c>
      <c r="I71" s="26">
        <f>SUM(C71:H71)</f>
        <v>46830.392999999996</v>
      </c>
    </row>
    <row r="72" spans="1:9" ht="11.25" customHeight="1" x14ac:dyDescent="0.2">
      <c r="A72" s="339"/>
      <c r="B72" s="7" t="s">
        <v>9</v>
      </c>
      <c r="C72" s="29">
        <v>23.150509122170217</v>
      </c>
      <c r="D72" s="22">
        <v>17.943877903363184</v>
      </c>
      <c r="E72" s="29">
        <v>34.818856724875772</v>
      </c>
      <c r="F72" s="22">
        <v>21.271338289417734</v>
      </c>
      <c r="G72" s="66">
        <v>34.993431216959024</v>
      </c>
      <c r="H72" s="66">
        <v>56.339495754680236</v>
      </c>
      <c r="I72" s="32">
        <f>I71*1000/I68</f>
        <v>25.183980799459647</v>
      </c>
    </row>
    <row r="73" spans="1:9" ht="11.25" customHeight="1" thickBot="1" x14ac:dyDescent="0.25">
      <c r="A73" s="340"/>
      <c r="B73" s="8" t="s">
        <v>10</v>
      </c>
      <c r="C73" s="24">
        <v>4.8198767003420573E-2</v>
      </c>
      <c r="D73" s="24">
        <v>5.0752854628328285E-2</v>
      </c>
      <c r="E73" s="68">
        <v>6.0453713784221E-2</v>
      </c>
      <c r="F73" s="24">
        <v>4.4793321652440925E-2</v>
      </c>
      <c r="G73" s="69">
        <v>3.9222544376006661E-2</v>
      </c>
      <c r="H73" s="69">
        <v>5.5992623682645869E-2</v>
      </c>
      <c r="I73" s="28">
        <f>I71*1000/I69</f>
        <v>4.6651717481865064E-2</v>
      </c>
    </row>
    <row r="74" spans="1:9" ht="11.25" customHeight="1" x14ac:dyDescent="0.2">
      <c r="A74" s="338" t="s">
        <v>21</v>
      </c>
      <c r="B74" s="9" t="s">
        <v>4</v>
      </c>
      <c r="C74" s="10">
        <v>234349</v>
      </c>
      <c r="D74" s="11">
        <v>400000</v>
      </c>
      <c r="E74" s="10">
        <v>96660</v>
      </c>
      <c r="F74" s="11">
        <v>675101</v>
      </c>
      <c r="G74" s="12">
        <v>284853</v>
      </c>
      <c r="H74" s="67">
        <v>46649</v>
      </c>
      <c r="I74" s="13">
        <f>SUM(C74:H74)</f>
        <v>1737612</v>
      </c>
    </row>
    <row r="75" spans="1:9" ht="11.25" customHeight="1" x14ac:dyDescent="0.2">
      <c r="A75" s="339"/>
      <c r="B75" s="7" t="s">
        <v>5</v>
      </c>
      <c r="C75" s="14">
        <v>102640000</v>
      </c>
      <c r="D75" s="15">
        <v>153041930</v>
      </c>
      <c r="E75" s="14">
        <v>65712107</v>
      </c>
      <c r="F75" s="15">
        <v>301085938</v>
      </c>
      <c r="G75" s="16">
        <v>245510216</v>
      </c>
      <c r="H75" s="15">
        <v>49233892</v>
      </c>
      <c r="I75" s="17">
        <f>SUM(C75:H75)</f>
        <v>917224083</v>
      </c>
    </row>
    <row r="76" spans="1:9" ht="11.25" customHeight="1" x14ac:dyDescent="0.2">
      <c r="A76" s="339"/>
      <c r="B76" s="7" t="s">
        <v>7</v>
      </c>
      <c r="C76" s="20">
        <v>437.97925316515114</v>
      </c>
      <c r="D76" s="18">
        <v>382.60482500000001</v>
      </c>
      <c r="E76" s="20">
        <v>679.82730188288849</v>
      </c>
      <c r="F76" s="18">
        <v>445.98650868536708</v>
      </c>
      <c r="G76" s="19">
        <v>861.88390503171809</v>
      </c>
      <c r="H76" s="19">
        <v>1055.4115200754572</v>
      </c>
      <c r="I76" s="21">
        <f>I75/I74</f>
        <v>527.86472641763521</v>
      </c>
    </row>
    <row r="77" spans="1:9" ht="11.25" customHeight="1" x14ac:dyDescent="0.2">
      <c r="A77" s="339"/>
      <c r="B77" s="7" t="s">
        <v>8</v>
      </c>
      <c r="C77" s="20">
        <v>5237.482</v>
      </c>
      <c r="D77" s="18">
        <v>7732</v>
      </c>
      <c r="E77" s="20">
        <v>3875.88</v>
      </c>
      <c r="F77" s="18">
        <v>13039.852999999999</v>
      </c>
      <c r="G77" s="19">
        <v>9908.06</v>
      </c>
      <c r="H77" s="18">
        <v>2629.1509999999998</v>
      </c>
      <c r="I77" s="26">
        <f>SUM(C77:H77)</f>
        <v>42422.425999999999</v>
      </c>
    </row>
    <row r="78" spans="1:9" ht="11.25" customHeight="1" x14ac:dyDescent="0.2">
      <c r="A78" s="339"/>
      <c r="B78" s="7" t="s">
        <v>9</v>
      </c>
      <c r="C78" s="29">
        <v>22.349069123401424</v>
      </c>
      <c r="D78" s="22">
        <v>19.329999999999998</v>
      </c>
      <c r="E78" s="29">
        <v>40.098075729360644</v>
      </c>
      <c r="F78" s="22">
        <v>19.315410583009061</v>
      </c>
      <c r="G78" s="66">
        <v>34.783063545056571</v>
      </c>
      <c r="H78" s="66">
        <v>56.360286394134924</v>
      </c>
      <c r="I78" s="23">
        <f>I77*1000/I74</f>
        <v>24.414210997622025</v>
      </c>
    </row>
    <row r="79" spans="1:9" ht="11.25" customHeight="1" thickBot="1" x14ac:dyDescent="0.25">
      <c r="A79" s="340"/>
      <c r="B79" s="8" t="s">
        <v>10</v>
      </c>
      <c r="C79" s="24">
        <v>5.10276890101325E-2</v>
      </c>
      <c r="D79" s="24">
        <v>5.0522102014787712E-2</v>
      </c>
      <c r="E79" s="68">
        <v>5.8982738142911779E-2</v>
      </c>
      <c r="F79" s="24">
        <v>4.330940556911695E-2</v>
      </c>
      <c r="G79" s="69">
        <v>4.0357017159725853E-2</v>
      </c>
      <c r="H79" s="69">
        <v>5.3401242379944286E-2</v>
      </c>
      <c r="I79" s="28">
        <f>I77*1000/I75</f>
        <v>4.6250885455653701E-2</v>
      </c>
    </row>
    <row r="80" spans="1:9" ht="11.25" customHeight="1" x14ac:dyDescent="0.2">
      <c r="A80" s="341" t="s">
        <v>3</v>
      </c>
      <c r="B80" s="34" t="s">
        <v>4</v>
      </c>
      <c r="C80" s="35">
        <f>SUM(C8,C14,C20,C26,C32,C38,C44,C50,C56,C62,C68,C74)</f>
        <v>2960215</v>
      </c>
      <c r="D80" s="36">
        <f t="shared" ref="D80:H81" si="0">SUM(D8,D14,D20,D26,D32,D38,D44,D50,D56,D62,D68,D74)</f>
        <v>4811930</v>
      </c>
      <c r="E80" s="35">
        <f t="shared" si="0"/>
        <v>1365808</v>
      </c>
      <c r="F80" s="36">
        <f t="shared" si="0"/>
        <v>8346165</v>
      </c>
      <c r="G80" s="37">
        <f t="shared" si="0"/>
        <v>3409060</v>
      </c>
      <c r="H80" s="37">
        <f t="shared" si="0"/>
        <v>826084</v>
      </c>
      <c r="I80" s="38">
        <f>SUM(C80:H80)</f>
        <v>21719262</v>
      </c>
    </row>
    <row r="81" spans="1:9" ht="11.25" customHeight="1" x14ac:dyDescent="0.2">
      <c r="A81" s="342"/>
      <c r="B81" s="39" t="s">
        <v>22</v>
      </c>
      <c r="C81" s="40">
        <f>SUM(C9,C15,C21,C27,C33,C39,C45,C51,C57,C63,C69,C75)</f>
        <v>1356850000</v>
      </c>
      <c r="D81" s="41">
        <f t="shared" si="0"/>
        <v>1803017570</v>
      </c>
      <c r="E81" s="40">
        <f t="shared" si="0"/>
        <v>843566516</v>
      </c>
      <c r="F81" s="41">
        <f t="shared" si="0"/>
        <v>3699868322</v>
      </c>
      <c r="G81" s="42">
        <f t="shared" si="0"/>
        <v>3018020047</v>
      </c>
      <c r="H81" s="42">
        <f t="shared" si="0"/>
        <v>882018803</v>
      </c>
      <c r="I81" s="43">
        <f>SUM(C81:H81)</f>
        <v>11603341258</v>
      </c>
    </row>
    <row r="82" spans="1:9" ht="11.25" customHeight="1" x14ac:dyDescent="0.2">
      <c r="A82" s="342"/>
      <c r="B82" s="39" t="s">
        <v>7</v>
      </c>
      <c r="C82" s="44">
        <f t="shared" ref="C82:I82" si="1">C81/C80</f>
        <v>458.36197708612383</v>
      </c>
      <c r="D82" s="45">
        <f t="shared" si="1"/>
        <v>374.69738130022671</v>
      </c>
      <c r="E82" s="44">
        <f t="shared" si="1"/>
        <v>617.63184576455842</v>
      </c>
      <c r="F82" s="45">
        <f t="shared" si="1"/>
        <v>443.30160283195937</v>
      </c>
      <c r="G82" s="46">
        <f t="shared" si="1"/>
        <v>885.29390711809117</v>
      </c>
      <c r="H82" s="46">
        <f t="shared" si="1"/>
        <v>1067.7107933333657</v>
      </c>
      <c r="I82" s="47">
        <f t="shared" si="1"/>
        <v>534.24196724548005</v>
      </c>
    </row>
    <row r="83" spans="1:9" ht="11.25" customHeight="1" x14ac:dyDescent="0.2">
      <c r="A83" s="342"/>
      <c r="B83" s="39" t="s">
        <v>8</v>
      </c>
      <c r="C83" s="44">
        <f t="shared" ref="C83:H83" si="2">SUM(C11,C17,C23,C29,C35,C41,C47,C53,C59,C65,C71,C77)</f>
        <v>71618.483000000007</v>
      </c>
      <c r="D83" s="45">
        <f t="shared" si="2"/>
        <v>87201.83</v>
      </c>
      <c r="E83" s="44">
        <f t="shared" si="2"/>
        <v>42278.99</v>
      </c>
      <c r="F83" s="45">
        <f t="shared" si="2"/>
        <v>161916.79742000002</v>
      </c>
      <c r="G83" s="46">
        <f t="shared" si="2"/>
        <v>110461.95000000001</v>
      </c>
      <c r="H83" s="46">
        <f t="shared" si="2"/>
        <v>47755.065000000002</v>
      </c>
      <c r="I83" s="48">
        <f>SUM(C83:H83)</f>
        <v>521233.11542000005</v>
      </c>
    </row>
    <row r="84" spans="1:9" ht="11.25" customHeight="1" x14ac:dyDescent="0.2">
      <c r="A84" s="342"/>
      <c r="B84" s="39" t="s">
        <v>9</v>
      </c>
      <c r="C84" s="49">
        <f t="shared" ref="C84:I84" si="3">C83*1000/C80</f>
        <v>24.193676135010463</v>
      </c>
      <c r="D84" s="50">
        <f t="shared" si="3"/>
        <v>18.12200717799303</v>
      </c>
      <c r="E84" s="49">
        <f t="shared" si="3"/>
        <v>30.955295327015218</v>
      </c>
      <c r="F84" s="50">
        <f t="shared" si="3"/>
        <v>19.400143349670181</v>
      </c>
      <c r="G84" s="51">
        <f t="shared" si="3"/>
        <v>32.40246578235643</v>
      </c>
      <c r="H84" s="51">
        <f t="shared" si="3"/>
        <v>57.808969789997143</v>
      </c>
      <c r="I84" s="52">
        <f t="shared" si="3"/>
        <v>23.998656833735879</v>
      </c>
    </row>
    <row r="85" spans="1:9" ht="11.25" customHeight="1" thickBot="1" x14ac:dyDescent="0.25">
      <c r="A85" s="343"/>
      <c r="B85" s="53" t="s">
        <v>10</v>
      </c>
      <c r="C85" s="54">
        <f t="shared" ref="C85:I85" si="4">C83*1000/C81</f>
        <v>5.2782903784500866E-2</v>
      </c>
      <c r="D85" s="55">
        <f t="shared" si="4"/>
        <v>4.8364381718143765E-2</v>
      </c>
      <c r="E85" s="54">
        <f t="shared" si="4"/>
        <v>5.011933166868373E-2</v>
      </c>
      <c r="F85" s="55">
        <f t="shared" si="4"/>
        <v>4.3762854060837041E-2</v>
      </c>
      <c r="G85" s="56">
        <f t="shared" si="4"/>
        <v>3.660080061754474E-2</v>
      </c>
      <c r="H85" s="56">
        <f t="shared" si="4"/>
        <v>5.414291037512043E-2</v>
      </c>
      <c r="I85" s="57">
        <f t="shared" si="4"/>
        <v>4.4920950253068907E-2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ht="11.25" customHeight="1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ht="11.25" customHeight="1" x14ac:dyDescent="0.2">
      <c r="A88" s="350" t="s">
        <v>53</v>
      </c>
      <c r="B88" s="350"/>
      <c r="C88" s="350"/>
      <c r="D88" s="350"/>
      <c r="E88" s="350"/>
      <c r="F88" s="350"/>
      <c r="G88" s="350"/>
      <c r="H88" s="350"/>
      <c r="I88" s="350"/>
    </row>
    <row r="89" spans="1:9" ht="11.25" customHeight="1" x14ac:dyDescent="0.2">
      <c r="A89" s="350" t="s">
        <v>54</v>
      </c>
      <c r="B89" s="350"/>
      <c r="C89" s="350"/>
      <c r="D89" s="350"/>
      <c r="E89" s="350"/>
      <c r="F89" s="350"/>
      <c r="G89" s="350"/>
      <c r="H89" s="350"/>
      <c r="I89" s="350"/>
    </row>
  </sheetData>
  <mergeCells count="26">
    <mergeCell ref="A88:I88"/>
    <mergeCell ref="A89:I89"/>
    <mergeCell ref="A86:I87"/>
    <mergeCell ref="A5:A7"/>
    <mergeCell ref="A8:A13"/>
    <mergeCell ref="A14:A19"/>
    <mergeCell ref="A20:A25"/>
    <mergeCell ref="A26:A31"/>
    <mergeCell ref="A50:A55"/>
    <mergeCell ref="A56:A61"/>
    <mergeCell ref="A74:A79"/>
    <mergeCell ref="A80:A85"/>
    <mergeCell ref="A62:A67"/>
    <mergeCell ref="A68:A73"/>
    <mergeCell ref="A2:I2"/>
    <mergeCell ref="A44:A49"/>
    <mergeCell ref="E5:E7"/>
    <mergeCell ref="G5:G7"/>
    <mergeCell ref="H5:H7"/>
    <mergeCell ref="I5:I7"/>
    <mergeCell ref="B5:B7"/>
    <mergeCell ref="C5:C7"/>
    <mergeCell ref="D5:D7"/>
    <mergeCell ref="F5:F7"/>
    <mergeCell ref="A32:A37"/>
    <mergeCell ref="A38:A43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I10:I77 C82:I82" formula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2:I92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1.25" customHeight="1" x14ac:dyDescent="0.2">
      <c r="A2" s="335" t="s">
        <v>55</v>
      </c>
      <c r="B2" s="335"/>
      <c r="C2" s="335"/>
      <c r="D2" s="335"/>
      <c r="E2" s="335"/>
      <c r="F2" s="335"/>
      <c r="G2" s="335"/>
      <c r="H2" s="335"/>
      <c r="I2" s="335"/>
    </row>
    <row r="3" spans="1:9" x14ac:dyDescent="0.2">
      <c r="H3" s="2" t="s">
        <v>0</v>
      </c>
    </row>
    <row r="4" spans="1:9" ht="12" thickBot="1" x14ac:dyDescent="0.25">
      <c r="D4" s="3"/>
      <c r="H4" s="3"/>
    </row>
    <row r="5" spans="1:9" ht="12.7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2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x14ac:dyDescent="0.2">
      <c r="A8" s="338" t="s">
        <v>6</v>
      </c>
      <c r="B8" s="9" t="s">
        <v>4</v>
      </c>
      <c r="C8" s="10">
        <v>285308</v>
      </c>
      <c r="D8" s="11">
        <v>398410</v>
      </c>
      <c r="E8" s="10">
        <v>106429</v>
      </c>
      <c r="F8" s="11">
        <v>685218</v>
      </c>
      <c r="G8" s="12">
        <v>277113</v>
      </c>
      <c r="H8" s="11">
        <v>57310</v>
      </c>
      <c r="I8" s="13">
        <f>SUM(C8:H8)</f>
        <v>1809788</v>
      </c>
    </row>
    <row r="9" spans="1:9" x14ac:dyDescent="0.2">
      <c r="A9" s="339"/>
      <c r="B9" s="7" t="s">
        <v>5</v>
      </c>
      <c r="C9" s="14">
        <v>107590000</v>
      </c>
      <c r="D9" s="15">
        <v>150201080</v>
      </c>
      <c r="E9" s="14">
        <v>66658868</v>
      </c>
      <c r="F9" s="15">
        <v>300982276</v>
      </c>
      <c r="G9" s="16">
        <v>232216788</v>
      </c>
      <c r="H9" s="15">
        <v>58859290</v>
      </c>
      <c r="I9" s="17">
        <f>SUM(C9:H9)</f>
        <v>916508302</v>
      </c>
    </row>
    <row r="10" spans="1:9" x14ac:dyDescent="0.2">
      <c r="A10" s="339"/>
      <c r="B10" s="7" t="s">
        <v>7</v>
      </c>
      <c r="C10" s="20">
        <v>377.10123796037965</v>
      </c>
      <c r="D10" s="18">
        <v>377.00128008835122</v>
      </c>
      <c r="E10" s="20">
        <v>626.32241212451493</v>
      </c>
      <c r="F10" s="18">
        <v>439.25039330548816</v>
      </c>
      <c r="G10" s="19">
        <v>837.98590466704923</v>
      </c>
      <c r="H10" s="19">
        <v>1027.0335020066307</v>
      </c>
      <c r="I10" s="21">
        <f>I9/I8</f>
        <v>506.41749309863917</v>
      </c>
    </row>
    <row r="11" spans="1:9" x14ac:dyDescent="0.2">
      <c r="A11" s="339"/>
      <c r="B11" s="7" t="s">
        <v>8</v>
      </c>
      <c r="C11" s="20">
        <v>5480.4880000000003</v>
      </c>
      <c r="D11" s="18">
        <v>7682</v>
      </c>
      <c r="E11" s="20">
        <v>2671.3</v>
      </c>
      <c r="F11" s="18">
        <v>13082.835999999999</v>
      </c>
      <c r="G11" s="19">
        <v>7842.29</v>
      </c>
      <c r="H11" s="18">
        <v>3049.5810000000001</v>
      </c>
      <c r="I11" s="26">
        <f>SUM(C11:H11)</f>
        <v>39808.494999999995</v>
      </c>
    </row>
    <row r="12" spans="1:9" x14ac:dyDescent="0.2">
      <c r="A12" s="339"/>
      <c r="B12" s="7" t="s">
        <v>9</v>
      </c>
      <c r="C12" s="29">
        <v>19.209023231034532</v>
      </c>
      <c r="D12" s="22">
        <v>19.281644537034712</v>
      </c>
      <c r="E12" s="29">
        <v>25.099362015991883</v>
      </c>
      <c r="F12" s="22">
        <v>19.092954359050697</v>
      </c>
      <c r="G12" s="66">
        <v>28.299971491774112</v>
      </c>
      <c r="H12" s="66">
        <v>53.21202233467109</v>
      </c>
      <c r="I12" s="23">
        <f>I11*1000/I8</f>
        <v>21.996219999248527</v>
      </c>
    </row>
    <row r="13" spans="1:9" ht="12" thickBot="1" x14ac:dyDescent="0.25">
      <c r="A13" s="340"/>
      <c r="B13" s="8" t="s">
        <v>10</v>
      </c>
      <c r="C13" s="29">
        <v>5.0938637419834558E-2</v>
      </c>
      <c r="D13" s="22">
        <v>5.1144772061559075E-2</v>
      </c>
      <c r="E13" s="29">
        <v>4.0074187878498028E-2</v>
      </c>
      <c r="F13" s="22">
        <v>4.3467130934979038E-2</v>
      </c>
      <c r="G13" s="66">
        <v>3.3771417077735136E-2</v>
      </c>
      <c r="H13" s="24">
        <v>5.1811379308177183E-2</v>
      </c>
      <c r="I13" s="27">
        <f>I11*1000/I9</f>
        <v>4.3434952976563426E-2</v>
      </c>
    </row>
    <row r="14" spans="1:9" x14ac:dyDescent="0.2">
      <c r="A14" s="338" t="s">
        <v>11</v>
      </c>
      <c r="B14" s="9" t="s">
        <v>4</v>
      </c>
      <c r="C14" s="10">
        <v>232170</v>
      </c>
      <c r="D14" s="11">
        <v>378600</v>
      </c>
      <c r="E14" s="10">
        <v>112890</v>
      </c>
      <c r="F14" s="11">
        <v>608024</v>
      </c>
      <c r="G14" s="12">
        <v>244336</v>
      </c>
      <c r="H14" s="67">
        <v>37429</v>
      </c>
      <c r="I14" s="13">
        <f>SUM(C14:H14)</f>
        <v>1613449</v>
      </c>
    </row>
    <row r="15" spans="1:9" x14ac:dyDescent="0.2">
      <c r="A15" s="339"/>
      <c r="B15" s="7" t="s">
        <v>5</v>
      </c>
      <c r="C15" s="14">
        <v>109540000</v>
      </c>
      <c r="D15" s="15">
        <v>147150540</v>
      </c>
      <c r="E15" s="14">
        <v>68273402</v>
      </c>
      <c r="F15" s="15">
        <v>276851507</v>
      </c>
      <c r="G15" s="16">
        <v>220580999</v>
      </c>
      <c r="H15" s="15">
        <v>41433700</v>
      </c>
      <c r="I15" s="17">
        <f>SUM(C15:H15)</f>
        <v>863830148</v>
      </c>
    </row>
    <row r="16" spans="1:9" x14ac:dyDescent="0.2">
      <c r="A16" s="339"/>
      <c r="B16" s="7" t="s">
        <v>7</v>
      </c>
      <c r="C16" s="20">
        <v>471.80944997200328</v>
      </c>
      <c r="D16" s="18">
        <v>388.67020602218702</v>
      </c>
      <c r="E16" s="20">
        <v>604.77812029409165</v>
      </c>
      <c r="F16" s="18">
        <v>455.32989980658658</v>
      </c>
      <c r="G16" s="19">
        <v>902.77731893785608</v>
      </c>
      <c r="H16" s="19">
        <v>1106.9945763979802</v>
      </c>
      <c r="I16" s="21">
        <f>I15/I14</f>
        <v>535.39352529890937</v>
      </c>
    </row>
    <row r="17" spans="1:9" x14ac:dyDescent="0.2">
      <c r="A17" s="339"/>
      <c r="B17" s="7" t="s">
        <v>8</v>
      </c>
      <c r="C17" s="20">
        <v>5868.1390000000001</v>
      </c>
      <c r="D17" s="18">
        <v>7682</v>
      </c>
      <c r="E17" s="20">
        <v>2723.38</v>
      </c>
      <c r="F17" s="18">
        <v>12719.754999999999</v>
      </c>
      <c r="G17" s="19">
        <v>7492.12</v>
      </c>
      <c r="H17" s="18">
        <v>2015.1030000000001</v>
      </c>
      <c r="I17" s="26">
        <f>SUM(C17:H17)</f>
        <v>38500.497000000003</v>
      </c>
    </row>
    <row r="18" spans="1:9" x14ac:dyDescent="0.2">
      <c r="A18" s="339"/>
      <c r="B18" s="7" t="s">
        <v>9</v>
      </c>
      <c r="C18" s="29">
        <v>25.275181978722486</v>
      </c>
      <c r="D18" s="22">
        <v>20.2905441098785</v>
      </c>
      <c r="E18" s="29">
        <v>24.124191691026663</v>
      </c>
      <c r="F18" s="22">
        <v>20.919823888530715</v>
      </c>
      <c r="G18" s="66">
        <v>30.663185122126908</v>
      </c>
      <c r="H18" s="66">
        <v>53.838013305191161</v>
      </c>
      <c r="I18" s="23">
        <f>I17*1000/I14</f>
        <v>23.862233637381784</v>
      </c>
    </row>
    <row r="19" spans="1:9" ht="12" thickBot="1" x14ac:dyDescent="0.25">
      <c r="A19" s="340"/>
      <c r="B19" s="8" t="s">
        <v>10</v>
      </c>
      <c r="C19" s="24">
        <v>5.3570741281723573E-2</v>
      </c>
      <c r="D19" s="24">
        <v>5.2205041177558711E-2</v>
      </c>
      <c r="E19" s="68">
        <v>3.9889326153690133E-2</v>
      </c>
      <c r="F19" s="24">
        <v>4.594432278094842E-2</v>
      </c>
      <c r="G19" s="69">
        <v>3.3965391552152682E-2</v>
      </c>
      <c r="H19" s="69">
        <v>4.8634396638485095E-2</v>
      </c>
      <c r="I19" s="27">
        <f>I17*1000/I15</f>
        <v>4.4569522248255687E-2</v>
      </c>
    </row>
    <row r="20" spans="1:9" x14ac:dyDescent="0.2">
      <c r="A20" s="338" t="s">
        <v>12</v>
      </c>
      <c r="B20" s="9" t="s">
        <v>4</v>
      </c>
      <c r="C20" s="10">
        <v>272572</v>
      </c>
      <c r="D20" s="15">
        <v>392700</v>
      </c>
      <c r="E20" s="14">
        <v>123949</v>
      </c>
      <c r="F20" s="11">
        <v>738797</v>
      </c>
      <c r="G20" s="16">
        <v>325568</v>
      </c>
      <c r="H20" s="67">
        <v>43338</v>
      </c>
      <c r="I20" s="13">
        <f>SUM(C20:H20)</f>
        <v>1896924</v>
      </c>
    </row>
    <row r="21" spans="1:9" x14ac:dyDescent="0.2">
      <c r="A21" s="339"/>
      <c r="B21" s="7" t="s">
        <v>5</v>
      </c>
      <c r="C21" s="14">
        <v>117130000</v>
      </c>
      <c r="D21" s="15">
        <v>155814240</v>
      </c>
      <c r="E21" s="14">
        <v>74010953</v>
      </c>
      <c r="F21" s="15">
        <v>285780923</v>
      </c>
      <c r="G21" s="16">
        <v>270221423</v>
      </c>
      <c r="H21" s="15">
        <v>46217804</v>
      </c>
      <c r="I21" s="17">
        <f>SUM(C21:H21)</f>
        <v>949175343</v>
      </c>
    </row>
    <row r="22" spans="1:9" x14ac:dyDescent="0.2">
      <c r="A22" s="339"/>
      <c r="B22" s="7" t="s">
        <v>7</v>
      </c>
      <c r="C22" s="20">
        <v>429.721321338949</v>
      </c>
      <c r="D22" s="18">
        <v>396.77677616501148</v>
      </c>
      <c r="E22" s="20">
        <v>597.10810898030638</v>
      </c>
      <c r="F22" s="18">
        <v>386.81927917953107</v>
      </c>
      <c r="G22" s="19">
        <v>829.99994778356597</v>
      </c>
      <c r="H22" s="19">
        <v>1066.4498592459274</v>
      </c>
      <c r="I22" s="21">
        <f>I21/I20</f>
        <v>500.3760524934051</v>
      </c>
    </row>
    <row r="23" spans="1:9" x14ac:dyDescent="0.2">
      <c r="A23" s="339"/>
      <c r="B23" s="7" t="s">
        <v>8</v>
      </c>
      <c r="C23" s="20">
        <v>8011.6289999999999</v>
      </c>
      <c r="D23" s="18">
        <v>7798</v>
      </c>
      <c r="E23" s="20">
        <v>3002.08</v>
      </c>
      <c r="F23" s="18">
        <v>13115.235000000001</v>
      </c>
      <c r="G23" s="19">
        <v>10037.969999999999</v>
      </c>
      <c r="H23" s="18">
        <v>2295</v>
      </c>
      <c r="I23" s="26">
        <f>SUM(C23:H23)</f>
        <v>44259.914000000004</v>
      </c>
    </row>
    <row r="24" spans="1:9" x14ac:dyDescent="0.2">
      <c r="A24" s="339"/>
      <c r="B24" s="7" t="s">
        <v>9</v>
      </c>
      <c r="C24" s="29">
        <v>29.39270724799319</v>
      </c>
      <c r="D24" s="22">
        <v>19.857397504456326</v>
      </c>
      <c r="E24" s="29">
        <v>24.220284149125849</v>
      </c>
      <c r="F24" s="22">
        <v>17.752149778626606</v>
      </c>
      <c r="G24" s="66">
        <v>30.832176380971102</v>
      </c>
      <c r="H24" s="66">
        <v>52.955835525404957</v>
      </c>
      <c r="I24" s="23">
        <f>I23*1000/I20</f>
        <v>23.332465612749907</v>
      </c>
    </row>
    <row r="25" spans="1:9" ht="12" thickBot="1" x14ac:dyDescent="0.25">
      <c r="A25" s="340"/>
      <c r="B25" s="8" t="s">
        <v>10</v>
      </c>
      <c r="C25" s="24">
        <v>6.8399462136088107E-2</v>
      </c>
      <c r="D25" s="24">
        <v>5.0046773645335628E-2</v>
      </c>
      <c r="E25" s="68">
        <v>4.0562644829070099E-2</v>
      </c>
      <c r="F25" s="24">
        <v>4.5892618941537955E-2</v>
      </c>
      <c r="G25" s="69">
        <v>3.714720279598261E-2</v>
      </c>
      <c r="H25" s="69">
        <v>4.9656188770890113E-2</v>
      </c>
      <c r="I25" s="28">
        <f>I23*1000/I21</f>
        <v>4.6629860674752069E-2</v>
      </c>
    </row>
    <row r="26" spans="1:9" x14ac:dyDescent="0.2">
      <c r="A26" s="338" t="s">
        <v>13</v>
      </c>
      <c r="B26" s="9" t="s">
        <v>4</v>
      </c>
      <c r="C26" s="10">
        <v>379745</v>
      </c>
      <c r="D26" s="11">
        <v>403390</v>
      </c>
      <c r="E26" s="10">
        <v>118263</v>
      </c>
      <c r="F26" s="11">
        <v>814346</v>
      </c>
      <c r="G26" s="12">
        <v>287281</v>
      </c>
      <c r="H26" s="67">
        <v>81339</v>
      </c>
      <c r="I26" s="13">
        <f>SUM(C26:H26)</f>
        <v>2084364</v>
      </c>
    </row>
    <row r="27" spans="1:9" x14ac:dyDescent="0.2">
      <c r="A27" s="339"/>
      <c r="B27" s="7" t="s">
        <v>5</v>
      </c>
      <c r="C27" s="14">
        <v>156500000</v>
      </c>
      <c r="D27" s="15">
        <v>155759530</v>
      </c>
      <c r="E27" s="14">
        <v>71773606</v>
      </c>
      <c r="F27" s="15">
        <v>358969197</v>
      </c>
      <c r="G27" s="16">
        <v>242879757</v>
      </c>
      <c r="H27" s="15">
        <v>75396803</v>
      </c>
      <c r="I27" s="17">
        <f>SUM(C27:H27)</f>
        <v>1061278893</v>
      </c>
    </row>
    <row r="28" spans="1:9" x14ac:dyDescent="0.2">
      <c r="A28" s="339"/>
      <c r="B28" s="7" t="s">
        <v>7</v>
      </c>
      <c r="C28" s="20">
        <v>412.11865857351643</v>
      </c>
      <c r="D28" s="18">
        <v>386.12640372840178</v>
      </c>
      <c r="E28" s="20">
        <v>606.89823528914371</v>
      </c>
      <c r="F28" s="18">
        <v>440.806729571951</v>
      </c>
      <c r="G28" s="19">
        <v>845.44316192160284</v>
      </c>
      <c r="H28" s="19">
        <v>926.94529069695966</v>
      </c>
      <c r="I28" s="21">
        <f>I27/I26</f>
        <v>509.16197602721979</v>
      </c>
    </row>
    <row r="29" spans="1:9" x14ac:dyDescent="0.2">
      <c r="A29" s="339"/>
      <c r="B29" s="7" t="s">
        <v>8</v>
      </c>
      <c r="C29" s="20">
        <v>12192.697</v>
      </c>
      <c r="D29" s="18">
        <v>8052</v>
      </c>
      <c r="E29" s="20">
        <v>3002.76</v>
      </c>
      <c r="F29" s="18">
        <v>17256.971000000001</v>
      </c>
      <c r="G29" s="19">
        <v>8782.7099999999991</v>
      </c>
      <c r="H29" s="18">
        <v>4659.9809999999998</v>
      </c>
      <c r="I29" s="26">
        <f>SUM(C29:H29)</f>
        <v>53947.118999999999</v>
      </c>
    </row>
    <row r="30" spans="1:9" x14ac:dyDescent="0.2">
      <c r="A30" s="339"/>
      <c r="B30" s="7" t="s">
        <v>9</v>
      </c>
      <c r="C30" s="29">
        <v>32.107590620021327</v>
      </c>
      <c r="D30" s="22">
        <v>19.960831949230272</v>
      </c>
      <c r="E30" s="29">
        <v>25.390527891225489</v>
      </c>
      <c r="F30" s="22">
        <v>21.191202510971994</v>
      </c>
      <c r="G30" s="66">
        <v>30.571844291825773</v>
      </c>
      <c r="H30" s="66">
        <v>57.290856784568291</v>
      </c>
      <c r="I30" s="23">
        <f>I29*1000/I26</f>
        <v>25.881812869537182</v>
      </c>
    </row>
    <row r="31" spans="1:9" ht="12" thickBot="1" x14ac:dyDescent="0.25">
      <c r="A31" s="340"/>
      <c r="B31" s="8" t="s">
        <v>10</v>
      </c>
      <c r="C31" s="24">
        <v>7.790860702875399E-2</v>
      </c>
      <c r="D31" s="24">
        <v>5.1695071242189805E-2</v>
      </c>
      <c r="E31" s="68">
        <v>4.183654921838538E-2</v>
      </c>
      <c r="F31" s="24">
        <v>4.8073681932101826E-2</v>
      </c>
      <c r="G31" s="69">
        <v>3.6160732818914999E-2</v>
      </c>
      <c r="H31" s="69">
        <v>6.1806082149133038E-2</v>
      </c>
      <c r="I31" s="28">
        <f>I29*1000/I27</f>
        <v>5.0832179322348965E-2</v>
      </c>
    </row>
    <row r="32" spans="1:9" x14ac:dyDescent="0.2">
      <c r="A32" s="338" t="s">
        <v>14</v>
      </c>
      <c r="B32" s="9" t="s">
        <v>4</v>
      </c>
      <c r="C32" s="10">
        <v>388656</v>
      </c>
      <c r="D32" s="11">
        <v>449170</v>
      </c>
      <c r="E32" s="10">
        <v>123039</v>
      </c>
      <c r="F32" s="11">
        <v>865147</v>
      </c>
      <c r="G32" s="12">
        <v>313738</v>
      </c>
      <c r="H32" s="67">
        <v>84538</v>
      </c>
      <c r="I32" s="13">
        <f>SUM(C32:H32)</f>
        <v>2224288</v>
      </c>
    </row>
    <row r="33" spans="1:9" x14ac:dyDescent="0.2">
      <c r="A33" s="339"/>
      <c r="B33" s="7" t="s">
        <v>5</v>
      </c>
      <c r="C33" s="14">
        <v>163480000</v>
      </c>
      <c r="D33" s="15">
        <v>175388210</v>
      </c>
      <c r="E33" s="14">
        <v>74547384</v>
      </c>
      <c r="F33" s="15">
        <v>415161323</v>
      </c>
      <c r="G33" s="16">
        <v>262787355</v>
      </c>
      <c r="H33" s="15">
        <v>85464965</v>
      </c>
      <c r="I33" s="17">
        <f>SUM(C33:H33)</f>
        <v>1176829237</v>
      </c>
    </row>
    <row r="34" spans="1:9" x14ac:dyDescent="0.2">
      <c r="A34" s="339"/>
      <c r="B34" s="7" t="s">
        <v>7</v>
      </c>
      <c r="C34" s="20">
        <v>420.62903956197766</v>
      </c>
      <c r="D34" s="15">
        <v>390.47178128548211</v>
      </c>
      <c r="E34" s="20">
        <v>605.88418306390656</v>
      </c>
      <c r="F34" s="18">
        <v>479.87373590846408</v>
      </c>
      <c r="G34" s="19">
        <v>837.60129471087339</v>
      </c>
      <c r="H34" s="19">
        <v>1010.9650689630698</v>
      </c>
      <c r="I34" s="26">
        <f>I33/I32</f>
        <v>529.08132265246229</v>
      </c>
    </row>
    <row r="35" spans="1:9" x14ac:dyDescent="0.2">
      <c r="A35" s="339"/>
      <c r="B35" s="7" t="s">
        <v>8</v>
      </c>
      <c r="C35" s="20">
        <v>12437.655000000001</v>
      </c>
      <c r="D35" s="18">
        <v>9111.57</v>
      </c>
      <c r="E35" s="20">
        <v>2983.54</v>
      </c>
      <c r="F35" s="18">
        <v>19940.362000000001</v>
      </c>
      <c r="G35" s="19">
        <v>10012.719999999999</v>
      </c>
      <c r="H35" s="18">
        <v>5703.326</v>
      </c>
      <c r="I35" s="21">
        <f>SUM(C35:H35)</f>
        <v>60189.173000000003</v>
      </c>
    </row>
    <row r="36" spans="1:9" x14ac:dyDescent="0.2">
      <c r="A36" s="339"/>
      <c r="B36" s="7" t="s">
        <v>9</v>
      </c>
      <c r="C36" s="29">
        <v>32.001705878720514</v>
      </c>
      <c r="D36" s="22">
        <v>20.285348531736314</v>
      </c>
      <c r="E36" s="29">
        <v>24.248734141207258</v>
      </c>
      <c r="F36" s="22">
        <v>23.048524701582505</v>
      </c>
      <c r="G36" s="66">
        <v>31.914272418387316</v>
      </c>
      <c r="H36" s="66">
        <v>67.464643119070715</v>
      </c>
      <c r="I36" s="23">
        <f>I35*1000/I32</f>
        <v>27.05997289919291</v>
      </c>
    </row>
    <row r="37" spans="1:9" ht="12" thickBot="1" x14ac:dyDescent="0.25">
      <c r="A37" s="340"/>
      <c r="B37" s="8" t="s">
        <v>10</v>
      </c>
      <c r="C37" s="24">
        <v>7.6080590897969175E-2</v>
      </c>
      <c r="D37" s="24">
        <v>5.1950869445557372E-2</v>
      </c>
      <c r="E37" s="68">
        <v>4.0022061672881776E-2</v>
      </c>
      <c r="F37" s="24">
        <v>4.8030394199317067E-2</v>
      </c>
      <c r="G37" s="69">
        <v>3.810198553883995E-2</v>
      </c>
      <c r="H37" s="69">
        <v>6.6732912135399572E-2</v>
      </c>
      <c r="I37" s="28">
        <f>I35*1000/I33</f>
        <v>5.1145205359985457E-2</v>
      </c>
    </row>
    <row r="38" spans="1:9" x14ac:dyDescent="0.2">
      <c r="A38" s="338" t="s">
        <v>15</v>
      </c>
      <c r="B38" s="9" t="s">
        <v>4</v>
      </c>
      <c r="C38" s="10">
        <v>252694</v>
      </c>
      <c r="D38" s="11">
        <v>416820</v>
      </c>
      <c r="E38" s="10">
        <v>108068</v>
      </c>
      <c r="F38" s="11">
        <v>850778</v>
      </c>
      <c r="G38" s="12">
        <v>321355</v>
      </c>
      <c r="H38" s="67">
        <v>77041</v>
      </c>
      <c r="I38" s="13">
        <f>SUM(C38:H38)</f>
        <v>2026756</v>
      </c>
    </row>
    <row r="39" spans="1:9" x14ac:dyDescent="0.2">
      <c r="A39" s="339"/>
      <c r="B39" s="7" t="s">
        <v>5</v>
      </c>
      <c r="C39" s="14">
        <v>108550000</v>
      </c>
      <c r="D39" s="15">
        <v>158705560</v>
      </c>
      <c r="E39" s="14">
        <v>64468044</v>
      </c>
      <c r="F39" s="15">
        <v>405486407</v>
      </c>
      <c r="G39" s="16">
        <v>265949229</v>
      </c>
      <c r="H39" s="15">
        <v>77907406</v>
      </c>
      <c r="I39" s="17">
        <f>SUM(C39:H39)</f>
        <v>1081066646</v>
      </c>
    </row>
    <row r="40" spans="1:9" x14ac:dyDescent="0.2">
      <c r="A40" s="339"/>
      <c r="B40" s="7" t="s">
        <v>7</v>
      </c>
      <c r="C40" s="20">
        <v>429.57094351270706</v>
      </c>
      <c r="D40" s="18">
        <v>380.753226812533</v>
      </c>
      <c r="E40" s="20">
        <v>596.55072731983569</v>
      </c>
      <c r="F40" s="18">
        <v>476.60659655045146</v>
      </c>
      <c r="G40" s="19">
        <v>827.58702680835836</v>
      </c>
      <c r="H40" s="19">
        <v>1011.2460378240157</v>
      </c>
      <c r="I40" s="21">
        <f>I39/I38</f>
        <v>533.39753083252253</v>
      </c>
    </row>
    <row r="41" spans="1:9" x14ac:dyDescent="0.2">
      <c r="A41" s="339"/>
      <c r="B41" s="7" t="s">
        <v>8</v>
      </c>
      <c r="C41" s="20">
        <v>7230.2740000000003</v>
      </c>
      <c r="D41" s="18">
        <v>8291</v>
      </c>
      <c r="E41" s="20">
        <v>2606.79</v>
      </c>
      <c r="F41" s="18">
        <v>19164.222000000002</v>
      </c>
      <c r="G41" s="19">
        <v>10353.469999999999</v>
      </c>
      <c r="H41" s="18">
        <v>4719.1170000000002</v>
      </c>
      <c r="I41" s="26">
        <f>SUM(C41:H41)</f>
        <v>52364.873000000007</v>
      </c>
    </row>
    <row r="42" spans="1:9" x14ac:dyDescent="0.2">
      <c r="A42" s="339"/>
      <c r="B42" s="7" t="s">
        <v>9</v>
      </c>
      <c r="C42" s="29">
        <v>28.612764846019296</v>
      </c>
      <c r="D42" s="22">
        <v>19.89108008252963</v>
      </c>
      <c r="E42" s="29">
        <v>24.121756671725208</v>
      </c>
      <c r="F42" s="22">
        <v>22.525526047923194</v>
      </c>
      <c r="G42" s="66">
        <v>32.218169936674393</v>
      </c>
      <c r="H42" s="66">
        <v>61.254617671110189</v>
      </c>
      <c r="I42" s="23">
        <f>I41*1000/I38</f>
        <v>25.836791897988711</v>
      </c>
    </row>
    <row r="43" spans="1:9" ht="12" thickBot="1" x14ac:dyDescent="0.25">
      <c r="A43" s="340"/>
      <c r="B43" s="8" t="s">
        <v>10</v>
      </c>
      <c r="C43" s="24">
        <v>6.6607775218793186E-2</v>
      </c>
      <c r="D43" s="24">
        <v>5.2241395953613726E-2</v>
      </c>
      <c r="E43" s="68">
        <v>4.0435382218204106E-2</v>
      </c>
      <c r="F43" s="24">
        <v>4.7262304405681348E-2</v>
      </c>
      <c r="G43" s="69">
        <v>3.8930250104240761E-2</v>
      </c>
      <c r="H43" s="69">
        <v>6.0573406846584008E-2</v>
      </c>
      <c r="I43" s="28">
        <f>I41*1000/I39</f>
        <v>4.8438154293033296E-2</v>
      </c>
    </row>
    <row r="44" spans="1:9" x14ac:dyDescent="0.2">
      <c r="A44" s="338" t="s">
        <v>16</v>
      </c>
      <c r="B44" s="9" t="s">
        <v>4</v>
      </c>
      <c r="C44" s="10">
        <v>277808</v>
      </c>
      <c r="D44" s="11">
        <v>413800</v>
      </c>
      <c r="E44" s="10">
        <v>120223</v>
      </c>
      <c r="F44" s="11">
        <v>792797</v>
      </c>
      <c r="G44" s="12">
        <v>291695</v>
      </c>
      <c r="H44" s="67">
        <v>70634</v>
      </c>
      <c r="I44" s="13">
        <f>SUM(C44:H44)</f>
        <v>1966957</v>
      </c>
    </row>
    <row r="45" spans="1:9" x14ac:dyDescent="0.2">
      <c r="A45" s="339"/>
      <c r="B45" s="7" t="s">
        <v>5</v>
      </c>
      <c r="C45" s="14">
        <v>128630000</v>
      </c>
      <c r="D45" s="15">
        <v>156007850</v>
      </c>
      <c r="E45" s="14">
        <v>68202252</v>
      </c>
      <c r="F45" s="15">
        <v>383511025</v>
      </c>
      <c r="G45" s="16">
        <v>250928010</v>
      </c>
      <c r="H45" s="15">
        <v>78113202</v>
      </c>
      <c r="I45" s="17">
        <f>SUM(C45:H45)</f>
        <v>1065392339</v>
      </c>
    </row>
    <row r="46" spans="1:9" x14ac:dyDescent="0.2">
      <c r="A46" s="339"/>
      <c r="B46" s="7" t="s">
        <v>7</v>
      </c>
      <c r="C46" s="20">
        <v>463.01762368254333</v>
      </c>
      <c r="D46" s="18">
        <v>377.01268728854518</v>
      </c>
      <c r="E46" s="20">
        <v>567.29787145554508</v>
      </c>
      <c r="F46" s="18">
        <v>483.74429393653105</v>
      </c>
      <c r="G46" s="19">
        <v>860.24103944188278</v>
      </c>
      <c r="H46" s="19">
        <v>1105.8867117818613</v>
      </c>
      <c r="I46" s="21">
        <f>I45/I44</f>
        <v>541.64495665131471</v>
      </c>
    </row>
    <row r="47" spans="1:9" x14ac:dyDescent="0.2">
      <c r="A47" s="339"/>
      <c r="B47" s="7" t="s">
        <v>8</v>
      </c>
      <c r="C47" s="20">
        <v>7350.9650000000001</v>
      </c>
      <c r="D47" s="18">
        <v>8923</v>
      </c>
      <c r="E47" s="20">
        <v>3102.79</v>
      </c>
      <c r="F47" s="18">
        <v>18301.718000000001</v>
      </c>
      <c r="G47" s="19">
        <v>9781.48</v>
      </c>
      <c r="H47" s="18">
        <v>4732.9870000000001</v>
      </c>
      <c r="I47" s="26">
        <f>SUM(C47:H47)</f>
        <v>52192.939999999995</v>
      </c>
    </row>
    <row r="48" spans="1:9" x14ac:dyDescent="0.2">
      <c r="A48" s="339"/>
      <c r="B48" s="7" t="s">
        <v>9</v>
      </c>
      <c r="C48" s="29">
        <v>26.460595087254507</v>
      </c>
      <c r="D48" s="22">
        <v>21.563557274045433</v>
      </c>
      <c r="E48" s="29">
        <v>25.808622310206864</v>
      </c>
      <c r="F48" s="22">
        <v>23.084999060289078</v>
      </c>
      <c r="G48" s="66">
        <v>33.533245341881077</v>
      </c>
      <c r="H48" s="66">
        <v>67.007206161338729</v>
      </c>
      <c r="I48" s="23">
        <f>I47*1000/I44</f>
        <v>26.534865785067996</v>
      </c>
    </row>
    <row r="49" spans="1:9" ht="12" thickBot="1" x14ac:dyDescent="0.25">
      <c r="A49" s="340"/>
      <c r="B49" s="8" t="s">
        <v>10</v>
      </c>
      <c r="C49" s="24">
        <v>5.7148138070434583E-2</v>
      </c>
      <c r="D49" s="24">
        <v>5.7195839824726771E-2</v>
      </c>
      <c r="E49" s="68">
        <v>4.549395231113483E-2</v>
      </c>
      <c r="F49" s="24">
        <v>4.7721491187900006E-2</v>
      </c>
      <c r="G49" s="69">
        <v>3.8981220151548646E-2</v>
      </c>
      <c r="H49" s="69">
        <v>6.0591383771465418E-2</v>
      </c>
      <c r="I49" s="28">
        <f>I47*1000/I45</f>
        <v>4.8989408023141411E-2</v>
      </c>
    </row>
    <row r="50" spans="1:9" x14ac:dyDescent="0.2">
      <c r="A50" s="338" t="s">
        <v>17</v>
      </c>
      <c r="B50" s="9" t="s">
        <v>4</v>
      </c>
      <c r="C50" s="10">
        <v>345725</v>
      </c>
      <c r="D50" s="11">
        <v>444130</v>
      </c>
      <c r="E50" s="10">
        <v>115019</v>
      </c>
      <c r="F50" s="11">
        <v>788819</v>
      </c>
      <c r="G50" s="12">
        <v>303452</v>
      </c>
      <c r="H50" s="67">
        <v>70066</v>
      </c>
      <c r="I50" s="13">
        <f>SUM(C50:H50)</f>
        <v>2067211</v>
      </c>
    </row>
    <row r="51" spans="1:9" x14ac:dyDescent="0.2">
      <c r="A51" s="339"/>
      <c r="B51" s="7" t="s">
        <v>5</v>
      </c>
      <c r="C51" s="14">
        <v>145680000</v>
      </c>
      <c r="D51" s="15">
        <v>166884970</v>
      </c>
      <c r="E51" s="14">
        <v>69844771</v>
      </c>
      <c r="F51" s="15">
        <v>364547190</v>
      </c>
      <c r="G51" s="16">
        <v>255767086</v>
      </c>
      <c r="H51" s="15">
        <v>74473833</v>
      </c>
      <c r="I51" s="17">
        <f>SUM(C51:H51)</f>
        <v>1077197850</v>
      </c>
    </row>
    <row r="52" spans="1:9" x14ac:dyDescent="0.2">
      <c r="A52" s="339"/>
      <c r="B52" s="7" t="s">
        <v>7</v>
      </c>
      <c r="C52" s="20">
        <v>421.37537059801866</v>
      </c>
      <c r="D52" s="18">
        <v>375.75703059914889</v>
      </c>
      <c r="E52" s="20">
        <v>607.24550726401731</v>
      </c>
      <c r="F52" s="18">
        <v>462.14301379657439</v>
      </c>
      <c r="G52" s="19">
        <v>842.85846196433044</v>
      </c>
      <c r="H52" s="19">
        <v>1062.9097279707705</v>
      </c>
      <c r="I52" s="21">
        <f>I51/I50</f>
        <v>521.08751840039554</v>
      </c>
    </row>
    <row r="53" spans="1:9" x14ac:dyDescent="0.2">
      <c r="A53" s="339"/>
      <c r="B53" s="7" t="s">
        <v>8</v>
      </c>
      <c r="C53" s="20">
        <v>8863.6080000000002</v>
      </c>
      <c r="D53" s="18">
        <v>9171.31</v>
      </c>
      <c r="E53" s="20">
        <v>3071.58</v>
      </c>
      <c r="F53" s="18">
        <v>16828.044999999998</v>
      </c>
      <c r="G53" s="19">
        <v>10144.32</v>
      </c>
      <c r="H53" s="18">
        <v>4709.4430000000002</v>
      </c>
      <c r="I53" s="26">
        <f>SUM(C53:H53)</f>
        <v>52788.305999999997</v>
      </c>
    </row>
    <row r="54" spans="1:9" x14ac:dyDescent="0.2">
      <c r="A54" s="339"/>
      <c r="B54" s="7" t="s">
        <v>9</v>
      </c>
      <c r="C54" s="29">
        <v>25.637740979101888</v>
      </c>
      <c r="D54" s="22">
        <v>20.650057415621554</v>
      </c>
      <c r="E54" s="29">
        <v>26.704979177353305</v>
      </c>
      <c r="F54" s="22">
        <v>21.333214590419349</v>
      </c>
      <c r="G54" s="66">
        <v>33.429735180522783</v>
      </c>
      <c r="H54" s="66">
        <v>67.21438358119488</v>
      </c>
      <c r="I54" s="23">
        <f>I53*1000/I50</f>
        <v>25.536002856021955</v>
      </c>
    </row>
    <row r="55" spans="1:9" ht="12" thickBot="1" x14ac:dyDescent="0.25">
      <c r="A55" s="340"/>
      <c r="B55" s="8" t="s">
        <v>10</v>
      </c>
      <c r="C55" s="24">
        <v>6.0842998352553544E-2</v>
      </c>
      <c r="D55" s="24">
        <v>5.4955877692281094E-2</v>
      </c>
      <c r="E55" s="68">
        <v>4.3977236320239352E-2</v>
      </c>
      <c r="F55" s="24">
        <v>4.6161499695005194E-2</v>
      </c>
      <c r="G55" s="69">
        <v>3.9662335598568771E-2</v>
      </c>
      <c r="H55" s="69">
        <v>6.323621076412167E-2</v>
      </c>
      <c r="I55" s="28">
        <f>I53*1000/I51</f>
        <v>4.9005209210174344E-2</v>
      </c>
    </row>
    <row r="56" spans="1:9" x14ac:dyDescent="0.2">
      <c r="A56" s="338" t="s">
        <v>18</v>
      </c>
      <c r="B56" s="9" t="s">
        <v>4</v>
      </c>
      <c r="C56" s="10">
        <v>315791</v>
      </c>
      <c r="D56" s="11">
        <v>436020</v>
      </c>
      <c r="E56" s="10">
        <v>123100</v>
      </c>
      <c r="F56" s="11">
        <v>808567</v>
      </c>
      <c r="G56" s="12">
        <v>299095</v>
      </c>
      <c r="H56" s="67">
        <v>80422</v>
      </c>
      <c r="I56" s="13">
        <f>SUM(C56:H56)</f>
        <v>2062995</v>
      </c>
    </row>
    <row r="57" spans="1:9" x14ac:dyDescent="0.2">
      <c r="A57" s="339"/>
      <c r="B57" s="7" t="s">
        <v>5</v>
      </c>
      <c r="C57" s="14">
        <v>146920000</v>
      </c>
      <c r="D57" s="15">
        <v>164591480</v>
      </c>
      <c r="E57" s="14">
        <v>71636248</v>
      </c>
      <c r="F57" s="15">
        <v>392098304</v>
      </c>
      <c r="G57" s="16">
        <v>245608236</v>
      </c>
      <c r="H57" s="15">
        <v>86018664</v>
      </c>
      <c r="I57" s="31">
        <f>SUM(C57:H57)</f>
        <v>1106872932</v>
      </c>
    </row>
    <row r="58" spans="1:9" x14ac:dyDescent="0.2">
      <c r="A58" s="339"/>
      <c r="B58" s="7" t="s">
        <v>7</v>
      </c>
      <c r="C58" s="20">
        <v>465.24441798531308</v>
      </c>
      <c r="D58" s="18">
        <v>377.48607862024676</v>
      </c>
      <c r="E58" s="20">
        <v>581.93540211210393</v>
      </c>
      <c r="F58" s="18">
        <v>484.92988707181968</v>
      </c>
      <c r="G58" s="19">
        <v>821.17132014911647</v>
      </c>
      <c r="H58" s="19">
        <v>1069.5912063863123</v>
      </c>
      <c r="I58" s="70">
        <f>I57/I56</f>
        <v>536.5368951451652</v>
      </c>
    </row>
    <row r="59" spans="1:9" x14ac:dyDescent="0.2">
      <c r="A59" s="339"/>
      <c r="B59" s="7" t="s">
        <v>8</v>
      </c>
      <c r="C59" s="20">
        <v>8341.4619999999995</v>
      </c>
      <c r="D59" s="18">
        <v>8536</v>
      </c>
      <c r="E59" s="20">
        <v>3127.14</v>
      </c>
      <c r="F59" s="18">
        <v>18053.861000000001</v>
      </c>
      <c r="G59" s="19">
        <v>9999.4500000000007</v>
      </c>
      <c r="H59" s="18">
        <v>5255.4669999999996</v>
      </c>
      <c r="I59" s="26">
        <f>SUM(C59:H59)</f>
        <v>53313.38</v>
      </c>
    </row>
    <row r="60" spans="1:9" x14ac:dyDescent="0.2">
      <c r="A60" s="339"/>
      <c r="B60" s="7" t="s">
        <v>9</v>
      </c>
      <c r="C60" s="29">
        <v>26.414501996573684</v>
      </c>
      <c r="D60" s="22">
        <v>19.577083620017429</v>
      </c>
      <c r="E60" s="29">
        <v>25.403249390739237</v>
      </c>
      <c r="F60" s="22">
        <v>22.328218935474734</v>
      </c>
      <c r="G60" s="66">
        <v>33.432354268710611</v>
      </c>
      <c r="H60" s="66">
        <v>65.348623510979579</v>
      </c>
      <c r="I60" s="32">
        <f>I59*1000/I56</f>
        <v>25.842709264927933</v>
      </c>
    </row>
    <row r="61" spans="1:9" ht="12" thickBot="1" x14ac:dyDescent="0.25">
      <c r="A61" s="340"/>
      <c r="B61" s="8" t="s">
        <v>10</v>
      </c>
      <c r="C61" s="24">
        <v>5.6775537707595969E-2</v>
      </c>
      <c r="D61" s="24">
        <v>5.1861736707149116E-2</v>
      </c>
      <c r="E61" s="68">
        <v>4.3653040008460521E-2</v>
      </c>
      <c r="F61" s="24">
        <v>4.6044221094106032E-2</v>
      </c>
      <c r="G61" s="69">
        <v>4.0713007685947468E-2</v>
      </c>
      <c r="H61" s="69">
        <v>6.1096821964126295E-2</v>
      </c>
      <c r="I61" s="28">
        <f>I59*1000/I57</f>
        <v>4.8165763619920192E-2</v>
      </c>
    </row>
    <row r="62" spans="1:9" x14ac:dyDescent="0.2">
      <c r="A62" s="338" t="s">
        <v>19</v>
      </c>
      <c r="B62" s="9" t="s">
        <v>4</v>
      </c>
      <c r="C62" s="10">
        <v>326242</v>
      </c>
      <c r="D62" s="11">
        <v>475829.53899999999</v>
      </c>
      <c r="E62" s="10">
        <v>121015</v>
      </c>
      <c r="F62" s="11">
        <v>722795</v>
      </c>
      <c r="G62" s="12">
        <v>285656</v>
      </c>
      <c r="H62" s="67">
        <v>57053</v>
      </c>
      <c r="I62" s="13">
        <f>SUM(C62:H62)</f>
        <v>1988590.5389999999</v>
      </c>
    </row>
    <row r="63" spans="1:9" x14ac:dyDescent="0.2">
      <c r="A63" s="339"/>
      <c r="B63" s="7" t="s">
        <v>5</v>
      </c>
      <c r="C63" s="14">
        <v>142690000</v>
      </c>
      <c r="D63" s="15">
        <v>178862920</v>
      </c>
      <c r="E63" s="14">
        <v>70793079</v>
      </c>
      <c r="F63" s="15">
        <v>345733303</v>
      </c>
      <c r="G63" s="16">
        <v>246033506</v>
      </c>
      <c r="H63" s="15">
        <v>68568331</v>
      </c>
      <c r="I63" s="31">
        <f>SUM(C63:H63)</f>
        <v>1052681139</v>
      </c>
    </row>
    <row r="64" spans="1:9" x14ac:dyDescent="0.2">
      <c r="A64" s="339"/>
      <c r="B64" s="7" t="s">
        <v>7</v>
      </c>
      <c r="C64" s="20">
        <v>437.37470957142244</v>
      </c>
      <c r="D64" s="18">
        <v>375.89704997276345</v>
      </c>
      <c r="E64" s="20">
        <v>584.99424864686193</v>
      </c>
      <c r="F64" s="18">
        <v>478.32829917196437</v>
      </c>
      <c r="G64" s="19">
        <v>861.29297476685247</v>
      </c>
      <c r="H64" s="19">
        <v>1201.8356791053932</v>
      </c>
      <c r="I64" s="70">
        <f>I63/I62</f>
        <v>529.36042807955857</v>
      </c>
    </row>
    <row r="65" spans="1:9" x14ac:dyDescent="0.2">
      <c r="A65" s="339"/>
      <c r="B65" s="7" t="s">
        <v>8</v>
      </c>
      <c r="C65" s="20">
        <v>8264.9869999999992</v>
      </c>
      <c r="D65" s="18">
        <v>9801</v>
      </c>
      <c r="E65" s="20">
        <v>4125.72</v>
      </c>
      <c r="F65" s="18">
        <v>16694.938999999998</v>
      </c>
      <c r="G65" s="19">
        <v>8861.01</v>
      </c>
      <c r="H65" s="18">
        <v>4281.0649999999996</v>
      </c>
      <c r="I65" s="26">
        <f>SUM(C65:H65)</f>
        <v>52028.721000000005</v>
      </c>
    </row>
    <row r="66" spans="1:9" x14ac:dyDescent="0.2">
      <c r="A66" s="339"/>
      <c r="B66" s="7" t="s">
        <v>9</v>
      </c>
      <c r="C66" s="29">
        <v>25.333914701356658</v>
      </c>
      <c r="D66" s="22">
        <v>20.59771240893895</v>
      </c>
      <c r="E66" s="29">
        <v>34.092633144651494</v>
      </c>
      <c r="F66" s="22">
        <v>23.097751091249936</v>
      </c>
      <c r="G66" s="66">
        <v>31.019863052062622</v>
      </c>
      <c r="H66" s="66">
        <v>75.036632604771</v>
      </c>
      <c r="I66" s="32">
        <f>I65*1000/I62</f>
        <v>26.163616883224048</v>
      </c>
    </row>
    <row r="67" spans="1:9" ht="12" thickBot="1" x14ac:dyDescent="0.25">
      <c r="A67" s="340"/>
      <c r="B67" s="8" t="s">
        <v>10</v>
      </c>
      <c r="C67" s="24">
        <v>5.7922678533884636E-2</v>
      </c>
      <c r="D67" s="24">
        <v>5.4796153389422467E-2</v>
      </c>
      <c r="E67" s="68">
        <v>5.8278578333907476E-2</v>
      </c>
      <c r="F67" s="24">
        <v>4.8288489581809244E-2</v>
      </c>
      <c r="G67" s="69">
        <v>3.601546043082441E-2</v>
      </c>
      <c r="H67" s="69">
        <v>6.2435018288544898E-2</v>
      </c>
      <c r="I67" s="28">
        <f>I65*1000/I63</f>
        <v>4.9424957921659893E-2</v>
      </c>
    </row>
    <row r="68" spans="1:9" x14ac:dyDescent="0.2">
      <c r="A68" s="338" t="s">
        <v>20</v>
      </c>
      <c r="B68" s="9" t="s">
        <v>4</v>
      </c>
      <c r="C68" s="10">
        <v>305749</v>
      </c>
      <c r="D68" s="11">
        <v>463350</v>
      </c>
      <c r="E68" s="10">
        <v>99885</v>
      </c>
      <c r="F68" s="11">
        <v>642441</v>
      </c>
      <c r="G68" s="12">
        <v>292101</v>
      </c>
      <c r="H68" s="67">
        <v>60550</v>
      </c>
      <c r="I68" s="13">
        <f>SUM(C68:H68)</f>
        <v>1864076</v>
      </c>
    </row>
    <row r="69" spans="1:9" x14ac:dyDescent="0.2">
      <c r="A69" s="339"/>
      <c r="B69" s="7" t="s">
        <v>5</v>
      </c>
      <c r="C69" s="14">
        <v>131060000</v>
      </c>
      <c r="D69" s="15">
        <v>172875000</v>
      </c>
      <c r="E69" s="14">
        <v>60265810</v>
      </c>
      <c r="F69" s="15">
        <v>308277519</v>
      </c>
      <c r="G69" s="16">
        <v>235066622</v>
      </c>
      <c r="H69" s="15">
        <v>62801854</v>
      </c>
      <c r="I69" s="31">
        <f>SUM(C69:H69)</f>
        <v>970346805</v>
      </c>
    </row>
    <row r="70" spans="1:9" x14ac:dyDescent="0.2">
      <c r="A70" s="339"/>
      <c r="B70" s="7" t="s">
        <v>7</v>
      </c>
      <c r="C70" s="20">
        <v>428.65226051434348</v>
      </c>
      <c r="D70" s="18">
        <v>373.09808999676272</v>
      </c>
      <c r="E70" s="20">
        <v>603.35195474796012</v>
      </c>
      <c r="F70" s="18">
        <v>479.85343245527605</v>
      </c>
      <c r="G70" s="19">
        <v>804.74432473699164</v>
      </c>
      <c r="H70" s="19">
        <v>1037.1899917423616</v>
      </c>
      <c r="I70" s="70">
        <f>I69/I68</f>
        <v>520.55109609264855</v>
      </c>
    </row>
    <row r="71" spans="1:9" x14ac:dyDescent="0.2">
      <c r="A71" s="339"/>
      <c r="B71" s="7" t="s">
        <v>8</v>
      </c>
      <c r="C71" s="20">
        <v>7917.0569999999998</v>
      </c>
      <c r="D71" s="18">
        <v>9651</v>
      </c>
      <c r="E71" s="20">
        <v>3075.54</v>
      </c>
      <c r="F71" s="18">
        <v>14913.846</v>
      </c>
      <c r="G71" s="19">
        <v>8964.19</v>
      </c>
      <c r="H71" s="18">
        <v>3786.3820000000001</v>
      </c>
      <c r="I71" s="26">
        <f>SUM(C71:H71)</f>
        <v>48308.014999999999</v>
      </c>
    </row>
    <row r="72" spans="1:9" x14ac:dyDescent="0.2">
      <c r="A72" s="339"/>
      <c r="B72" s="7" t="s">
        <v>9</v>
      </c>
      <c r="C72" s="29">
        <v>25.893975123385523</v>
      </c>
      <c r="D72" s="22">
        <v>20.828747167368082</v>
      </c>
      <c r="E72" s="29">
        <v>30.790809430845471</v>
      </c>
      <c r="F72" s="22">
        <v>23.214343418306118</v>
      </c>
      <c r="G72" s="66">
        <v>30.688665906655576</v>
      </c>
      <c r="H72" s="66">
        <v>62.533146160198186</v>
      </c>
      <c r="I72" s="32">
        <f>I71*1000/I68</f>
        <v>25.915260429295802</v>
      </c>
    </row>
    <row r="73" spans="1:9" ht="12" thickBot="1" x14ac:dyDescent="0.25">
      <c r="A73" s="340"/>
      <c r="B73" s="8" t="s">
        <v>10</v>
      </c>
      <c r="C73" s="24">
        <v>6.0407881886159011E-2</v>
      </c>
      <c r="D73" s="24">
        <v>5.582646420824295E-2</v>
      </c>
      <c r="E73" s="68">
        <v>5.1032915678060245E-2</v>
      </c>
      <c r="F73" s="24">
        <v>4.8377987627440326E-2</v>
      </c>
      <c r="G73" s="69">
        <v>3.813467826155259E-2</v>
      </c>
      <c r="H73" s="69">
        <v>6.0290927079955314E-2</v>
      </c>
      <c r="I73" s="28">
        <f>I71*1000/I69</f>
        <v>4.9784277900518259E-2</v>
      </c>
    </row>
    <row r="74" spans="1:9" x14ac:dyDescent="0.2">
      <c r="A74" s="338" t="s">
        <v>21</v>
      </c>
      <c r="B74" s="9" t="s">
        <v>4</v>
      </c>
      <c r="C74" s="10">
        <v>205877</v>
      </c>
      <c r="D74" s="11">
        <v>439760</v>
      </c>
      <c r="E74" s="10">
        <v>115476</v>
      </c>
      <c r="F74" s="11">
        <v>726318</v>
      </c>
      <c r="G74" s="12">
        <v>295169</v>
      </c>
      <c r="H74" s="67">
        <v>52717</v>
      </c>
      <c r="I74" s="13">
        <f>SUM(C74:H74)</f>
        <v>1835317</v>
      </c>
    </row>
    <row r="75" spans="1:9" x14ac:dyDescent="0.2">
      <c r="A75" s="339"/>
      <c r="B75" s="7" t="s">
        <v>5</v>
      </c>
      <c r="C75" s="14">
        <v>89460000</v>
      </c>
      <c r="D75" s="15">
        <v>168301130</v>
      </c>
      <c r="E75" s="14">
        <v>68136904</v>
      </c>
      <c r="F75" s="15">
        <v>318465106</v>
      </c>
      <c r="G75" s="16">
        <v>244009270</v>
      </c>
      <c r="H75" s="15">
        <v>52383056</v>
      </c>
      <c r="I75" s="17">
        <f>SUM(C75:H75)</f>
        <v>940755466</v>
      </c>
    </row>
    <row r="76" spans="1:9" x14ac:dyDescent="0.2">
      <c r="A76" s="339"/>
      <c r="B76" s="7" t="s">
        <v>7</v>
      </c>
      <c r="C76" s="20">
        <v>434.53129781374315</v>
      </c>
      <c r="D76" s="18">
        <v>382.71131981080589</v>
      </c>
      <c r="E76" s="20">
        <v>590.05251307631022</v>
      </c>
      <c r="F76" s="18">
        <v>438.46511583080689</v>
      </c>
      <c r="G76" s="19">
        <v>826.67648025368521</v>
      </c>
      <c r="H76" s="19">
        <v>993.66534514482998</v>
      </c>
      <c r="I76" s="21">
        <f>I75/I74</f>
        <v>512.5847284147643</v>
      </c>
    </row>
    <row r="77" spans="1:9" x14ac:dyDescent="0.2">
      <c r="A77" s="339"/>
      <c r="B77" s="7" t="s">
        <v>8</v>
      </c>
      <c r="C77" s="20">
        <v>5304.9219999999996</v>
      </c>
      <c r="D77" s="18">
        <v>9624</v>
      </c>
      <c r="E77" s="20">
        <v>2818.71</v>
      </c>
      <c r="F77" s="18">
        <v>14690.694</v>
      </c>
      <c r="G77" s="19">
        <v>9263.1200000000008</v>
      </c>
      <c r="H77" s="18">
        <v>3187.7820000000002</v>
      </c>
      <c r="I77" s="26">
        <f>SUM(C77:H77)</f>
        <v>44889.227999999996</v>
      </c>
    </row>
    <row r="78" spans="1:9" x14ac:dyDescent="0.2">
      <c r="A78" s="339"/>
      <c r="B78" s="7" t="s">
        <v>9</v>
      </c>
      <c r="C78" s="29">
        <v>25.767433953282787</v>
      </c>
      <c r="D78" s="22">
        <v>21.884664362379478</v>
      </c>
      <c r="E78" s="29">
        <v>24.409487685752882</v>
      </c>
      <c r="F78" s="22">
        <v>20.226256267915705</v>
      </c>
      <c r="G78" s="66">
        <v>31.382428371543082</v>
      </c>
      <c r="H78" s="66">
        <v>60.469715651497623</v>
      </c>
      <c r="I78" s="23">
        <f>I77*1000/I74</f>
        <v>24.458569282581696</v>
      </c>
    </row>
    <row r="79" spans="1:9" ht="12" thickBot="1" x14ac:dyDescent="0.25">
      <c r="A79" s="340"/>
      <c r="B79" s="8" t="s">
        <v>10</v>
      </c>
      <c r="C79" s="24">
        <v>5.9299374021909233E-2</v>
      </c>
      <c r="D79" s="24">
        <v>5.7183216773410851E-2</v>
      </c>
      <c r="E79" s="68">
        <v>4.1368331029540177E-2</v>
      </c>
      <c r="F79" s="24">
        <v>4.6129681786864274E-2</v>
      </c>
      <c r="G79" s="69">
        <v>3.7962164306298694E-2</v>
      </c>
      <c r="H79" s="69">
        <v>6.0855212418305646E-2</v>
      </c>
      <c r="I79" s="28">
        <f>I77*1000/I75</f>
        <v>4.7716149012521379E-2</v>
      </c>
    </row>
    <row r="80" spans="1:9" x14ac:dyDescent="0.2">
      <c r="A80" s="341" t="s">
        <v>3</v>
      </c>
      <c r="B80" s="34" t="s">
        <v>4</v>
      </c>
      <c r="C80" s="35">
        <f>SUM(C8,C14,C20,C26,C32,C38,C44,C50,C56,C62,C68,C74)</f>
        <v>3588337</v>
      </c>
      <c r="D80" s="36">
        <f t="shared" ref="D80:H81" si="0">SUM(D8,D14,D20,D26,D32,D38,D44,D50,D56,D62,D68,D74)</f>
        <v>5111979.5389999999</v>
      </c>
      <c r="E80" s="35">
        <f t="shared" si="0"/>
        <v>1387356</v>
      </c>
      <c r="F80" s="36">
        <f t="shared" si="0"/>
        <v>9044047</v>
      </c>
      <c r="G80" s="37">
        <f t="shared" si="0"/>
        <v>3536559</v>
      </c>
      <c r="H80" s="37">
        <f t="shared" si="0"/>
        <v>772437</v>
      </c>
      <c r="I80" s="38">
        <f>SUM(C80:H80)</f>
        <v>23440715.539000001</v>
      </c>
    </row>
    <row r="81" spans="1:9" x14ac:dyDescent="0.2">
      <c r="A81" s="342"/>
      <c r="B81" s="39" t="s">
        <v>22</v>
      </c>
      <c r="C81" s="40">
        <f>SUM(C9,C15,C21,C27,C33,C39,C45,C51,C57,C63,C69,C75)</f>
        <v>1547230000</v>
      </c>
      <c r="D81" s="41">
        <f t="shared" si="0"/>
        <v>1950542510</v>
      </c>
      <c r="E81" s="40">
        <f t="shared" si="0"/>
        <v>828611321</v>
      </c>
      <c r="F81" s="41">
        <f t="shared" si="0"/>
        <v>4155864080</v>
      </c>
      <c r="G81" s="42">
        <f t="shared" si="0"/>
        <v>2972048281</v>
      </c>
      <c r="H81" s="42">
        <f t="shared" si="0"/>
        <v>807638908</v>
      </c>
      <c r="I81" s="43">
        <f>SUM(C81:H81)</f>
        <v>12261935100</v>
      </c>
    </row>
    <row r="82" spans="1:9" x14ac:dyDescent="0.2">
      <c r="A82" s="342"/>
      <c r="B82" s="39" t="s">
        <v>7</v>
      </c>
      <c r="C82" s="44">
        <f t="shared" ref="C82:I82" si="1">C81/C80</f>
        <v>431.18302433690036</v>
      </c>
      <c r="D82" s="45">
        <f t="shared" si="1"/>
        <v>381.56305108794766</v>
      </c>
      <c r="E82" s="44">
        <f t="shared" si="1"/>
        <v>597.25933430208249</v>
      </c>
      <c r="F82" s="45">
        <f t="shared" si="1"/>
        <v>459.5137641367852</v>
      </c>
      <c r="G82" s="46">
        <f t="shared" si="1"/>
        <v>840.37853772551227</v>
      </c>
      <c r="H82" s="46">
        <f t="shared" si="1"/>
        <v>1045.572529539626</v>
      </c>
      <c r="I82" s="47">
        <f t="shared" si="1"/>
        <v>523.10412963285773</v>
      </c>
    </row>
    <row r="83" spans="1:9" x14ac:dyDescent="0.2">
      <c r="A83" s="342"/>
      <c r="B83" s="39" t="s">
        <v>8</v>
      </c>
      <c r="C83" s="44">
        <f t="shared" ref="C83:H83" si="2">SUM(C11,C17,C23,C29,C35,C41,C47,C53,C59,C65,C71,C77)</f>
        <v>97263.882999999987</v>
      </c>
      <c r="D83" s="45">
        <f t="shared" si="2"/>
        <v>104322.88</v>
      </c>
      <c r="E83" s="44">
        <f t="shared" si="2"/>
        <v>36311.33</v>
      </c>
      <c r="F83" s="45">
        <f t="shared" si="2"/>
        <v>194762.484</v>
      </c>
      <c r="G83" s="46">
        <f t="shared" si="2"/>
        <v>111534.84999999998</v>
      </c>
      <c r="H83" s="46">
        <f t="shared" si="2"/>
        <v>48395.233999999997</v>
      </c>
      <c r="I83" s="48">
        <f>SUM(C83:H83)</f>
        <v>592590.66099999985</v>
      </c>
    </row>
    <row r="84" spans="1:9" x14ac:dyDescent="0.2">
      <c r="A84" s="342"/>
      <c r="B84" s="39" t="s">
        <v>9</v>
      </c>
      <c r="C84" s="49">
        <f t="shared" ref="C84:I84" si="3">C83*1000/C80</f>
        <v>27.105559762084773</v>
      </c>
      <c r="D84" s="50">
        <f t="shared" si="3"/>
        <v>20.407530821300497</v>
      </c>
      <c r="E84" s="49">
        <f t="shared" si="3"/>
        <v>26.173044265494941</v>
      </c>
      <c r="F84" s="50">
        <f t="shared" si="3"/>
        <v>21.534881895240041</v>
      </c>
      <c r="G84" s="51">
        <f t="shared" si="3"/>
        <v>31.53767546363569</v>
      </c>
      <c r="H84" s="51">
        <f t="shared" si="3"/>
        <v>62.652661641014092</v>
      </c>
      <c r="I84" s="52">
        <f t="shared" si="3"/>
        <v>25.280399824572942</v>
      </c>
    </row>
    <row r="85" spans="1:9" ht="12" thickBot="1" x14ac:dyDescent="0.25">
      <c r="A85" s="343"/>
      <c r="B85" s="53" t="s">
        <v>10</v>
      </c>
      <c r="C85" s="54">
        <f t="shared" ref="C85:I85" si="4">C83*1000/C81</f>
        <v>6.2863234942445528E-2</v>
      </c>
      <c r="D85" s="55">
        <f t="shared" si="4"/>
        <v>5.3484033013974148E-2</v>
      </c>
      <c r="E85" s="54">
        <f t="shared" si="4"/>
        <v>4.3821909114369922E-2</v>
      </c>
      <c r="F85" s="55">
        <f t="shared" si="4"/>
        <v>4.6864498032380311E-2</v>
      </c>
      <c r="G85" s="56">
        <f t="shared" si="4"/>
        <v>3.7527940145868702E-2</v>
      </c>
      <c r="H85" s="56">
        <f t="shared" si="4"/>
        <v>5.9921870430739578E-2</v>
      </c>
      <c r="I85" s="57">
        <f t="shared" si="4"/>
        <v>4.8327662491053296E-2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x14ac:dyDescent="0.2">
      <c r="G88" s="62"/>
    </row>
    <row r="89" spans="1:9" x14ac:dyDescent="0.2">
      <c r="G89" s="62"/>
      <c r="H89" s="72"/>
    </row>
    <row r="90" spans="1:9" x14ac:dyDescent="0.2">
      <c r="G90" s="62"/>
    </row>
    <row r="91" spans="1:9" x14ac:dyDescent="0.2">
      <c r="G91" s="62"/>
    </row>
    <row r="92" spans="1:9" x14ac:dyDescent="0.2">
      <c r="G92" s="62"/>
    </row>
  </sheetData>
  <mergeCells count="24">
    <mergeCell ref="H5:H7"/>
    <mergeCell ref="I5:I7"/>
    <mergeCell ref="B5:B7"/>
    <mergeCell ref="C5:C7"/>
    <mergeCell ref="D5:D7"/>
    <mergeCell ref="F5:F7"/>
    <mergeCell ref="E5:E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</mergeCells>
  <phoneticPr fontId="0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51" orientation="portrait" r:id="rId1"/>
  <headerFooter>
    <oddHeader>&amp;L&amp;G</oddHeader>
    <oddFooter>&amp;LÚltima actualización: 09/01/2020&amp;R&amp;8Tabla de elaboración propia a partir de los datos aportados por los  concesionarios.</oddFooter>
  </headerFooter>
  <ignoredErrors>
    <ignoredError sqref="I10:I70 C82:I82 I76" formula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I93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2.75" x14ac:dyDescent="0.2">
      <c r="A2" s="335" t="s">
        <v>56</v>
      </c>
      <c r="B2" s="335"/>
      <c r="C2" s="335"/>
      <c r="D2" s="335"/>
      <c r="E2" s="335"/>
      <c r="F2" s="335"/>
      <c r="G2" s="335"/>
      <c r="H2" s="335"/>
      <c r="I2" s="335"/>
    </row>
    <row r="3" spans="1:9" x14ac:dyDescent="0.2">
      <c r="H3" s="2" t="s">
        <v>0</v>
      </c>
    </row>
    <row r="4" spans="1:9" ht="12" thickBot="1" x14ac:dyDescent="0.25">
      <c r="D4" s="3"/>
      <c r="H4" s="3"/>
    </row>
    <row r="5" spans="1:9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2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x14ac:dyDescent="0.2">
      <c r="A8" s="338" t="s">
        <v>6</v>
      </c>
      <c r="B8" s="9" t="s">
        <v>4</v>
      </c>
      <c r="C8" s="10">
        <v>166945</v>
      </c>
      <c r="D8" s="11">
        <v>426260</v>
      </c>
      <c r="E8" s="10">
        <v>112561</v>
      </c>
      <c r="F8" s="11">
        <v>675165</v>
      </c>
      <c r="G8" s="12">
        <v>297207</v>
      </c>
      <c r="H8" s="11">
        <v>42545</v>
      </c>
      <c r="I8" s="13">
        <f>SUM(C8:H8)</f>
        <v>1720683</v>
      </c>
    </row>
    <row r="9" spans="1:9" x14ac:dyDescent="0.2">
      <c r="A9" s="339"/>
      <c r="B9" s="7" t="s">
        <v>5</v>
      </c>
      <c r="C9" s="14">
        <v>78690000</v>
      </c>
      <c r="D9" s="15">
        <v>165292460</v>
      </c>
      <c r="E9" s="14">
        <v>64303027</v>
      </c>
      <c r="F9" s="15">
        <v>312369554</v>
      </c>
      <c r="G9" s="16">
        <v>236501560</v>
      </c>
      <c r="H9" s="15">
        <v>43287568</v>
      </c>
      <c r="I9" s="17">
        <f>SUM(C9:H9)</f>
        <v>900444169</v>
      </c>
    </row>
    <row r="10" spans="1:9" x14ac:dyDescent="0.2">
      <c r="A10" s="339"/>
      <c r="B10" s="7" t="s">
        <v>7</v>
      </c>
      <c r="C10" s="20">
        <v>471.35284075593756</v>
      </c>
      <c r="D10" s="18">
        <v>387.77380002815181</v>
      </c>
      <c r="E10" s="20">
        <v>571.2727054663693</v>
      </c>
      <c r="F10" s="18">
        <v>462.65661579021423</v>
      </c>
      <c r="G10" s="19">
        <v>795.7469373197805</v>
      </c>
      <c r="H10" s="19">
        <v>1017.453707838759</v>
      </c>
      <c r="I10" s="21">
        <f>I9/I8</f>
        <v>523.30625048309309</v>
      </c>
    </row>
    <row r="11" spans="1:9" x14ac:dyDescent="0.2">
      <c r="A11" s="339"/>
      <c r="B11" s="7" t="s">
        <v>8</v>
      </c>
      <c r="C11" s="20">
        <v>4679.8680000000004</v>
      </c>
      <c r="D11" s="18">
        <v>9739</v>
      </c>
      <c r="E11" s="20">
        <v>3118.15</v>
      </c>
      <c r="F11" s="18">
        <v>15315.218999999999</v>
      </c>
      <c r="G11" s="19">
        <v>9002.7199999999993</v>
      </c>
      <c r="H11" s="18">
        <v>2407.4740000000002</v>
      </c>
      <c r="I11" s="26">
        <f>SUM(C11:H11)</f>
        <v>44262.431000000004</v>
      </c>
    </row>
    <row r="12" spans="1:9" x14ac:dyDescent="0.2">
      <c r="A12" s="339"/>
      <c r="B12" s="7" t="s">
        <v>9</v>
      </c>
      <c r="C12" s="29">
        <v>28.032393902183355</v>
      </c>
      <c r="D12" s="22">
        <v>22.847557828555342</v>
      </c>
      <c r="E12" s="29">
        <v>27.701868320288554</v>
      </c>
      <c r="F12" s="22">
        <v>22.683668436604385</v>
      </c>
      <c r="G12" s="66">
        <v>30.29107658971693</v>
      </c>
      <c r="H12" s="66">
        <v>56.586531907392171</v>
      </c>
      <c r="I12" s="23">
        <f>I11*1000/I8</f>
        <v>25.723756787275754</v>
      </c>
    </row>
    <row r="13" spans="1:9" ht="12" thickBot="1" x14ac:dyDescent="0.25">
      <c r="A13" s="340"/>
      <c r="B13" s="8" t="s">
        <v>10</v>
      </c>
      <c r="C13" s="29">
        <v>5.9472207396111323E-2</v>
      </c>
      <c r="D13" s="22">
        <v>5.8919807957362361E-2</v>
      </c>
      <c r="E13" s="29">
        <v>4.849149636454906E-2</v>
      </c>
      <c r="F13" s="22">
        <v>4.9029166907860681E-2</v>
      </c>
      <c r="G13" s="66">
        <v>3.8066218252429285E-2</v>
      </c>
      <c r="H13" s="24">
        <v>5.5615829468636351E-2</v>
      </c>
      <c r="I13" s="27">
        <f>I11*1000/I9</f>
        <v>4.915621925694319E-2</v>
      </c>
    </row>
    <row r="14" spans="1:9" x14ac:dyDescent="0.2">
      <c r="A14" s="338" t="s">
        <v>11</v>
      </c>
      <c r="B14" s="9" t="s">
        <v>4</v>
      </c>
      <c r="C14" s="10">
        <v>143122</v>
      </c>
      <c r="D14" s="11">
        <v>404060</v>
      </c>
      <c r="E14" s="10">
        <v>103772</v>
      </c>
      <c r="F14" s="11">
        <v>578481</v>
      </c>
      <c r="G14" s="12">
        <v>287827</v>
      </c>
      <c r="H14" s="67">
        <v>27970</v>
      </c>
      <c r="I14" s="13">
        <f>SUM(C14:H14)</f>
        <v>1545232</v>
      </c>
    </row>
    <row r="15" spans="1:9" x14ac:dyDescent="0.2">
      <c r="A15" s="339"/>
      <c r="B15" s="7" t="s">
        <v>5</v>
      </c>
      <c r="C15" s="14">
        <v>66530000</v>
      </c>
      <c r="D15" s="15">
        <v>158585330</v>
      </c>
      <c r="E15" s="14">
        <v>57363644</v>
      </c>
      <c r="F15" s="15">
        <v>242226524</v>
      </c>
      <c r="G15" s="16">
        <v>223619015</v>
      </c>
      <c r="H15" s="15">
        <v>29924072</v>
      </c>
      <c r="I15" s="17">
        <f>SUM(C15:H15)</f>
        <v>778248585</v>
      </c>
    </row>
    <row r="16" spans="1:9" x14ac:dyDescent="0.2">
      <c r="A16" s="339"/>
      <c r="B16" s="7" t="s">
        <v>7</v>
      </c>
      <c r="C16" s="20">
        <v>464.84817149005744</v>
      </c>
      <c r="D16" s="18">
        <v>392.47965648666042</v>
      </c>
      <c r="E16" s="20">
        <v>552.78537563119141</v>
      </c>
      <c r="F16" s="18">
        <v>418.72857362644584</v>
      </c>
      <c r="G16" s="19">
        <v>776.92160568674933</v>
      </c>
      <c r="H16" s="19">
        <v>1069.8631390775831</v>
      </c>
      <c r="I16" s="21">
        <f>I15/I14</f>
        <v>503.64513872350562</v>
      </c>
    </row>
    <row r="17" spans="1:9" x14ac:dyDescent="0.2">
      <c r="A17" s="339"/>
      <c r="B17" s="7" t="s">
        <v>8</v>
      </c>
      <c r="C17" s="20">
        <v>3907.0309999999999</v>
      </c>
      <c r="D17" s="18">
        <v>9269</v>
      </c>
      <c r="E17" s="20">
        <v>3025.67</v>
      </c>
      <c r="F17" s="18">
        <v>11740.966</v>
      </c>
      <c r="G17" s="19">
        <v>9100.1200000000008</v>
      </c>
      <c r="H17" s="18">
        <v>1821.2650000000001</v>
      </c>
      <c r="I17" s="26">
        <f>SUM(C17:H17)</f>
        <v>38864.052000000003</v>
      </c>
    </row>
    <row r="18" spans="1:9" x14ac:dyDescent="0.2">
      <c r="A18" s="339"/>
      <c r="B18" s="7" t="s">
        <v>9</v>
      </c>
      <c r="C18" s="29">
        <v>27.298605385615069</v>
      </c>
      <c r="D18" s="22">
        <v>22.939662426372323</v>
      </c>
      <c r="E18" s="29">
        <v>29.156901669043673</v>
      </c>
      <c r="F18" s="22">
        <v>20.296199875190368</v>
      </c>
      <c r="G18" s="66">
        <v>31.616630823376543</v>
      </c>
      <c r="H18" s="66">
        <v>65.114944583482298</v>
      </c>
      <c r="I18" s="23">
        <f>I17*1000/I14</f>
        <v>25.150949501434088</v>
      </c>
    </row>
    <row r="19" spans="1:9" ht="12" thickBot="1" x14ac:dyDescent="0.25">
      <c r="A19" s="340"/>
      <c r="B19" s="8" t="s">
        <v>10</v>
      </c>
      <c r="C19" s="24">
        <v>5.8725852998647229E-2</v>
      </c>
      <c r="D19" s="24">
        <v>5.8448029209259143E-2</v>
      </c>
      <c r="E19" s="68">
        <v>5.2745428794586338E-2</v>
      </c>
      <c r="F19" s="24">
        <v>4.8471017154174248E-2</v>
      </c>
      <c r="G19" s="69">
        <v>4.0694750399468488E-2</v>
      </c>
      <c r="H19" s="69">
        <v>6.0862873207897641E-2</v>
      </c>
      <c r="I19" s="27">
        <f>I17*1000/I15</f>
        <v>4.9937838306509739E-2</v>
      </c>
    </row>
    <row r="20" spans="1:9" x14ac:dyDescent="0.2">
      <c r="A20" s="338" t="s">
        <v>12</v>
      </c>
      <c r="B20" s="9" t="s">
        <v>4</v>
      </c>
      <c r="C20" s="10">
        <v>267468</v>
      </c>
      <c r="D20" s="15">
        <v>442730</v>
      </c>
      <c r="E20" s="14">
        <v>124488</v>
      </c>
      <c r="F20" s="11">
        <v>673929</v>
      </c>
      <c r="G20" s="16">
        <v>310916</v>
      </c>
      <c r="H20" s="67">
        <v>17943</v>
      </c>
      <c r="I20" s="13">
        <f>SUM(C20:H20)</f>
        <v>1837474</v>
      </c>
    </row>
    <row r="21" spans="1:9" x14ac:dyDescent="0.2">
      <c r="A21" s="339"/>
      <c r="B21" s="7" t="s">
        <v>5</v>
      </c>
      <c r="C21" s="14">
        <v>127680000</v>
      </c>
      <c r="D21" s="15">
        <v>175507300</v>
      </c>
      <c r="E21" s="14">
        <v>72408658</v>
      </c>
      <c r="F21" s="15">
        <v>276572316</v>
      </c>
      <c r="G21" s="16">
        <v>262544916</v>
      </c>
      <c r="H21" s="15">
        <v>21325380</v>
      </c>
      <c r="I21" s="17">
        <f>SUM(C21:H21)</f>
        <v>936038570</v>
      </c>
    </row>
    <row r="22" spans="1:9" x14ac:dyDescent="0.2">
      <c r="A22" s="339"/>
      <c r="B22" s="7" t="s">
        <v>7</v>
      </c>
      <c r="C22" s="20">
        <v>477.36551662254925</v>
      </c>
      <c r="D22" s="18">
        <v>396.42061753213017</v>
      </c>
      <c r="E22" s="20">
        <v>581.65170940170935</v>
      </c>
      <c r="F22" s="18">
        <v>410.38791326682781</v>
      </c>
      <c r="G22" s="19">
        <v>844.42394730409501</v>
      </c>
      <c r="H22" s="19">
        <v>1188.5069386390235</v>
      </c>
      <c r="I22" s="21">
        <f>I21/I20</f>
        <v>509.41595364070457</v>
      </c>
    </row>
    <row r="23" spans="1:9" x14ac:dyDescent="0.2">
      <c r="A23" s="339"/>
      <c r="B23" s="7" t="s">
        <v>8</v>
      </c>
      <c r="C23" s="20">
        <v>8579.1980000000003</v>
      </c>
      <c r="D23" s="18">
        <v>10614</v>
      </c>
      <c r="E23" s="20">
        <v>3233.0039399999996</v>
      </c>
      <c r="F23" s="18">
        <v>13353.352999999999</v>
      </c>
      <c r="G23" s="19">
        <v>10569.171269999999</v>
      </c>
      <c r="H23" s="18">
        <v>1151.18</v>
      </c>
      <c r="I23" s="26">
        <f>SUM(C23:H23)</f>
        <v>47499.906210000001</v>
      </c>
    </row>
    <row r="24" spans="1:9" x14ac:dyDescent="0.2">
      <c r="A24" s="339"/>
      <c r="B24" s="7" t="s">
        <v>9</v>
      </c>
      <c r="C24" s="29">
        <v>32.075605306055301</v>
      </c>
      <c r="D24" s="22">
        <v>23.973979626408873</v>
      </c>
      <c r="E24" s="29">
        <v>25.970406304222088</v>
      </c>
      <c r="F24" s="22">
        <v>19.814183689973277</v>
      </c>
      <c r="G24" s="66">
        <v>33.993655102986011</v>
      </c>
      <c r="H24" s="66">
        <v>64.157610210109794</v>
      </c>
      <c r="I24" s="23">
        <f>I23*1000/I20</f>
        <v>25.850654871851248</v>
      </c>
    </row>
    <row r="25" spans="1:9" ht="12" thickBot="1" x14ac:dyDescent="0.25">
      <c r="A25" s="340"/>
      <c r="B25" s="8" t="s">
        <v>10</v>
      </c>
      <c r="C25" s="24">
        <v>6.7192966791979947E-2</v>
      </c>
      <c r="D25" s="24">
        <v>6.0476116947842058E-2</v>
      </c>
      <c r="E25" s="68">
        <v>4.4649411124288475E-2</v>
      </c>
      <c r="F25" s="24">
        <v>4.8281596629505028E-2</v>
      </c>
      <c r="G25" s="69">
        <v>4.0256621347030765E-2</v>
      </c>
      <c r="H25" s="69">
        <v>5.398168754788895E-2</v>
      </c>
      <c r="I25" s="28">
        <f>I23*1000/I21</f>
        <v>5.0745671954522134E-2</v>
      </c>
    </row>
    <row r="26" spans="1:9" x14ac:dyDescent="0.2">
      <c r="A26" s="338" t="s">
        <v>13</v>
      </c>
      <c r="B26" s="9" t="s">
        <v>4</v>
      </c>
      <c r="C26" s="10">
        <v>376806</v>
      </c>
      <c r="D26" s="11">
        <v>439090</v>
      </c>
      <c r="E26" s="10">
        <v>106741</v>
      </c>
      <c r="F26" s="11">
        <v>745752</v>
      </c>
      <c r="G26" s="12">
        <v>319294</v>
      </c>
      <c r="H26" s="67">
        <v>23190</v>
      </c>
      <c r="I26" s="13">
        <f>SUM(C26:H26)</f>
        <v>2010873</v>
      </c>
    </row>
    <row r="27" spans="1:9" x14ac:dyDescent="0.2">
      <c r="A27" s="339"/>
      <c r="B27" s="7" t="s">
        <v>5</v>
      </c>
      <c r="C27" s="14">
        <v>171910000</v>
      </c>
      <c r="D27" s="15">
        <v>174336680</v>
      </c>
      <c r="E27" s="14">
        <v>65002723</v>
      </c>
      <c r="F27" s="15">
        <v>327031412</v>
      </c>
      <c r="G27" s="16">
        <v>266160656</v>
      </c>
      <c r="H27" s="15">
        <v>26860855</v>
      </c>
      <c r="I27" s="17">
        <f>SUM(C27:H27)</f>
        <v>1031302326</v>
      </c>
    </row>
    <row r="28" spans="1:9" x14ac:dyDescent="0.2">
      <c r="A28" s="339"/>
      <c r="B28" s="7" t="s">
        <v>7</v>
      </c>
      <c r="C28" s="20">
        <v>456.22946556052716</v>
      </c>
      <c r="D28" s="18">
        <v>397.04088000182196</v>
      </c>
      <c r="E28" s="20">
        <v>608.97614787195175</v>
      </c>
      <c r="F28" s="18">
        <v>438.52569218721504</v>
      </c>
      <c r="G28" s="19">
        <v>833.59116049784836</v>
      </c>
      <c r="H28" s="19">
        <v>1158.2947391116861</v>
      </c>
      <c r="I28" s="21">
        <f>I27/I26</f>
        <v>512.86298339079599</v>
      </c>
    </row>
    <row r="29" spans="1:9" x14ac:dyDescent="0.2">
      <c r="A29" s="339"/>
      <c r="B29" s="7" t="s">
        <v>8</v>
      </c>
      <c r="C29" s="20">
        <v>12947.689</v>
      </c>
      <c r="D29" s="18">
        <v>10502</v>
      </c>
      <c r="E29" s="20">
        <v>2922.04</v>
      </c>
      <c r="F29" s="18">
        <v>16139.691000000001</v>
      </c>
      <c r="G29" s="19">
        <v>10605.62</v>
      </c>
      <c r="H29" s="18">
        <v>1636.539</v>
      </c>
      <c r="I29" s="26">
        <f>SUM(C29:H29)</f>
        <v>54753.578999999998</v>
      </c>
    </row>
    <row r="30" spans="1:9" x14ac:dyDescent="0.2">
      <c r="A30" s="339"/>
      <c r="B30" s="7" t="s">
        <v>9</v>
      </c>
      <c r="C30" s="29">
        <v>34.361684792704999</v>
      </c>
      <c r="D30" s="22">
        <v>23.917647862624975</v>
      </c>
      <c r="E30" s="29">
        <v>27.37504801341565</v>
      </c>
      <c r="F30" s="22">
        <v>21.642169246612816</v>
      </c>
      <c r="G30" s="66">
        <v>33.215844957938451</v>
      </c>
      <c r="H30" s="66">
        <v>70.57089262613195</v>
      </c>
      <c r="I30" s="23">
        <f>I29*1000/I26</f>
        <v>27.228760344387737</v>
      </c>
    </row>
    <row r="31" spans="1:9" ht="12" thickBot="1" x14ac:dyDescent="0.25">
      <c r="A31" s="340"/>
      <c r="B31" s="8" t="s">
        <v>10</v>
      </c>
      <c r="C31" s="24">
        <v>7.5316671514164393E-2</v>
      </c>
      <c r="D31" s="24">
        <v>6.0239761362898499E-2</v>
      </c>
      <c r="E31" s="68">
        <v>4.4952578371216849E-2</v>
      </c>
      <c r="F31" s="24">
        <v>4.9352112389741937E-2</v>
      </c>
      <c r="G31" s="69">
        <v>3.9846685679945121E-2</v>
      </c>
      <c r="H31" s="69">
        <v>6.092654161604312E-2</v>
      </c>
      <c r="I31" s="28">
        <f>I29*1000/I27</f>
        <v>5.3091685744922873E-2</v>
      </c>
    </row>
    <row r="32" spans="1:9" x14ac:dyDescent="0.2">
      <c r="A32" s="338" t="s">
        <v>14</v>
      </c>
      <c r="B32" s="9" t="s">
        <v>4</v>
      </c>
      <c r="C32" s="10">
        <v>359425</v>
      </c>
      <c r="D32" s="11">
        <v>501000</v>
      </c>
      <c r="E32" s="10">
        <v>127289</v>
      </c>
      <c r="F32" s="11">
        <v>888260</v>
      </c>
      <c r="G32" s="12">
        <v>351392</v>
      </c>
      <c r="H32" s="67">
        <v>40833</v>
      </c>
      <c r="I32" s="13">
        <f>SUM(C32:H32)</f>
        <v>2268199</v>
      </c>
    </row>
    <row r="33" spans="1:9" x14ac:dyDescent="0.2">
      <c r="A33" s="339"/>
      <c r="B33" s="7" t="s">
        <v>5</v>
      </c>
      <c r="C33" s="14">
        <v>171340000</v>
      </c>
      <c r="D33" s="15">
        <v>195843740</v>
      </c>
      <c r="E33" s="14">
        <v>77756274</v>
      </c>
      <c r="F33" s="15">
        <v>446644744</v>
      </c>
      <c r="G33" s="16">
        <v>274226826</v>
      </c>
      <c r="H33" s="15">
        <v>41426071</v>
      </c>
      <c r="I33" s="17">
        <f>SUM(C33:H33)</f>
        <v>1207237655</v>
      </c>
    </row>
    <row r="34" spans="1:9" x14ac:dyDescent="0.2">
      <c r="A34" s="339"/>
      <c r="B34" s="7" t="s">
        <v>7</v>
      </c>
      <c r="C34" s="20">
        <v>476.70584962092232</v>
      </c>
      <c r="D34" s="15">
        <v>390.90566866267466</v>
      </c>
      <c r="E34" s="20">
        <v>610.86404952509645</v>
      </c>
      <c r="F34" s="18">
        <v>502.8310899961723</v>
      </c>
      <c r="G34" s="19">
        <v>780.40144909388948</v>
      </c>
      <c r="H34" s="19">
        <v>1014.5243063208679</v>
      </c>
      <c r="I34" s="26">
        <f>I33/I32</f>
        <v>532.2450344965323</v>
      </c>
    </row>
    <row r="35" spans="1:9" x14ac:dyDescent="0.2">
      <c r="A35" s="339"/>
      <c r="B35" s="7" t="s">
        <v>8</v>
      </c>
      <c r="C35" s="20">
        <v>11901.239</v>
      </c>
      <c r="D35" s="18">
        <v>11876</v>
      </c>
      <c r="E35" s="20">
        <v>3647.04</v>
      </c>
      <c r="F35" s="18">
        <v>22411.649000000001</v>
      </c>
      <c r="G35" s="19">
        <v>11279.41</v>
      </c>
      <c r="H35" s="18">
        <v>2823.857</v>
      </c>
      <c r="I35" s="21">
        <f>SUM(C35:H35)</f>
        <v>63939.195000000007</v>
      </c>
    </row>
    <row r="36" spans="1:9" x14ac:dyDescent="0.2">
      <c r="A36" s="339"/>
      <c r="B36" s="7" t="s">
        <v>9</v>
      </c>
      <c r="C36" s="29">
        <v>33.111884259581274</v>
      </c>
      <c r="D36" s="22">
        <v>23.704590818363272</v>
      </c>
      <c r="E36" s="29">
        <v>28.651650967483445</v>
      </c>
      <c r="F36" s="22">
        <v>25.230956026388672</v>
      </c>
      <c r="G36" s="66">
        <v>32.099222520717603</v>
      </c>
      <c r="H36" s="66">
        <v>69.156246173438149</v>
      </c>
      <c r="I36" s="23">
        <f>I35*1000/I32</f>
        <v>28.189411511071121</v>
      </c>
    </row>
    <row r="37" spans="1:9" ht="12" thickBot="1" x14ac:dyDescent="0.25">
      <c r="A37" s="340"/>
      <c r="B37" s="8" t="s">
        <v>10</v>
      </c>
      <c r="C37" s="24">
        <v>6.9459781720555627E-2</v>
      </c>
      <c r="D37" s="24">
        <v>6.0640181810253421E-2</v>
      </c>
      <c r="E37" s="68">
        <v>4.6903482026414998E-2</v>
      </c>
      <c r="F37" s="24">
        <v>5.0177796338290725E-2</v>
      </c>
      <c r="G37" s="69">
        <v>4.1131679801450202E-2</v>
      </c>
      <c r="H37" s="69">
        <v>6.8166179698769883E-2</v>
      </c>
      <c r="I37" s="28">
        <f>I35*1000/I33</f>
        <v>5.2963221230868586E-2</v>
      </c>
    </row>
    <row r="38" spans="1:9" x14ac:dyDescent="0.2">
      <c r="A38" s="338" t="s">
        <v>15</v>
      </c>
      <c r="B38" s="9" t="s">
        <v>4</v>
      </c>
      <c r="C38" s="10">
        <v>286563</v>
      </c>
      <c r="D38" s="11">
        <v>416820</v>
      </c>
      <c r="E38" s="10">
        <v>140082</v>
      </c>
      <c r="F38" s="11">
        <v>809940</v>
      </c>
      <c r="G38" s="12">
        <v>365333</v>
      </c>
      <c r="H38" s="67">
        <v>56660</v>
      </c>
      <c r="I38" s="13">
        <f>SUM(C38:H38)</f>
        <v>2075398</v>
      </c>
    </row>
    <row r="39" spans="1:9" x14ac:dyDescent="0.2">
      <c r="A39" s="339"/>
      <c r="B39" s="7" t="s">
        <v>5</v>
      </c>
      <c r="C39" s="14">
        <v>124950000</v>
      </c>
      <c r="D39" s="15">
        <v>158705560</v>
      </c>
      <c r="E39" s="14">
        <v>84306184</v>
      </c>
      <c r="F39" s="15">
        <v>411572893</v>
      </c>
      <c r="G39" s="16">
        <v>286609022</v>
      </c>
      <c r="H39" s="15">
        <v>62473622</v>
      </c>
      <c r="I39" s="17">
        <f>SUM(C39:H39)</f>
        <v>1128617281</v>
      </c>
    </row>
    <row r="40" spans="1:9" x14ac:dyDescent="0.2">
      <c r="A40" s="339"/>
      <c r="B40" s="7" t="s">
        <v>7</v>
      </c>
      <c r="C40" s="20">
        <v>436.02977355764699</v>
      </c>
      <c r="D40" s="18">
        <v>380.753226812533</v>
      </c>
      <c r="E40" s="20">
        <v>601.8345254922117</v>
      </c>
      <c r="F40" s="18">
        <v>508.15232362891078</v>
      </c>
      <c r="G40" s="19">
        <v>784.51446214823193</v>
      </c>
      <c r="H40" s="19">
        <v>1102.6054006353688</v>
      </c>
      <c r="I40" s="21">
        <f>I39/I38</f>
        <v>543.80763641479848</v>
      </c>
    </row>
    <row r="41" spans="1:9" x14ac:dyDescent="0.2">
      <c r="A41" s="339"/>
      <c r="B41" s="7" t="s">
        <v>8</v>
      </c>
      <c r="C41" s="20">
        <v>7974.5680000000002</v>
      </c>
      <c r="D41" s="18">
        <v>8291</v>
      </c>
      <c r="E41" s="20">
        <v>3237.53</v>
      </c>
      <c r="F41" s="18">
        <v>20346.048999999999</v>
      </c>
      <c r="G41" s="19">
        <v>11799.5</v>
      </c>
      <c r="H41" s="18">
        <v>3931.18</v>
      </c>
      <c r="I41" s="26">
        <f>SUM(C41:H41)</f>
        <v>55579.826999999997</v>
      </c>
    </row>
    <row r="42" spans="1:9" x14ac:dyDescent="0.2">
      <c r="A42" s="339"/>
      <c r="B42" s="7" t="s">
        <v>9</v>
      </c>
      <c r="C42" s="29">
        <v>27.82832396366593</v>
      </c>
      <c r="D42" s="22">
        <v>19.89108008252963</v>
      </c>
      <c r="E42" s="29">
        <v>23.111677446067304</v>
      </c>
      <c r="F42" s="22">
        <v>25.120439785663134</v>
      </c>
      <c r="G42" s="66">
        <v>32.297930928769098</v>
      </c>
      <c r="H42" s="66">
        <v>69.381927285563009</v>
      </c>
      <c r="I42" s="23">
        <f>I41*1000/I38</f>
        <v>26.780322135802386</v>
      </c>
    </row>
    <row r="43" spans="1:9" ht="12" thickBot="1" x14ac:dyDescent="0.25">
      <c r="A43" s="340"/>
      <c r="B43" s="8" t="s">
        <v>10</v>
      </c>
      <c r="C43" s="24">
        <v>6.3822072829131646E-2</v>
      </c>
      <c r="D43" s="24">
        <v>5.2241395953613726E-2</v>
      </c>
      <c r="E43" s="68">
        <v>3.8402046521284844E-2</v>
      </c>
      <c r="F43" s="24">
        <v>4.9434861590848256E-2</v>
      </c>
      <c r="G43" s="69">
        <v>4.1169325088447492E-2</v>
      </c>
      <c r="H43" s="69">
        <v>6.2925437555069241E-2</v>
      </c>
      <c r="I43" s="28">
        <f>I41*1000/I39</f>
        <v>4.9245947174186497E-2</v>
      </c>
    </row>
    <row r="44" spans="1:9" x14ac:dyDescent="0.2">
      <c r="A44" s="338" t="s">
        <v>16</v>
      </c>
      <c r="B44" s="9" t="s">
        <v>4</v>
      </c>
      <c r="C44" s="10">
        <v>325222</v>
      </c>
      <c r="D44" s="11">
        <v>489180</v>
      </c>
      <c r="E44" s="10">
        <v>140416</v>
      </c>
      <c r="F44" s="11">
        <v>806432</v>
      </c>
      <c r="G44" s="12">
        <v>391250</v>
      </c>
      <c r="H44" s="67">
        <v>45544</v>
      </c>
      <c r="I44" s="13">
        <f>SUM(C44:H44)</f>
        <v>2198044</v>
      </c>
    </row>
    <row r="45" spans="1:9" x14ac:dyDescent="0.2">
      <c r="A45" s="339"/>
      <c r="B45" s="7" t="s">
        <v>5</v>
      </c>
      <c r="C45" s="14">
        <v>156500000</v>
      </c>
      <c r="D45" s="15">
        <v>187991560</v>
      </c>
      <c r="E45" s="14">
        <v>79666717</v>
      </c>
      <c r="F45" s="15">
        <v>396022775</v>
      </c>
      <c r="G45" s="16">
        <v>308842010</v>
      </c>
      <c r="H45" s="15">
        <v>52939018</v>
      </c>
      <c r="I45" s="17">
        <f>SUM(C45:H45)</f>
        <v>1181962080</v>
      </c>
    </row>
    <row r="46" spans="1:9" x14ac:dyDescent="0.2">
      <c r="A46" s="339"/>
      <c r="B46" s="7" t="s">
        <v>7</v>
      </c>
      <c r="C46" s="20">
        <v>481.20975825743648</v>
      </c>
      <c r="D46" s="18">
        <v>384.29935810948933</v>
      </c>
      <c r="E46" s="20">
        <v>567.36210260938924</v>
      </c>
      <c r="F46" s="18">
        <v>491.0801840700766</v>
      </c>
      <c r="G46" s="19">
        <v>789.37254952076682</v>
      </c>
      <c r="H46" s="19">
        <v>1162.3708501668716</v>
      </c>
      <c r="I46" s="21">
        <f>I45/I44</f>
        <v>537.73358495098364</v>
      </c>
    </row>
    <row r="47" spans="1:9" x14ac:dyDescent="0.2">
      <c r="A47" s="339"/>
      <c r="B47" s="7" t="s">
        <v>8</v>
      </c>
      <c r="C47" s="20">
        <v>8830.8700000000008</v>
      </c>
      <c r="D47" s="18">
        <v>11929</v>
      </c>
      <c r="E47" s="20">
        <v>3416.39</v>
      </c>
      <c r="F47" s="18">
        <v>20411.275000000001</v>
      </c>
      <c r="G47" s="19">
        <v>12551.51</v>
      </c>
      <c r="H47" s="18">
        <v>3276.692</v>
      </c>
      <c r="I47" s="26">
        <f>SUM(C47:H47)</f>
        <v>60415.737000000008</v>
      </c>
    </row>
    <row r="48" spans="1:9" x14ac:dyDescent="0.2">
      <c r="A48" s="339"/>
      <c r="B48" s="7" t="s">
        <v>9</v>
      </c>
      <c r="C48" s="29">
        <v>27.153359858804141</v>
      </c>
      <c r="D48" s="22">
        <v>24.385706692832905</v>
      </c>
      <c r="E48" s="29">
        <v>24.330489402917046</v>
      </c>
      <c r="F48" s="22">
        <v>25.310596553708187</v>
      </c>
      <c r="G48" s="66">
        <v>32.080536741214054</v>
      </c>
      <c r="H48" s="66">
        <v>71.945634990339016</v>
      </c>
      <c r="I48" s="23">
        <f>I47*1000/I44</f>
        <v>27.486136310283147</v>
      </c>
    </row>
    <row r="49" spans="1:9" ht="12" thickBot="1" x14ac:dyDescent="0.25">
      <c r="A49" s="340"/>
      <c r="B49" s="8" t="s">
        <v>10</v>
      </c>
      <c r="C49" s="24">
        <v>5.6427284345047922E-2</v>
      </c>
      <c r="D49" s="24">
        <v>6.3454976382982295E-2</v>
      </c>
      <c r="E49" s="68">
        <v>4.2883529391577663E-2</v>
      </c>
      <c r="F49" s="24">
        <v>5.1540659498686657E-2</v>
      </c>
      <c r="G49" s="69">
        <v>4.0640552753817394E-2</v>
      </c>
      <c r="H49" s="69">
        <v>6.1895594663278417E-2</v>
      </c>
      <c r="I49" s="28">
        <f>I47*1000/I45</f>
        <v>5.1114784494609176E-2</v>
      </c>
    </row>
    <row r="50" spans="1:9" x14ac:dyDescent="0.2">
      <c r="A50" s="338" t="s">
        <v>17</v>
      </c>
      <c r="B50" s="9" t="s">
        <v>4</v>
      </c>
      <c r="C50" s="10">
        <v>346734</v>
      </c>
      <c r="D50" s="11">
        <v>495430</v>
      </c>
      <c r="E50" s="10">
        <v>144968</v>
      </c>
      <c r="F50" s="11">
        <v>812140</v>
      </c>
      <c r="G50" s="12">
        <v>371265</v>
      </c>
      <c r="H50" s="67">
        <v>60249</v>
      </c>
      <c r="I50" s="13">
        <f>SUM(C50:H50)</f>
        <v>2230786</v>
      </c>
    </row>
    <row r="51" spans="1:9" x14ac:dyDescent="0.2">
      <c r="A51" s="339"/>
      <c r="B51" s="7" t="s">
        <v>5</v>
      </c>
      <c r="C51" s="14">
        <v>158400000</v>
      </c>
      <c r="D51" s="15">
        <v>190898410</v>
      </c>
      <c r="E51" s="14">
        <v>80298677</v>
      </c>
      <c r="F51" s="15">
        <v>426811185</v>
      </c>
      <c r="G51" s="16">
        <v>289394880</v>
      </c>
      <c r="H51" s="15">
        <v>66399924</v>
      </c>
      <c r="I51" s="17">
        <f>SUM(C51:H51)</f>
        <v>1212203076</v>
      </c>
    </row>
    <row r="52" spans="1:9" x14ac:dyDescent="0.2">
      <c r="A52" s="339"/>
      <c r="B52" s="7" t="s">
        <v>7</v>
      </c>
      <c r="C52" s="20">
        <v>456.8343456367129</v>
      </c>
      <c r="D52" s="18">
        <v>385.31863229921481</v>
      </c>
      <c r="E52" s="20">
        <v>553.90622068318521</v>
      </c>
      <c r="F52" s="18">
        <v>525.53892801733696</v>
      </c>
      <c r="G52" s="19">
        <v>779.48333400670685</v>
      </c>
      <c r="H52" s="19">
        <v>1102.0917193646367</v>
      </c>
      <c r="I52" s="21">
        <f>I51/I50</f>
        <v>543.39729404792752</v>
      </c>
    </row>
    <row r="53" spans="1:9" x14ac:dyDescent="0.2">
      <c r="A53" s="339"/>
      <c r="B53" s="7" t="s">
        <v>8</v>
      </c>
      <c r="C53" s="20">
        <v>9345.5460000000003</v>
      </c>
      <c r="D53" s="18">
        <v>12066</v>
      </c>
      <c r="E53" s="20">
        <v>3512.65</v>
      </c>
      <c r="F53" s="18">
        <v>21630.853999999999</v>
      </c>
      <c r="G53" s="19">
        <v>12106.94</v>
      </c>
      <c r="H53" s="18">
        <v>4377.7340000000004</v>
      </c>
      <c r="I53" s="26">
        <f>SUM(C53:H53)</f>
        <v>63039.724000000002</v>
      </c>
    </row>
    <row r="54" spans="1:9" x14ac:dyDescent="0.2">
      <c r="A54" s="339"/>
      <c r="B54" s="7" t="s">
        <v>9</v>
      </c>
      <c r="C54" s="29">
        <v>26.953070653584593</v>
      </c>
      <c r="D54" s="22">
        <v>24.35460105363018</v>
      </c>
      <c r="E54" s="29">
        <v>24.230519838860989</v>
      </c>
      <c r="F54" s="22">
        <v>26.634390622306498</v>
      </c>
      <c r="G54" s="66">
        <v>32.609968620796465</v>
      </c>
      <c r="H54" s="66">
        <v>72.660691463758738</v>
      </c>
      <c r="I54" s="23">
        <f>I53*1000/I50</f>
        <v>28.258974191159528</v>
      </c>
    </row>
    <row r="55" spans="1:9" ht="12" thickBot="1" x14ac:dyDescent="0.25">
      <c r="A55" s="340"/>
      <c r="B55" s="8" t="s">
        <v>10</v>
      </c>
      <c r="C55" s="24">
        <v>5.8999659090909089E-2</v>
      </c>
      <c r="D55" s="24">
        <v>6.3206393390075902E-2</v>
      </c>
      <c r="E55" s="68">
        <v>4.3744805409434082E-2</v>
      </c>
      <c r="F55" s="24">
        <v>5.0680147944107884E-2</v>
      </c>
      <c r="G55" s="69">
        <v>4.1835363500556749E-2</v>
      </c>
      <c r="H55" s="69">
        <v>6.5929804377486939E-2</v>
      </c>
      <c r="I55" s="28">
        <f>I53*1000/I51</f>
        <v>5.2004260051885895E-2</v>
      </c>
    </row>
    <row r="56" spans="1:9" x14ac:dyDescent="0.2">
      <c r="A56" s="338" t="s">
        <v>18</v>
      </c>
      <c r="B56" s="9" t="s">
        <v>4</v>
      </c>
      <c r="C56" s="10">
        <v>349306</v>
      </c>
      <c r="D56" s="11">
        <v>480870</v>
      </c>
      <c r="E56" s="10">
        <v>147941</v>
      </c>
      <c r="F56" s="11">
        <v>801339</v>
      </c>
      <c r="G56" s="12">
        <v>368101</v>
      </c>
      <c r="H56" s="67">
        <v>65426</v>
      </c>
      <c r="I56" s="13">
        <f>SUM(C56:H56)</f>
        <v>2212983</v>
      </c>
    </row>
    <row r="57" spans="1:9" x14ac:dyDescent="0.2">
      <c r="A57" s="339"/>
      <c r="B57" s="7" t="s">
        <v>5</v>
      </c>
      <c r="C57" s="14">
        <v>162650000</v>
      </c>
      <c r="D57" s="15">
        <v>184940260</v>
      </c>
      <c r="E57" s="14">
        <v>79712778</v>
      </c>
      <c r="F57" s="15">
        <v>405097285</v>
      </c>
      <c r="G57" s="16">
        <v>288335147</v>
      </c>
      <c r="H57" s="15">
        <v>71145499</v>
      </c>
      <c r="I57" s="31">
        <f>SUM(C57:H57)</f>
        <v>1191880969</v>
      </c>
    </row>
    <row r="58" spans="1:9" x14ac:dyDescent="0.2">
      <c r="A58" s="339"/>
      <c r="B58" s="7" t="s">
        <v>7</v>
      </c>
      <c r="C58" s="20">
        <v>465.63757851282259</v>
      </c>
      <c r="D58" s="18">
        <v>384.59512966082309</v>
      </c>
      <c r="E58" s="20">
        <v>538.81464908308044</v>
      </c>
      <c r="F58" s="18">
        <v>505.52548297287416</v>
      </c>
      <c r="G58" s="19">
        <v>783.30443818408537</v>
      </c>
      <c r="H58" s="19">
        <v>1087.4193592761287</v>
      </c>
      <c r="I58" s="70">
        <f>I57/I56</f>
        <v>538.5856868308523</v>
      </c>
    </row>
    <row r="59" spans="1:9" x14ac:dyDescent="0.2">
      <c r="A59" s="339"/>
      <c r="B59" s="7" t="s">
        <v>8</v>
      </c>
      <c r="C59" s="20">
        <v>9227.9680000000008</v>
      </c>
      <c r="D59" s="18">
        <v>11980</v>
      </c>
      <c r="E59" s="20">
        <v>3394.35</v>
      </c>
      <c r="F59" s="18">
        <v>20285.563999999998</v>
      </c>
      <c r="G59" s="19">
        <v>11610.01</v>
      </c>
      <c r="H59" s="18">
        <v>4549.5780000000004</v>
      </c>
      <c r="I59" s="26">
        <f>SUM(C59:H59)</f>
        <v>61047.47</v>
      </c>
    </row>
    <row r="60" spans="1:9" x14ac:dyDescent="0.2">
      <c r="A60" s="339"/>
      <c r="B60" s="7" t="s">
        <v>9</v>
      </c>
      <c r="C60" s="29">
        <v>26.418005989018226</v>
      </c>
      <c r="D60" s="22">
        <v>24.913178197849732</v>
      </c>
      <c r="E60" s="29">
        <v>22.94394386951555</v>
      </c>
      <c r="F60" s="22">
        <v>25.314584713835217</v>
      </c>
      <c r="G60" s="66">
        <v>31.540283780810157</v>
      </c>
      <c r="H60" s="66">
        <v>69.537767859872218</v>
      </c>
      <c r="I60" s="32">
        <f>I59*1000/I56</f>
        <v>27.586054660157806</v>
      </c>
    </row>
    <row r="61" spans="1:9" ht="12" thickBot="1" x14ac:dyDescent="0.25">
      <c r="A61" s="340"/>
      <c r="B61" s="8" t="s">
        <v>10</v>
      </c>
      <c r="C61" s="24">
        <v>5.6735124500461115E-2</v>
      </c>
      <c r="D61" s="24">
        <v>6.4777674693438841E-2</v>
      </c>
      <c r="E61" s="68">
        <v>4.2582257012796616E-2</v>
      </c>
      <c r="F61" s="24">
        <v>5.0075783647871151E-2</v>
      </c>
      <c r="G61" s="69">
        <v>4.0265677357745083E-2</v>
      </c>
      <c r="H61" s="69">
        <v>6.3947516904758792E-2</v>
      </c>
      <c r="I61" s="28">
        <f>I59*1000/I57</f>
        <v>5.1219435151497919E-2</v>
      </c>
    </row>
    <row r="62" spans="1:9" x14ac:dyDescent="0.2">
      <c r="A62" s="338" t="s">
        <v>19</v>
      </c>
      <c r="B62" s="9" t="s">
        <v>4</v>
      </c>
      <c r="C62" s="10">
        <v>274549</v>
      </c>
      <c r="D62" s="11">
        <v>487040</v>
      </c>
      <c r="E62" s="10">
        <v>125199</v>
      </c>
      <c r="F62" s="11">
        <v>606465</v>
      </c>
      <c r="G62" s="12">
        <v>365794</v>
      </c>
      <c r="H62" s="67">
        <v>59906</v>
      </c>
      <c r="I62" s="13">
        <f>SUM(C62:H62)</f>
        <v>1918953</v>
      </c>
    </row>
    <row r="63" spans="1:9" x14ac:dyDescent="0.2">
      <c r="A63" s="339"/>
      <c r="B63" s="7" t="s">
        <v>5</v>
      </c>
      <c r="C63" s="14">
        <v>151720000</v>
      </c>
      <c r="D63" s="15">
        <v>190150150</v>
      </c>
      <c r="E63" s="14">
        <v>72553996</v>
      </c>
      <c r="F63" s="15">
        <v>333952983</v>
      </c>
      <c r="G63" s="16">
        <v>268946443</v>
      </c>
      <c r="H63" s="15">
        <v>64550832</v>
      </c>
      <c r="I63" s="31">
        <f>SUM(C63:H63)</f>
        <v>1081874404</v>
      </c>
    </row>
    <row r="64" spans="1:9" x14ac:dyDescent="0.2">
      <c r="A64" s="339"/>
      <c r="B64" s="7" t="s">
        <v>7</v>
      </c>
      <c r="C64" s="20">
        <v>552.61538013250822</v>
      </c>
      <c r="D64" s="18">
        <v>390.41998603810777</v>
      </c>
      <c r="E64" s="20">
        <v>579.50938905262819</v>
      </c>
      <c r="F64" s="18">
        <v>550.65499740298287</v>
      </c>
      <c r="G64" s="19">
        <v>735.24017069716831</v>
      </c>
      <c r="H64" s="19">
        <v>1077.5353386972924</v>
      </c>
      <c r="I64" s="70">
        <f>I63/I62</f>
        <v>563.78369037699201</v>
      </c>
    </row>
    <row r="65" spans="1:9" x14ac:dyDescent="0.2">
      <c r="A65" s="339"/>
      <c r="B65" s="7" t="s">
        <v>8</v>
      </c>
      <c r="C65" s="20">
        <v>7957.5029999999997</v>
      </c>
      <c r="D65" s="18">
        <v>12648</v>
      </c>
      <c r="E65" s="20">
        <v>3033.55</v>
      </c>
      <c r="F65" s="18">
        <v>17381.223999999998</v>
      </c>
      <c r="G65" s="19">
        <v>11407.53</v>
      </c>
      <c r="H65" s="18">
        <v>4046.13</v>
      </c>
      <c r="I65" s="26">
        <f>SUM(C65:H65)</f>
        <v>56473.936999999998</v>
      </c>
    </row>
    <row r="66" spans="1:9" x14ac:dyDescent="0.2">
      <c r="A66" s="339"/>
      <c r="B66" s="7" t="s">
        <v>9</v>
      </c>
      <c r="C66" s="29">
        <v>28.983908154828463</v>
      </c>
      <c r="D66" s="22">
        <v>25.969119579500656</v>
      </c>
      <c r="E66" s="29">
        <v>24.229826116822018</v>
      </c>
      <c r="F66" s="22">
        <v>28.659896284204365</v>
      </c>
      <c r="G66" s="66">
        <v>31.185667342821368</v>
      </c>
      <c r="H66" s="66">
        <v>67.541314726404707</v>
      </c>
      <c r="I66" s="32">
        <f>I65*1000/I62</f>
        <v>29.429557159555237</v>
      </c>
    </row>
    <row r="67" spans="1:9" ht="12" thickBot="1" x14ac:dyDescent="0.25">
      <c r="A67" s="340"/>
      <c r="B67" s="8" t="s">
        <v>10</v>
      </c>
      <c r="C67" s="24">
        <v>5.2448609280253099E-2</v>
      </c>
      <c r="D67" s="24">
        <v>6.6515856022201406E-2</v>
      </c>
      <c r="E67" s="68">
        <v>4.1810929338750684E-2</v>
      </c>
      <c r="F67" s="24">
        <v>5.2046919431170346E-2</v>
      </c>
      <c r="G67" s="69">
        <v>4.2415619529126848E-2</v>
      </c>
      <c r="H67" s="69">
        <v>6.2681298980003852E-2</v>
      </c>
      <c r="I67" s="28">
        <f>I65*1000/I63</f>
        <v>5.220008606470368E-2</v>
      </c>
    </row>
    <row r="68" spans="1:9" x14ac:dyDescent="0.2">
      <c r="A68" s="338" t="s">
        <v>20</v>
      </c>
      <c r="B68" s="9" t="s">
        <v>4</v>
      </c>
      <c r="C68" s="10">
        <v>257319</v>
      </c>
      <c r="D68" s="11">
        <v>493940</v>
      </c>
      <c r="E68" s="10">
        <v>121152</v>
      </c>
      <c r="F68" s="11">
        <v>633719</v>
      </c>
      <c r="G68" s="12">
        <v>376667</v>
      </c>
      <c r="H68" s="67">
        <v>56003</v>
      </c>
      <c r="I68" s="13">
        <f>SUM(C68:H68)</f>
        <v>1938800</v>
      </c>
    </row>
    <row r="69" spans="1:9" x14ac:dyDescent="0.2">
      <c r="A69" s="339"/>
      <c r="B69" s="7" t="s">
        <v>5</v>
      </c>
      <c r="C69" s="14">
        <v>134080000</v>
      </c>
      <c r="D69" s="15">
        <v>188509850</v>
      </c>
      <c r="E69" s="14">
        <v>68161365</v>
      </c>
      <c r="F69" s="15">
        <v>309916391</v>
      </c>
      <c r="G69" s="16">
        <v>270173470</v>
      </c>
      <c r="H69" s="15">
        <v>56879620</v>
      </c>
      <c r="I69" s="31">
        <f>SUM(C69:H69)</f>
        <v>1027720696</v>
      </c>
    </row>
    <row r="70" spans="1:9" x14ac:dyDescent="0.2">
      <c r="A70" s="339"/>
      <c r="B70" s="7" t="s">
        <v>7</v>
      </c>
      <c r="C70" s="20">
        <v>521.06529249686184</v>
      </c>
      <c r="D70" s="18">
        <v>381.64524031258856</v>
      </c>
      <c r="E70" s="20">
        <v>562.61031596671944</v>
      </c>
      <c r="F70" s="18">
        <v>489.04386802352462</v>
      </c>
      <c r="G70" s="19">
        <v>717.27406435923513</v>
      </c>
      <c r="H70" s="19">
        <v>1015.653090013035</v>
      </c>
      <c r="I70" s="70">
        <f>I69/I68</f>
        <v>530.08082112647003</v>
      </c>
    </row>
    <row r="71" spans="1:9" x14ac:dyDescent="0.2">
      <c r="A71" s="339"/>
      <c r="B71" s="7" t="s">
        <v>8</v>
      </c>
      <c r="C71" s="20">
        <v>7016.1019999999999</v>
      </c>
      <c r="D71" s="18">
        <v>12634</v>
      </c>
      <c r="E71" s="20">
        <v>2932.97</v>
      </c>
      <c r="F71" s="18">
        <v>16179.303</v>
      </c>
      <c r="G71" s="19">
        <v>11470.36</v>
      </c>
      <c r="H71" s="18">
        <v>3686.6280000000002</v>
      </c>
      <c r="I71" s="26">
        <f>SUM(C71:H71)</f>
        <v>53919.362999999998</v>
      </c>
    </row>
    <row r="72" spans="1:9" x14ac:dyDescent="0.2">
      <c r="A72" s="339"/>
      <c r="B72" s="7" t="s">
        <v>9</v>
      </c>
      <c r="C72" s="29">
        <v>27.266163788915705</v>
      </c>
      <c r="D72" s="22">
        <v>25.578005425760214</v>
      </c>
      <c r="E72" s="29">
        <v>24.209010169043847</v>
      </c>
      <c r="F72" s="22">
        <v>25.530721029352126</v>
      </c>
      <c r="G72" s="66">
        <v>30.452256236941384</v>
      </c>
      <c r="H72" s="66">
        <v>65.829116297341216</v>
      </c>
      <c r="I72" s="32">
        <f>I71*1000/I68</f>
        <v>27.810688570249638</v>
      </c>
    </row>
    <row r="73" spans="1:9" ht="12" thickBot="1" x14ac:dyDescent="0.25">
      <c r="A73" s="340"/>
      <c r="B73" s="8" t="s">
        <v>10</v>
      </c>
      <c r="C73" s="24">
        <v>5.2327729713603818E-2</v>
      </c>
      <c r="D73" s="24">
        <v>6.7020370553581149E-2</v>
      </c>
      <c r="E73" s="68">
        <v>4.3029801413161255E-2</v>
      </c>
      <c r="F73" s="24">
        <v>5.2205380127829382E-2</v>
      </c>
      <c r="G73" s="69">
        <v>4.2455537917916217E-2</v>
      </c>
      <c r="H73" s="69">
        <v>6.4814568029814543E-2</v>
      </c>
      <c r="I73" s="28">
        <f>I71*1000/I69</f>
        <v>5.246499677379271E-2</v>
      </c>
    </row>
    <row r="74" spans="1:9" x14ac:dyDescent="0.2">
      <c r="A74" s="338" t="s">
        <v>21</v>
      </c>
      <c r="B74" s="9" t="s">
        <v>4</v>
      </c>
      <c r="C74" s="10">
        <v>292000</v>
      </c>
      <c r="D74" s="11">
        <v>459040</v>
      </c>
      <c r="E74" s="10">
        <v>124522</v>
      </c>
      <c r="F74" s="11">
        <v>640492</v>
      </c>
      <c r="G74" s="12">
        <v>387816</v>
      </c>
      <c r="H74" s="67">
        <v>55684</v>
      </c>
      <c r="I74" s="13">
        <f>SUM(C74:H74)</f>
        <v>1959554</v>
      </c>
    </row>
    <row r="75" spans="1:9" x14ac:dyDescent="0.2">
      <c r="A75" s="339"/>
      <c r="B75" s="7" t="s">
        <v>5</v>
      </c>
      <c r="C75" s="14">
        <v>124800000</v>
      </c>
      <c r="D75" s="15">
        <v>175091510</v>
      </c>
      <c r="E75" s="14">
        <v>72828614</v>
      </c>
      <c r="F75" s="15">
        <v>269456688</v>
      </c>
      <c r="G75" s="16">
        <v>255937668</v>
      </c>
      <c r="H75" s="15">
        <v>52628798</v>
      </c>
      <c r="I75" s="17">
        <f>SUM(C75:H75)</f>
        <v>950743278</v>
      </c>
    </row>
    <row r="76" spans="1:9" x14ac:dyDescent="0.2">
      <c r="A76" s="339"/>
      <c r="B76" s="7" t="s">
        <v>7</v>
      </c>
      <c r="C76" s="20">
        <v>427.39726027397262</v>
      </c>
      <c r="D76" s="18">
        <v>381.42974468455907</v>
      </c>
      <c r="E76" s="20">
        <v>584.86543743274285</v>
      </c>
      <c r="F76" s="18">
        <v>420.70265983025547</v>
      </c>
      <c r="G76" s="19">
        <v>659.94612909214675</v>
      </c>
      <c r="H76" s="19">
        <v>945.13321600459733</v>
      </c>
      <c r="I76" s="21">
        <f>I75/I74</f>
        <v>485.18350502206113</v>
      </c>
    </row>
    <row r="77" spans="1:9" x14ac:dyDescent="0.2">
      <c r="A77" s="339"/>
      <c r="B77" s="7" t="s">
        <v>8</v>
      </c>
      <c r="C77" s="20">
        <v>7701.49</v>
      </c>
      <c r="D77" s="18">
        <v>11721</v>
      </c>
      <c r="E77" s="20">
        <v>3606.04</v>
      </c>
      <c r="F77" s="18">
        <v>14371.717000000001</v>
      </c>
      <c r="G77" s="19">
        <v>10982.74</v>
      </c>
      <c r="H77" s="18">
        <v>3245.556</v>
      </c>
      <c r="I77" s="26">
        <f>SUM(C77:H77)</f>
        <v>51628.542999999998</v>
      </c>
    </row>
    <row r="78" spans="1:9" x14ac:dyDescent="0.2">
      <c r="A78" s="339"/>
      <c r="B78" s="7" t="s">
        <v>9</v>
      </c>
      <c r="C78" s="29">
        <v>26.374965753424657</v>
      </c>
      <c r="D78" s="22">
        <v>25.533722551411643</v>
      </c>
      <c r="E78" s="29">
        <v>28.959059443311222</v>
      </c>
      <c r="F78" s="22">
        <v>22.438558170906116</v>
      </c>
      <c r="G78" s="66">
        <v>28.319460775212988</v>
      </c>
      <c r="H78" s="66">
        <v>58.285252496228722</v>
      </c>
      <c r="I78" s="23">
        <f>I77*1000/I74</f>
        <v>26.347088674259552</v>
      </c>
    </row>
    <row r="79" spans="1:9" ht="12" thickBot="1" x14ac:dyDescent="0.25">
      <c r="A79" s="340"/>
      <c r="B79" s="8" t="s">
        <v>10</v>
      </c>
      <c r="C79" s="24">
        <v>6.171065705128205E-2</v>
      </c>
      <c r="D79" s="24">
        <v>6.6942137856941211E-2</v>
      </c>
      <c r="E79" s="68">
        <v>4.9514055011399778E-2</v>
      </c>
      <c r="F79" s="24">
        <v>5.3335907550381527E-2</v>
      </c>
      <c r="G79" s="69">
        <v>4.2911776472074441E-2</v>
      </c>
      <c r="H79" s="69">
        <v>6.1668822457240993E-2</v>
      </c>
      <c r="I79" s="28">
        <f>I77*1000/I75</f>
        <v>5.4303347911758781E-2</v>
      </c>
    </row>
    <row r="80" spans="1:9" x14ac:dyDescent="0.2">
      <c r="A80" s="341" t="s">
        <v>3</v>
      </c>
      <c r="B80" s="34" t="s">
        <v>4</v>
      </c>
      <c r="C80" s="35">
        <f>SUM(C8,C14,C20,C26,C32,C38,C44,C50,C56,C62,C68,C74)</f>
        <v>3445459</v>
      </c>
      <c r="D80" s="36">
        <f t="shared" ref="D80:H81" si="0">SUM(D8,D14,D20,D26,D32,D38,D44,D50,D56,D62,D68,D74)</f>
        <v>5535460</v>
      </c>
      <c r="E80" s="35">
        <f t="shared" si="0"/>
        <v>1519131</v>
      </c>
      <c r="F80" s="36">
        <f t="shared" si="0"/>
        <v>8672114</v>
      </c>
      <c r="G80" s="37">
        <f t="shared" si="0"/>
        <v>4192862</v>
      </c>
      <c r="H80" s="37">
        <f t="shared" si="0"/>
        <v>551953</v>
      </c>
      <c r="I80" s="38">
        <f>SUM(C80:H80)</f>
        <v>23916979</v>
      </c>
    </row>
    <row r="81" spans="1:9" x14ac:dyDescent="0.2">
      <c r="A81" s="342"/>
      <c r="B81" s="39" t="s">
        <v>22</v>
      </c>
      <c r="C81" s="40">
        <f>SUM(C9,C15,C21,C27,C33,C39,C45,C51,C57,C63,C69,C75)</f>
        <v>1629250000</v>
      </c>
      <c r="D81" s="41">
        <f t="shared" si="0"/>
        <v>2145852810</v>
      </c>
      <c r="E81" s="40">
        <f t="shared" si="0"/>
        <v>874362657</v>
      </c>
      <c r="F81" s="41">
        <f t="shared" si="0"/>
        <v>4157674750</v>
      </c>
      <c r="G81" s="42">
        <f t="shared" si="0"/>
        <v>3231291613</v>
      </c>
      <c r="H81" s="42">
        <f t="shared" si="0"/>
        <v>589841259</v>
      </c>
      <c r="I81" s="43">
        <f>SUM(C81:H81)</f>
        <v>12628273089</v>
      </c>
    </row>
    <row r="82" spans="1:9" x14ac:dyDescent="0.2">
      <c r="A82" s="342"/>
      <c r="B82" s="39" t="s">
        <v>7</v>
      </c>
      <c r="C82" s="44">
        <f t="shared" ref="C82:I82" si="1">C81/C80</f>
        <v>472.86878177914758</v>
      </c>
      <c r="D82" s="45">
        <f t="shared" si="1"/>
        <v>387.65573412146415</v>
      </c>
      <c r="E82" s="44">
        <f t="shared" si="1"/>
        <v>575.56764821467004</v>
      </c>
      <c r="F82" s="45">
        <f t="shared" si="1"/>
        <v>479.43036150124408</v>
      </c>
      <c r="G82" s="46">
        <f t="shared" si="1"/>
        <v>770.66490931492615</v>
      </c>
      <c r="H82" s="46">
        <f t="shared" si="1"/>
        <v>1068.6439950503031</v>
      </c>
      <c r="I82" s="47">
        <f t="shared" si="1"/>
        <v>528.00452302107215</v>
      </c>
    </row>
    <row r="83" spans="1:9" x14ac:dyDescent="0.2">
      <c r="A83" s="342"/>
      <c r="B83" s="39" t="s">
        <v>8</v>
      </c>
      <c r="C83" s="44">
        <f t="shared" ref="C83:H83" si="2">SUM(C11,C17,C23,C29,C35,C41,C47,C53,C59,C65,C71,C77)</f>
        <v>100069.07200000001</v>
      </c>
      <c r="D83" s="45">
        <f t="shared" si="2"/>
        <v>133269</v>
      </c>
      <c r="E83" s="44">
        <f t="shared" si="2"/>
        <v>39079.38394</v>
      </c>
      <c r="F83" s="45">
        <f t="shared" si="2"/>
        <v>209566.864</v>
      </c>
      <c r="G83" s="46">
        <f t="shared" si="2"/>
        <v>132485.63126999998</v>
      </c>
      <c r="H83" s="46">
        <f t="shared" si="2"/>
        <v>36953.813000000002</v>
      </c>
      <c r="I83" s="48">
        <f>SUM(C83:H83)</f>
        <v>651423.76420999994</v>
      </c>
    </row>
    <row r="84" spans="1:9" x14ac:dyDescent="0.2">
      <c r="A84" s="342"/>
      <c r="B84" s="39" t="s">
        <v>9</v>
      </c>
      <c r="C84" s="49">
        <f t="shared" ref="C84:I84" si="3">C83*1000/C80</f>
        <v>29.043756434193533</v>
      </c>
      <c r="D84" s="50">
        <f t="shared" si="3"/>
        <v>24.075505920013875</v>
      </c>
      <c r="E84" s="49">
        <f t="shared" si="3"/>
        <v>25.724828168209324</v>
      </c>
      <c r="F84" s="50">
        <f t="shared" si="3"/>
        <v>24.165602989075097</v>
      </c>
      <c r="G84" s="51">
        <f t="shared" si="3"/>
        <v>31.597899303626015</v>
      </c>
      <c r="H84" s="51">
        <f t="shared" si="3"/>
        <v>66.951013945027924</v>
      </c>
      <c r="I84" s="52">
        <f t="shared" si="3"/>
        <v>27.236874866595816</v>
      </c>
    </row>
    <row r="85" spans="1:9" ht="12" thickBot="1" x14ac:dyDescent="0.25">
      <c r="A85" s="343"/>
      <c r="B85" s="53" t="s">
        <v>10</v>
      </c>
      <c r="C85" s="54">
        <f t="shared" ref="C85:I85" si="4">C83*1000/C81</f>
        <v>6.1420329599508987E-2</v>
      </c>
      <c r="D85" s="55">
        <f t="shared" si="4"/>
        <v>6.2105378047807483E-2</v>
      </c>
      <c r="E85" s="54">
        <f t="shared" si="4"/>
        <v>4.4694708342284561E-2</v>
      </c>
      <c r="F85" s="55">
        <f t="shared" si="4"/>
        <v>5.0404823994469508E-2</v>
      </c>
      <c r="G85" s="56">
        <f t="shared" si="4"/>
        <v>4.1000827884734768E-2</v>
      </c>
      <c r="H85" s="56">
        <f t="shared" si="4"/>
        <v>6.2650437615453414E-2</v>
      </c>
      <c r="I85" s="57">
        <f t="shared" si="4"/>
        <v>5.1584548387493295E-2</v>
      </c>
    </row>
    <row r="86" spans="1:9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x14ac:dyDescent="0.2">
      <c r="E88" s="73" t="s">
        <v>0</v>
      </c>
    </row>
    <row r="89" spans="1:9" ht="12.75" customHeight="1" x14ac:dyDescent="0.2">
      <c r="G89" s="62" t="s">
        <v>0</v>
      </c>
    </row>
    <row r="90" spans="1:9" x14ac:dyDescent="0.2">
      <c r="G90" s="62"/>
      <c r="H90" s="72"/>
    </row>
    <row r="91" spans="1:9" x14ac:dyDescent="0.2">
      <c r="G91" s="62"/>
    </row>
    <row r="92" spans="1:9" x14ac:dyDescent="0.2">
      <c r="G92" s="62"/>
    </row>
    <row r="93" spans="1:9" x14ac:dyDescent="0.2">
      <c r="G93" s="62"/>
    </row>
  </sheetData>
  <mergeCells count="24">
    <mergeCell ref="A62:A67"/>
    <mergeCell ref="I5:I7"/>
    <mergeCell ref="C5:C7"/>
    <mergeCell ref="D5:D7"/>
    <mergeCell ref="F5:F7"/>
    <mergeCell ref="H5:H7"/>
    <mergeCell ref="E5:E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68:A73"/>
    <mergeCell ref="A74:A79"/>
    <mergeCell ref="A80:A85"/>
    <mergeCell ref="B5:B7"/>
    <mergeCell ref="A44:A49"/>
    <mergeCell ref="A50:A55"/>
    <mergeCell ref="A56:A61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09/01/2020&amp;R&amp;8Tabla de elaboración propia  a partir de los datos aportados por los concesionarios.</oddFooter>
  </headerFooter>
  <ignoredErrors>
    <ignoredError sqref="I10:I60 I64:I82 C82:H82" formula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2:L93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0" width="11.42578125" style="1"/>
    <col min="11" max="11" width="12.7109375" style="1" bestFit="1" customWidth="1"/>
    <col min="12" max="12" width="13.7109375" style="1" bestFit="1" customWidth="1"/>
    <col min="13" max="16384" width="11.42578125" style="1"/>
  </cols>
  <sheetData>
    <row r="2" spans="1:9" s="173" customFormat="1" ht="11.25" customHeight="1" x14ac:dyDescent="0.2">
      <c r="A2" s="335" t="s">
        <v>38</v>
      </c>
      <c r="B2" s="335"/>
      <c r="C2" s="335"/>
      <c r="D2" s="335"/>
      <c r="E2" s="335"/>
      <c r="F2" s="335"/>
      <c r="G2" s="335"/>
      <c r="H2" s="335"/>
      <c r="I2" s="335"/>
    </row>
    <row r="3" spans="1:9" x14ac:dyDescent="0.2">
      <c r="H3" s="2" t="s">
        <v>0</v>
      </c>
    </row>
    <row r="4" spans="1:9" ht="12" thickBot="1" x14ac:dyDescent="0.25">
      <c r="D4" s="3"/>
      <c r="H4" s="3"/>
    </row>
    <row r="5" spans="1:9" ht="12.7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2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x14ac:dyDescent="0.2">
      <c r="A8" s="338" t="s">
        <v>6</v>
      </c>
      <c r="B8" s="9" t="s">
        <v>4</v>
      </c>
      <c r="C8" s="10">
        <v>251760</v>
      </c>
      <c r="D8" s="11">
        <v>447420</v>
      </c>
      <c r="E8" s="10">
        <v>106082</v>
      </c>
      <c r="F8" s="11">
        <v>588217</v>
      </c>
      <c r="G8" s="12">
        <v>366005</v>
      </c>
      <c r="H8" s="11">
        <v>60029</v>
      </c>
      <c r="I8" s="13">
        <f>SUM(C8:H8)</f>
        <v>1819513</v>
      </c>
    </row>
    <row r="9" spans="1:9" x14ac:dyDescent="0.2">
      <c r="A9" s="339"/>
      <c r="B9" s="7" t="s">
        <v>5</v>
      </c>
      <c r="C9" s="14">
        <v>119714730</v>
      </c>
      <c r="D9" s="15">
        <v>170523650</v>
      </c>
      <c r="E9" s="14">
        <v>64705438</v>
      </c>
      <c r="F9" s="15">
        <v>290864307</v>
      </c>
      <c r="G9" s="16">
        <v>261172711</v>
      </c>
      <c r="H9" s="15">
        <v>58500024</v>
      </c>
      <c r="I9" s="17">
        <f>SUM(C9:H9)</f>
        <v>965480860</v>
      </c>
    </row>
    <row r="10" spans="1:9" x14ac:dyDescent="0.2">
      <c r="A10" s="339"/>
      <c r="B10" s="7" t="s">
        <v>7</v>
      </c>
      <c r="C10" s="20">
        <v>475.51132030505244</v>
      </c>
      <c r="D10" s="18">
        <v>381.12657011309284</v>
      </c>
      <c r="E10" s="20">
        <v>609.95680699835975</v>
      </c>
      <c r="F10" s="18">
        <v>494.48470037418161</v>
      </c>
      <c r="G10" s="19">
        <v>713.57689375828204</v>
      </c>
      <c r="H10" s="19">
        <v>974.52937746755731</v>
      </c>
      <c r="I10" s="21">
        <f>I9/I8</f>
        <v>530.62597519226301</v>
      </c>
    </row>
    <row r="11" spans="1:9" x14ac:dyDescent="0.2">
      <c r="A11" s="339"/>
      <c r="B11" s="7" t="s">
        <v>8</v>
      </c>
      <c r="C11" s="20">
        <v>6613.1059999999998</v>
      </c>
      <c r="D11" s="18">
        <v>11893</v>
      </c>
      <c r="E11" s="20">
        <v>2840.67</v>
      </c>
      <c r="F11" s="18">
        <v>15544.744000000001</v>
      </c>
      <c r="G11" s="19">
        <v>11992.11</v>
      </c>
      <c r="H11" s="18">
        <v>3518.721</v>
      </c>
      <c r="I11" s="26">
        <f>SUM(C11:H11)</f>
        <v>52402.350999999995</v>
      </c>
    </row>
    <row r="12" spans="1:9" x14ac:dyDescent="0.2">
      <c r="A12" s="339"/>
      <c r="B12" s="7" t="s">
        <v>9</v>
      </c>
      <c r="C12" s="29">
        <v>26.267500794407372</v>
      </c>
      <c r="D12" s="22">
        <v>26.581288274998883</v>
      </c>
      <c r="E12" s="29">
        <v>26.778058483060274</v>
      </c>
      <c r="F12" s="22">
        <v>26.426886676175631</v>
      </c>
      <c r="G12" s="66">
        <v>32.76488026119862</v>
      </c>
      <c r="H12" s="66">
        <v>58.617018441086806</v>
      </c>
      <c r="I12" s="23">
        <f>I11*1000/I8</f>
        <v>28.800206978460714</v>
      </c>
    </row>
    <row r="13" spans="1:9" ht="12" thickBot="1" x14ac:dyDescent="0.25">
      <c r="A13" s="340"/>
      <c r="B13" s="8" t="s">
        <v>10</v>
      </c>
      <c r="C13" s="29">
        <v>5.5240537233805731E-2</v>
      </c>
      <c r="D13" s="22">
        <v>6.9743991522583523E-2</v>
      </c>
      <c r="E13" s="29">
        <v>4.390156512038447E-2</v>
      </c>
      <c r="F13" s="22">
        <v>5.3443284809779015E-2</v>
      </c>
      <c r="G13" s="66">
        <v>4.5916397444754481E-2</v>
      </c>
      <c r="H13" s="24">
        <v>6.014905224654267E-2</v>
      </c>
      <c r="I13" s="27">
        <f>I11*1000/I9</f>
        <v>5.4275908690722248E-2</v>
      </c>
    </row>
    <row r="14" spans="1:9" x14ac:dyDescent="0.2">
      <c r="A14" s="338" t="s">
        <v>11</v>
      </c>
      <c r="B14" s="9" t="s">
        <v>4</v>
      </c>
      <c r="C14" s="10">
        <v>189010</v>
      </c>
      <c r="D14" s="11">
        <v>434040</v>
      </c>
      <c r="E14" s="10">
        <v>101405</v>
      </c>
      <c r="F14" s="11">
        <v>442749</v>
      </c>
      <c r="G14" s="12">
        <v>309826</v>
      </c>
      <c r="H14" s="67">
        <v>36213</v>
      </c>
      <c r="I14" s="13">
        <f>SUM(C14:H14)</f>
        <v>1513243</v>
      </c>
    </row>
    <row r="15" spans="1:9" x14ac:dyDescent="0.2">
      <c r="A15" s="339"/>
      <c r="B15" s="7" t="s">
        <v>5</v>
      </c>
      <c r="C15" s="14">
        <v>85928020</v>
      </c>
      <c r="D15" s="15">
        <v>165917670</v>
      </c>
      <c r="E15" s="14">
        <v>62459577</v>
      </c>
      <c r="F15" s="15">
        <v>247788589</v>
      </c>
      <c r="G15" s="16">
        <v>238709701</v>
      </c>
      <c r="H15" s="15">
        <v>37748236</v>
      </c>
      <c r="I15" s="17">
        <f>SUM(C15:H15)</f>
        <v>838551793</v>
      </c>
    </row>
    <row r="16" spans="1:9" x14ac:dyDescent="0.2">
      <c r="A16" s="339"/>
      <c r="B16" s="7" t="s">
        <v>7</v>
      </c>
      <c r="C16" s="20">
        <v>454.62155441511032</v>
      </c>
      <c r="D16" s="18">
        <v>382.26354713851259</v>
      </c>
      <c r="E16" s="20">
        <v>615.94178788028205</v>
      </c>
      <c r="F16" s="18">
        <v>559.65928550939702</v>
      </c>
      <c r="G16" s="19">
        <v>770.46374739369844</v>
      </c>
      <c r="H16" s="19">
        <v>1042.3946096705604</v>
      </c>
      <c r="I16" s="21">
        <f>I15/I14</f>
        <v>554.14219196784654</v>
      </c>
    </row>
    <row r="17" spans="1:9" x14ac:dyDescent="0.2">
      <c r="A17" s="339"/>
      <c r="B17" s="7" t="s">
        <v>8</v>
      </c>
      <c r="C17" s="20">
        <v>5091.2139999999999</v>
      </c>
      <c r="D17" s="18">
        <v>11590</v>
      </c>
      <c r="E17" s="20">
        <v>3104.2</v>
      </c>
      <c r="F17" s="18">
        <v>12526.407999999999</v>
      </c>
      <c r="G17" s="19">
        <v>10259.68</v>
      </c>
      <c r="H17" s="18">
        <v>2092.7440000000001</v>
      </c>
      <c r="I17" s="26">
        <f>SUM(C17:H17)</f>
        <v>44664.245999999999</v>
      </c>
    </row>
    <row r="18" spans="1:9" x14ac:dyDescent="0.2">
      <c r="A18" s="339"/>
      <c r="B18" s="7" t="s">
        <v>9</v>
      </c>
      <c r="C18" s="29">
        <v>26.936215015078567</v>
      </c>
      <c r="D18" s="22">
        <v>26.702608054557185</v>
      </c>
      <c r="E18" s="29">
        <v>30.611902766135792</v>
      </c>
      <c r="F18" s="22">
        <v>28.292346227772395</v>
      </c>
      <c r="G18" s="66">
        <v>33.114328687715037</v>
      </c>
      <c r="H18" s="66">
        <v>57.789854472150893</v>
      </c>
      <c r="I18" s="23">
        <f>I17*1000/I14</f>
        <v>29.515580775856886</v>
      </c>
    </row>
    <row r="19" spans="1:9" ht="12" thickBot="1" x14ac:dyDescent="0.25">
      <c r="A19" s="340"/>
      <c r="B19" s="8" t="s">
        <v>10</v>
      </c>
      <c r="C19" s="24">
        <v>5.9249753456439472E-2</v>
      </c>
      <c r="D19" s="24">
        <v>6.985392212896914E-2</v>
      </c>
      <c r="E19" s="68">
        <v>4.9699343945284802E-2</v>
      </c>
      <c r="F19" s="24">
        <v>5.0552804108344153E-2</v>
      </c>
      <c r="G19" s="69">
        <v>4.297973629483956E-2</v>
      </c>
      <c r="H19" s="69">
        <v>5.5439517756538353E-2</v>
      </c>
      <c r="I19" s="27">
        <f>I17*1000/I15</f>
        <v>5.3263550770321945E-2</v>
      </c>
    </row>
    <row r="20" spans="1:9" x14ac:dyDescent="0.2">
      <c r="A20" s="338" t="s">
        <v>12</v>
      </c>
      <c r="B20" s="9" t="s">
        <v>4</v>
      </c>
      <c r="C20" s="10">
        <v>306210</v>
      </c>
      <c r="D20" s="15">
        <v>483100</v>
      </c>
      <c r="E20" s="14">
        <v>98365</v>
      </c>
      <c r="F20" s="11">
        <v>542778</v>
      </c>
      <c r="G20" s="16">
        <v>379550</v>
      </c>
      <c r="H20" s="67">
        <v>23817</v>
      </c>
      <c r="I20" s="13">
        <f>SUM(C20:H20)</f>
        <v>1833820</v>
      </c>
    </row>
    <row r="21" spans="1:9" x14ac:dyDescent="0.2">
      <c r="A21" s="339"/>
      <c r="B21" s="7" t="s">
        <v>5</v>
      </c>
      <c r="C21" s="14">
        <v>128736000</v>
      </c>
      <c r="D21" s="15">
        <v>187081400</v>
      </c>
      <c r="E21" s="14">
        <v>68726668</v>
      </c>
      <c r="F21" s="15">
        <v>217866533</v>
      </c>
      <c r="G21" s="16">
        <v>267262911</v>
      </c>
      <c r="H21" s="15">
        <v>26904094</v>
      </c>
      <c r="I21" s="17">
        <f>SUM(C21:H21)</f>
        <v>896577606</v>
      </c>
    </row>
    <row r="22" spans="1:9" x14ac:dyDescent="0.2">
      <c r="A22" s="339"/>
      <c r="B22" s="7" t="s">
        <v>7</v>
      </c>
      <c r="C22" s="20">
        <v>420.41736063485843</v>
      </c>
      <c r="D22" s="18">
        <v>387.25191471744978</v>
      </c>
      <c r="E22" s="20">
        <v>698.69026584659173</v>
      </c>
      <c r="F22" s="18">
        <v>401.39160577621055</v>
      </c>
      <c r="G22" s="19">
        <v>704.15732051113162</v>
      </c>
      <c r="H22" s="19">
        <v>1129.6172481840701</v>
      </c>
      <c r="I22" s="21">
        <f>I21/I20</f>
        <v>488.91254648765965</v>
      </c>
    </row>
    <row r="23" spans="1:9" x14ac:dyDescent="0.2">
      <c r="A23" s="339"/>
      <c r="B23" s="7" t="s">
        <v>8</v>
      </c>
      <c r="C23" s="20">
        <v>11020.33</v>
      </c>
      <c r="D23" s="18">
        <v>13013</v>
      </c>
      <c r="E23" s="20">
        <v>3029.31</v>
      </c>
      <c r="F23" s="18">
        <v>12210.255999999999</v>
      </c>
      <c r="G23" s="19">
        <v>11830.29</v>
      </c>
      <c r="H23" s="18">
        <v>1495.3610000000001</v>
      </c>
      <c r="I23" s="26">
        <f>SUM(C23:H23)</f>
        <v>52598.546999999999</v>
      </c>
    </row>
    <row r="24" spans="1:9" x14ac:dyDescent="0.2">
      <c r="A24" s="339"/>
      <c r="B24" s="7" t="s">
        <v>9</v>
      </c>
      <c r="C24" s="29">
        <v>35.989451683485193</v>
      </c>
      <c r="D24" s="22">
        <v>26.936452080314634</v>
      </c>
      <c r="E24" s="29">
        <v>30.796624815737307</v>
      </c>
      <c r="F24" s="22">
        <v>22.495856501184647</v>
      </c>
      <c r="G24" s="66">
        <v>31.169253062837569</v>
      </c>
      <c r="H24" s="66">
        <v>62.785447369525968</v>
      </c>
      <c r="I24" s="23">
        <f>I23*1000/I20</f>
        <v>28.682502644752486</v>
      </c>
    </row>
    <row r="25" spans="1:9" ht="12" thickBot="1" x14ac:dyDescent="0.25">
      <c r="A25" s="340"/>
      <c r="B25" s="8" t="s">
        <v>10</v>
      </c>
      <c r="C25" s="24">
        <v>8.5604104523987076E-2</v>
      </c>
      <c r="D25" s="24">
        <v>6.955795712454578E-2</v>
      </c>
      <c r="E25" s="68">
        <v>4.4077649741436617E-2</v>
      </c>
      <c r="F25" s="24">
        <v>5.6044661067792365E-2</v>
      </c>
      <c r="G25" s="69">
        <v>4.4264615526843527E-2</v>
      </c>
      <c r="H25" s="69">
        <v>5.5581169170758921E-2</v>
      </c>
      <c r="I25" s="28">
        <f>I23*1000/I21</f>
        <v>5.866591653416782E-2</v>
      </c>
    </row>
    <row r="26" spans="1:9" x14ac:dyDescent="0.2">
      <c r="A26" s="338" t="s">
        <v>13</v>
      </c>
      <c r="B26" s="9" t="s">
        <v>4</v>
      </c>
      <c r="C26" s="10">
        <v>439630</v>
      </c>
      <c r="D26" s="11">
        <v>409700</v>
      </c>
      <c r="E26" s="10">
        <v>90845</v>
      </c>
      <c r="F26" s="11">
        <v>554097</v>
      </c>
      <c r="G26" s="12">
        <v>418189</v>
      </c>
      <c r="H26" s="67">
        <v>50025</v>
      </c>
      <c r="I26" s="13">
        <f>SUM(C26:H26)</f>
        <v>1962486</v>
      </c>
    </row>
    <row r="27" spans="1:9" x14ac:dyDescent="0.2">
      <c r="A27" s="339"/>
      <c r="B27" s="7" t="s">
        <v>5</v>
      </c>
      <c r="C27" s="14">
        <v>174663250</v>
      </c>
      <c r="D27" s="15">
        <v>160542800</v>
      </c>
      <c r="E27" s="14">
        <v>62338213</v>
      </c>
      <c r="F27" s="15">
        <v>204674590</v>
      </c>
      <c r="G27" s="16">
        <v>286452006</v>
      </c>
      <c r="H27" s="15">
        <v>46822652</v>
      </c>
      <c r="I27" s="17">
        <f>SUM(C27:H27)</f>
        <v>935493511</v>
      </c>
    </row>
    <row r="28" spans="1:9" x14ac:dyDescent="0.2">
      <c r="A28" s="339"/>
      <c r="B28" s="7" t="s">
        <v>7</v>
      </c>
      <c r="C28" s="20">
        <v>397.29602165457317</v>
      </c>
      <c r="D28" s="18">
        <v>391.85452770319745</v>
      </c>
      <c r="E28" s="20">
        <v>686.20411690241622</v>
      </c>
      <c r="F28" s="18">
        <v>369.38404286614076</v>
      </c>
      <c r="G28" s="19">
        <v>684.98216356719092</v>
      </c>
      <c r="H28" s="19">
        <v>935.98504747626191</v>
      </c>
      <c r="I28" s="21">
        <f>I27/I26</f>
        <v>476.68799216911611</v>
      </c>
    </row>
    <row r="29" spans="1:9" x14ac:dyDescent="0.2">
      <c r="A29" s="339"/>
      <c r="B29" s="7" t="s">
        <v>8</v>
      </c>
      <c r="C29" s="20">
        <v>16664.035</v>
      </c>
      <c r="D29" s="18">
        <v>11490</v>
      </c>
      <c r="E29" s="20">
        <v>2653.93</v>
      </c>
      <c r="F29" s="18">
        <v>11556.833000000001</v>
      </c>
      <c r="G29" s="19">
        <v>12944.31</v>
      </c>
      <c r="H29" s="18">
        <v>3121.0419999999999</v>
      </c>
      <c r="I29" s="26">
        <f>SUM(C29:H29)</f>
        <v>58430.15</v>
      </c>
    </row>
    <row r="30" spans="1:9" x14ac:dyDescent="0.2">
      <c r="A30" s="339"/>
      <c r="B30" s="7" t="s">
        <v>9</v>
      </c>
      <c r="C30" s="29">
        <v>37.904681209198642</v>
      </c>
      <c r="D30" s="22">
        <v>28.04491091042226</v>
      </c>
      <c r="E30" s="29">
        <v>29.213825747151741</v>
      </c>
      <c r="F30" s="22">
        <v>20.857057518809885</v>
      </c>
      <c r="G30" s="66">
        <v>30.953253194129928</v>
      </c>
      <c r="H30" s="66">
        <v>62.389645177411296</v>
      </c>
      <c r="I30" s="23">
        <f>I29*1000/I26</f>
        <v>29.773537237972654</v>
      </c>
    </row>
    <row r="31" spans="1:9" ht="12" thickBot="1" x14ac:dyDescent="0.25">
      <c r="A31" s="340"/>
      <c r="B31" s="8" t="s">
        <v>10</v>
      </c>
      <c r="C31" s="24">
        <v>9.5406646790323665E-2</v>
      </c>
      <c r="D31" s="24">
        <v>7.1569699793450722E-2</v>
      </c>
      <c r="E31" s="68">
        <v>4.2573084345552223E-2</v>
      </c>
      <c r="F31" s="24">
        <v>5.6464424821859913E-2</v>
      </c>
      <c r="G31" s="69">
        <v>4.5188407582664999E-2</v>
      </c>
      <c r="H31" s="69">
        <v>6.6656668656871462E-2</v>
      </c>
      <c r="I31" s="28">
        <f>I29*1000/I27</f>
        <v>6.245917188409017E-2</v>
      </c>
    </row>
    <row r="32" spans="1:9" x14ac:dyDescent="0.2">
      <c r="A32" s="338" t="s">
        <v>14</v>
      </c>
      <c r="B32" s="9" t="s">
        <v>4</v>
      </c>
      <c r="C32" s="10">
        <v>423160</v>
      </c>
      <c r="D32" s="11">
        <v>466150</v>
      </c>
      <c r="E32" s="10">
        <v>97931</v>
      </c>
      <c r="F32" s="11">
        <v>841232</v>
      </c>
      <c r="G32" s="12">
        <v>367150</v>
      </c>
      <c r="H32" s="67">
        <v>70349</v>
      </c>
      <c r="I32" s="13">
        <f>SUM(C32:H32)</f>
        <v>2265972</v>
      </c>
    </row>
    <row r="33" spans="1:12" x14ac:dyDescent="0.2">
      <c r="A33" s="339"/>
      <c r="B33" s="7" t="s">
        <v>5</v>
      </c>
      <c r="C33" s="14">
        <v>176177170</v>
      </c>
      <c r="D33" s="15">
        <v>174847040</v>
      </c>
      <c r="E33" s="14">
        <v>67042770</v>
      </c>
      <c r="F33" s="15">
        <v>418143818</v>
      </c>
      <c r="G33" s="16">
        <v>262660571</v>
      </c>
      <c r="H33" s="15">
        <v>62652661</v>
      </c>
      <c r="I33" s="17">
        <f>SUM(C33:H33)</f>
        <v>1161524030</v>
      </c>
    </row>
    <row r="34" spans="1:12" x14ac:dyDescent="0.2">
      <c r="A34" s="339"/>
      <c r="B34" s="7" t="s">
        <v>7</v>
      </c>
      <c r="C34" s="20">
        <v>416.33701200491538</v>
      </c>
      <c r="D34" s="18">
        <v>375.08750402231044</v>
      </c>
      <c r="E34" s="20">
        <v>684.59190654644601</v>
      </c>
      <c r="F34" s="18">
        <v>497.06123637712307</v>
      </c>
      <c r="G34" s="19">
        <v>715.40397930001359</v>
      </c>
      <c r="H34" s="19">
        <v>890.59774836884674</v>
      </c>
      <c r="I34" s="26">
        <f>I33/I32</f>
        <v>512.59416709473908</v>
      </c>
    </row>
    <row r="35" spans="1:12" x14ac:dyDescent="0.2">
      <c r="A35" s="339"/>
      <c r="B35" s="7" t="s">
        <v>8</v>
      </c>
      <c r="C35" s="20">
        <v>16108.15</v>
      </c>
      <c r="D35" s="18">
        <v>12969</v>
      </c>
      <c r="E35" s="20">
        <v>2906.44</v>
      </c>
      <c r="F35" s="18">
        <v>24829.012999999999</v>
      </c>
      <c r="G35" s="19">
        <v>12201.2</v>
      </c>
      <c r="H35" s="18">
        <v>4670.1120000000001</v>
      </c>
      <c r="I35" s="21">
        <f>SUM(C35:H35)</f>
        <v>73683.914999999994</v>
      </c>
    </row>
    <row r="36" spans="1:12" x14ac:dyDescent="0.2">
      <c r="A36" s="339"/>
      <c r="B36" s="7" t="s">
        <v>9</v>
      </c>
      <c r="C36" s="29">
        <v>38.066334247093295</v>
      </c>
      <c r="D36" s="22">
        <v>27.821516679180522</v>
      </c>
      <c r="E36" s="29">
        <v>29.67844706987573</v>
      </c>
      <c r="F36" s="22">
        <v>29.515060054776804</v>
      </c>
      <c r="G36" s="66">
        <v>33.232193926188209</v>
      </c>
      <c r="H36" s="66">
        <v>66.384909522523415</v>
      </c>
      <c r="I36" s="23">
        <f>I35*1000/I32</f>
        <v>32.517575239235086</v>
      </c>
    </row>
    <row r="37" spans="1:12" ht="12" thickBot="1" x14ac:dyDescent="0.25">
      <c r="A37" s="340"/>
      <c r="B37" s="8" t="s">
        <v>10</v>
      </c>
      <c r="C37" s="24">
        <v>9.1431540193317895E-2</v>
      </c>
      <c r="D37" s="24">
        <v>7.4173403221467177E-2</v>
      </c>
      <c r="E37" s="68">
        <v>4.3352027369990831E-2</v>
      </c>
      <c r="F37" s="24">
        <v>5.9379122519993825E-2</v>
      </c>
      <c r="G37" s="69">
        <v>4.6452347048312782E-2</v>
      </c>
      <c r="H37" s="69">
        <v>7.4539723061403565E-2</v>
      </c>
      <c r="I37" s="28">
        <f>I35*1000/I33</f>
        <v>6.3437271289169969E-2</v>
      </c>
      <c r="K37" s="20"/>
      <c r="L37" s="20"/>
    </row>
    <row r="38" spans="1:12" x14ac:dyDescent="0.2">
      <c r="A38" s="338" t="s">
        <v>15</v>
      </c>
      <c r="B38" s="9" t="s">
        <v>4</v>
      </c>
      <c r="C38" s="10">
        <v>352420</v>
      </c>
      <c r="D38" s="11">
        <v>475020</v>
      </c>
      <c r="E38" s="10">
        <v>143320</v>
      </c>
      <c r="F38" s="11">
        <v>837218</v>
      </c>
      <c r="G38" s="12">
        <v>374163</v>
      </c>
      <c r="H38" s="67">
        <v>73046</v>
      </c>
      <c r="I38" s="13">
        <f>SUM(C38:H38)</f>
        <v>2255187</v>
      </c>
      <c r="K38" s="20"/>
      <c r="L38" s="20"/>
    </row>
    <row r="39" spans="1:12" x14ac:dyDescent="0.2">
      <c r="A39" s="339"/>
      <c r="B39" s="7" t="s">
        <v>5</v>
      </c>
      <c r="C39" s="14">
        <v>148735880</v>
      </c>
      <c r="D39" s="15">
        <v>177770400</v>
      </c>
      <c r="E39" s="14">
        <v>103413602</v>
      </c>
      <c r="F39" s="15">
        <v>421274143</v>
      </c>
      <c r="G39" s="16">
        <v>269489331</v>
      </c>
      <c r="H39" s="15">
        <v>66068294</v>
      </c>
      <c r="I39" s="17">
        <f>SUM(C39:H39)</f>
        <v>1186751650</v>
      </c>
      <c r="K39" s="20"/>
      <c r="L39" s="20"/>
    </row>
    <row r="40" spans="1:12" x14ac:dyDescent="0.2">
      <c r="A40" s="339"/>
      <c r="B40" s="7" t="s">
        <v>7</v>
      </c>
      <c r="C40" s="20">
        <v>422.04154134271607</v>
      </c>
      <c r="D40" s="18">
        <v>374.23771630668182</v>
      </c>
      <c r="E40" s="20">
        <v>721.55736812726764</v>
      </c>
      <c r="F40" s="18">
        <v>503.18333217871572</v>
      </c>
      <c r="G40" s="19">
        <v>720.24580463594748</v>
      </c>
      <c r="H40" s="19">
        <v>904.47518002354684</v>
      </c>
      <c r="I40" s="21">
        <f>I39/I38</f>
        <v>526.23203752061363</v>
      </c>
      <c r="K40" s="20"/>
      <c r="L40" s="20"/>
    </row>
    <row r="41" spans="1:12" x14ac:dyDescent="0.2">
      <c r="A41" s="339"/>
      <c r="B41" s="7" t="s">
        <v>8</v>
      </c>
      <c r="C41" s="20">
        <v>10537.449000000001</v>
      </c>
      <c r="D41" s="18">
        <v>13376</v>
      </c>
      <c r="E41" s="20">
        <v>5001.88</v>
      </c>
      <c r="F41" s="18">
        <v>25570.196</v>
      </c>
      <c r="G41" s="19">
        <v>14044.3</v>
      </c>
      <c r="H41" s="18">
        <v>4776.0959999999995</v>
      </c>
      <c r="I41" s="26">
        <f>SUM(C41:H41)</f>
        <v>73305.921000000002</v>
      </c>
      <c r="K41" s="20"/>
      <c r="L41" s="20"/>
    </row>
    <row r="42" spans="1:12" x14ac:dyDescent="0.2">
      <c r="A42" s="339"/>
      <c r="B42" s="7" t="s">
        <v>9</v>
      </c>
      <c r="C42" s="29">
        <v>29.90025821463027</v>
      </c>
      <c r="D42" s="22">
        <v>28.158814365710917</v>
      </c>
      <c r="E42" s="29">
        <v>34.900083728718954</v>
      </c>
      <c r="F42" s="22">
        <v>30.541861259552469</v>
      </c>
      <c r="G42" s="66">
        <v>37.535245334252721</v>
      </c>
      <c r="H42" s="66">
        <v>65.384771240040521</v>
      </c>
      <c r="I42" s="23">
        <f>I41*1000/I38</f>
        <v>32.505473382029962</v>
      </c>
      <c r="K42" s="29"/>
      <c r="L42" s="29"/>
    </row>
    <row r="43" spans="1:12" ht="12" thickBot="1" x14ac:dyDescent="0.25">
      <c r="A43" s="340"/>
      <c r="B43" s="8" t="s">
        <v>10</v>
      </c>
      <c r="C43" s="24">
        <v>7.084671835739971E-2</v>
      </c>
      <c r="D43" s="24">
        <v>7.5243122589587472E-2</v>
      </c>
      <c r="E43" s="68">
        <v>4.8367718590829084E-2</v>
      </c>
      <c r="F43" s="24">
        <v>6.0697283288995971E-2</v>
      </c>
      <c r="G43" s="69">
        <v>5.211449354186122E-2</v>
      </c>
      <c r="H43" s="69">
        <v>7.2290287985943752E-2</v>
      </c>
      <c r="I43" s="28">
        <f>I41*1000/I39</f>
        <v>6.1770228842740603E-2</v>
      </c>
      <c r="K43" s="29"/>
      <c r="L43" s="29"/>
    </row>
    <row r="44" spans="1:12" x14ac:dyDescent="0.2">
      <c r="A44" s="338" t="s">
        <v>16</v>
      </c>
      <c r="B44" s="9" t="s">
        <v>4</v>
      </c>
      <c r="C44" s="10">
        <v>371100</v>
      </c>
      <c r="D44" s="11">
        <v>477130</v>
      </c>
      <c r="E44" s="10">
        <v>145639</v>
      </c>
      <c r="F44" s="11">
        <v>755060</v>
      </c>
      <c r="G44" s="12">
        <v>385759</v>
      </c>
      <c r="H44" s="67">
        <v>72897</v>
      </c>
      <c r="I44" s="13">
        <f>SUM(C44:H44)</f>
        <v>2207585</v>
      </c>
      <c r="K44" s="30"/>
      <c r="L44" s="30"/>
    </row>
    <row r="45" spans="1:12" x14ac:dyDescent="0.2">
      <c r="A45" s="339"/>
      <c r="B45" s="7" t="s">
        <v>5</v>
      </c>
      <c r="C45" s="14">
        <v>151564870</v>
      </c>
      <c r="D45" s="15">
        <v>171104850</v>
      </c>
      <c r="E45" s="14">
        <v>92648240</v>
      </c>
      <c r="F45" s="15">
        <v>423169608</v>
      </c>
      <c r="G45" s="16">
        <v>285580033</v>
      </c>
      <c r="H45" s="15">
        <v>72141085</v>
      </c>
      <c r="I45" s="17">
        <f>SUM(C45:H45)</f>
        <v>1196208686</v>
      </c>
    </row>
    <row r="46" spans="1:12" x14ac:dyDescent="0.2">
      <c r="A46" s="339"/>
      <c r="B46" s="7" t="s">
        <v>7</v>
      </c>
      <c r="C46" s="20">
        <v>408.42056049582322</v>
      </c>
      <c r="D46" s="18">
        <v>358.61264225682726</v>
      </c>
      <c r="E46" s="20">
        <v>636.14993236701707</v>
      </c>
      <c r="F46" s="18">
        <v>560.44500834370774</v>
      </c>
      <c r="G46" s="19">
        <v>740.3068573902359</v>
      </c>
      <c r="H46" s="19">
        <v>989.63036887663418</v>
      </c>
      <c r="I46" s="21">
        <f>I45/I44</f>
        <v>541.86302497978556</v>
      </c>
    </row>
    <row r="47" spans="1:12" x14ac:dyDescent="0.2">
      <c r="A47" s="339"/>
      <c r="B47" s="7" t="s">
        <v>8</v>
      </c>
      <c r="C47" s="20">
        <v>11197.616</v>
      </c>
      <c r="D47" s="18">
        <v>13461</v>
      </c>
      <c r="E47" s="20">
        <v>4721.05</v>
      </c>
      <c r="F47" s="18">
        <v>27332.725999999999</v>
      </c>
      <c r="G47" s="19">
        <v>14245.45</v>
      </c>
      <c r="H47" s="18">
        <v>5647.61</v>
      </c>
      <c r="I47" s="26">
        <f>SUM(C47:H47)</f>
        <v>76605.452000000005</v>
      </c>
    </row>
    <row r="48" spans="1:12" x14ac:dyDescent="0.2">
      <c r="A48" s="339"/>
      <c r="B48" s="7" t="s">
        <v>9</v>
      </c>
      <c r="C48" s="29">
        <v>30.174120183239019</v>
      </c>
      <c r="D48" s="22">
        <v>28.212436862071133</v>
      </c>
      <c r="E48" s="29">
        <v>32.416111069150432</v>
      </c>
      <c r="F48" s="22">
        <v>36.19940931846476</v>
      </c>
      <c r="G48" s="66">
        <v>36.928367192988368</v>
      </c>
      <c r="H48" s="66">
        <v>77.473832942370748</v>
      </c>
      <c r="I48" s="23">
        <f>I47*1000/I44</f>
        <v>34.701020345762451</v>
      </c>
    </row>
    <row r="49" spans="1:12" ht="12" thickBot="1" x14ac:dyDescent="0.25">
      <c r="A49" s="340"/>
      <c r="B49" s="8" t="s">
        <v>10</v>
      </c>
      <c r="C49" s="24">
        <v>7.3880022461669387E-2</v>
      </c>
      <c r="D49" s="24">
        <v>7.867106046380333E-2</v>
      </c>
      <c r="E49" s="68">
        <v>5.0956715421685291E-2</v>
      </c>
      <c r="F49" s="24">
        <v>6.4590475032413011E-2</v>
      </c>
      <c r="G49" s="69">
        <v>4.9882514020159106E-2</v>
      </c>
      <c r="H49" s="69">
        <v>7.828562600631804E-2</v>
      </c>
      <c r="I49" s="28">
        <f>I47*1000/I45</f>
        <v>6.4040207111487238E-2</v>
      </c>
    </row>
    <row r="50" spans="1:12" x14ac:dyDescent="0.2">
      <c r="A50" s="338" t="s">
        <v>17</v>
      </c>
      <c r="B50" s="9" t="s">
        <v>4</v>
      </c>
      <c r="C50" s="10">
        <v>357810</v>
      </c>
      <c r="D50" s="11">
        <v>483380</v>
      </c>
      <c r="E50" s="10">
        <v>148306</v>
      </c>
      <c r="F50" s="11">
        <v>778737</v>
      </c>
      <c r="G50" s="12">
        <v>398430</v>
      </c>
      <c r="H50" s="67">
        <v>74151</v>
      </c>
      <c r="I50" s="13">
        <f>SUM(C50:H50)</f>
        <v>2240814</v>
      </c>
    </row>
    <row r="51" spans="1:12" x14ac:dyDescent="0.2">
      <c r="A51" s="339"/>
      <c r="B51" s="7" t="s">
        <v>5</v>
      </c>
      <c r="C51" s="14">
        <v>158345810</v>
      </c>
      <c r="D51" s="15">
        <v>176633210</v>
      </c>
      <c r="E51" s="14">
        <v>72312842</v>
      </c>
      <c r="F51" s="15">
        <v>432277429</v>
      </c>
      <c r="G51" s="16">
        <v>292513321</v>
      </c>
      <c r="H51" s="15">
        <v>74915544</v>
      </c>
      <c r="I51" s="17">
        <f>SUM(C51:H51)</f>
        <v>1206998156</v>
      </c>
    </row>
    <row r="52" spans="1:12" x14ac:dyDescent="0.2">
      <c r="A52" s="339"/>
      <c r="B52" s="7" t="s">
        <v>7</v>
      </c>
      <c r="C52" s="20">
        <v>442.54160029065707</v>
      </c>
      <c r="D52" s="18">
        <v>365.41273945963837</v>
      </c>
      <c r="E52" s="20">
        <v>487.59215405984924</v>
      </c>
      <c r="F52" s="18">
        <v>555.10066813314381</v>
      </c>
      <c r="G52" s="19">
        <v>734.16489973144587</v>
      </c>
      <c r="H52" s="19">
        <v>1010.3106364040943</v>
      </c>
      <c r="I52" s="21">
        <f>I51/I50</f>
        <v>538.64272358169842</v>
      </c>
    </row>
    <row r="53" spans="1:12" x14ac:dyDescent="0.2">
      <c r="A53" s="339"/>
      <c r="B53" s="7" t="s">
        <v>8</v>
      </c>
      <c r="C53" s="20">
        <v>12398.698</v>
      </c>
      <c r="D53" s="18">
        <v>13880</v>
      </c>
      <c r="E53" s="20">
        <v>4126.93</v>
      </c>
      <c r="F53" s="18">
        <v>27815.929</v>
      </c>
      <c r="G53" s="19">
        <v>14902.81</v>
      </c>
      <c r="H53" s="18">
        <v>5566.7269999999999</v>
      </c>
      <c r="I53" s="26">
        <f>SUM(C53:H53)</f>
        <v>78691.093999999997</v>
      </c>
    </row>
    <row r="54" spans="1:12" x14ac:dyDescent="0.2">
      <c r="A54" s="339"/>
      <c r="B54" s="7" t="s">
        <v>9</v>
      </c>
      <c r="C54" s="29">
        <v>34.651625164193284</v>
      </c>
      <c r="D54" s="22">
        <v>28.714468947825726</v>
      </c>
      <c r="E54" s="29">
        <v>27.82712769544051</v>
      </c>
      <c r="F54" s="22">
        <v>35.719285201550719</v>
      </c>
      <c r="G54" s="66">
        <v>37.403835052581385</v>
      </c>
      <c r="H54" s="66">
        <v>75.072851343879378</v>
      </c>
      <c r="I54" s="23">
        <f>I53*1000/I50</f>
        <v>35.117191342074797</v>
      </c>
    </row>
    <row r="55" spans="1:12" ht="12" thickBot="1" x14ac:dyDescent="0.25">
      <c r="A55" s="340"/>
      <c r="B55" s="8" t="s">
        <v>10</v>
      </c>
      <c r="C55" s="24">
        <v>7.8301396165771614E-2</v>
      </c>
      <c r="D55" s="24">
        <v>7.8580919182751646E-2</v>
      </c>
      <c r="E55" s="68">
        <v>5.7070499317396495E-2</v>
      </c>
      <c r="F55" s="24">
        <v>6.4347400844747785E-2</v>
      </c>
      <c r="G55" s="69">
        <v>5.0947457534763006E-2</v>
      </c>
      <c r="H55" s="69">
        <v>7.4306701957607094E-2</v>
      </c>
      <c r="I55" s="28">
        <f>I53*1000/I51</f>
        <v>6.5195703579848718E-2</v>
      </c>
    </row>
    <row r="56" spans="1:12" x14ac:dyDescent="0.2">
      <c r="A56" s="338" t="s">
        <v>18</v>
      </c>
      <c r="B56" s="9" t="s">
        <v>4</v>
      </c>
      <c r="C56" s="10">
        <v>375190</v>
      </c>
      <c r="D56" s="11">
        <v>445510</v>
      </c>
      <c r="E56" s="10">
        <v>160488</v>
      </c>
      <c r="F56" s="11">
        <v>816130</v>
      </c>
      <c r="G56" s="12">
        <v>364517</v>
      </c>
      <c r="H56" s="67">
        <v>75371</v>
      </c>
      <c r="I56" s="13">
        <f>SUM(C56:H56)</f>
        <v>2237206</v>
      </c>
    </row>
    <row r="57" spans="1:12" x14ac:dyDescent="0.2">
      <c r="A57" s="339"/>
      <c r="B57" s="7" t="s">
        <v>5</v>
      </c>
      <c r="C57" s="14">
        <v>167116830</v>
      </c>
      <c r="D57" s="15">
        <v>165361000</v>
      </c>
      <c r="E57" s="14">
        <v>80597819</v>
      </c>
      <c r="F57" s="15">
        <v>411922690</v>
      </c>
      <c r="G57" s="16">
        <v>271249794</v>
      </c>
      <c r="H57" s="15">
        <v>75790863</v>
      </c>
      <c r="I57" s="31">
        <f>SUM(C57:H57)</f>
        <v>1172038996</v>
      </c>
    </row>
    <row r="58" spans="1:12" x14ac:dyDescent="0.2">
      <c r="A58" s="339"/>
      <c r="B58" s="7" t="s">
        <v>7</v>
      </c>
      <c r="C58" s="20">
        <v>445.4192009381913</v>
      </c>
      <c r="D58" s="18">
        <v>371.17236425669455</v>
      </c>
      <c r="E58" s="20">
        <v>502.20464458401875</v>
      </c>
      <c r="F58" s="18">
        <v>504.72680822908114</v>
      </c>
      <c r="G58" s="19">
        <v>744.13482498758628</v>
      </c>
      <c r="H58" s="19">
        <v>1005.5706173461941</v>
      </c>
      <c r="I58" s="70">
        <f>I57/I56</f>
        <v>523.8851478138356</v>
      </c>
    </row>
    <row r="59" spans="1:12" x14ac:dyDescent="0.2">
      <c r="A59" s="339"/>
      <c r="B59" s="7" t="s">
        <v>8</v>
      </c>
      <c r="C59" s="20">
        <v>12673.455</v>
      </c>
      <c r="D59" s="18">
        <v>12766</v>
      </c>
      <c r="E59" s="20">
        <v>4769.87</v>
      </c>
      <c r="F59" s="18">
        <v>26661.715</v>
      </c>
      <c r="G59" s="19">
        <v>13992.42</v>
      </c>
      <c r="H59" s="18">
        <v>5609.7359999999999</v>
      </c>
      <c r="I59" s="26">
        <f>SUM(C59:H59)</f>
        <v>76473.196000000011</v>
      </c>
    </row>
    <row r="60" spans="1:12" x14ac:dyDescent="0.2">
      <c r="A60" s="339"/>
      <c r="B60" s="7" t="s">
        <v>9</v>
      </c>
      <c r="C60" s="29">
        <v>33.77876542551774</v>
      </c>
      <c r="D60" s="22">
        <v>28.654800116720164</v>
      </c>
      <c r="E60" s="29">
        <v>29.721038333084092</v>
      </c>
      <c r="F60" s="22">
        <v>32.66846580814331</v>
      </c>
      <c r="G60" s="66">
        <v>38.386193236529436</v>
      </c>
      <c r="H60" s="66">
        <v>74.428307969908857</v>
      </c>
      <c r="I60" s="32">
        <f>I59*1000/I56</f>
        <v>34.182456152897863</v>
      </c>
      <c r="J60" s="33"/>
    </row>
    <row r="61" spans="1:12" ht="12" thickBot="1" x14ac:dyDescent="0.25">
      <c r="A61" s="340"/>
      <c r="B61" s="8" t="s">
        <v>10</v>
      </c>
      <c r="C61" s="24">
        <v>7.5835898754182923E-2</v>
      </c>
      <c r="D61" s="24">
        <v>7.7200790996667892E-2</v>
      </c>
      <c r="E61" s="68">
        <v>5.918112995092336E-2</v>
      </c>
      <c r="F61" s="24">
        <v>6.4725045857512722E-2</v>
      </c>
      <c r="G61" s="69">
        <v>5.1584997701417612E-2</v>
      </c>
      <c r="H61" s="69">
        <v>7.4015993194324753E-2</v>
      </c>
      <c r="I61" s="28">
        <f>I59*1000/I57</f>
        <v>6.5247996236466529E-2</v>
      </c>
      <c r="L61" s="33" t="s">
        <v>0</v>
      </c>
    </row>
    <row r="62" spans="1:12" x14ac:dyDescent="0.2">
      <c r="A62" s="338" t="s">
        <v>19</v>
      </c>
      <c r="B62" s="9" t="s">
        <v>4</v>
      </c>
      <c r="C62" s="10">
        <v>370990</v>
      </c>
      <c r="D62" s="11">
        <v>452980</v>
      </c>
      <c r="E62" s="10">
        <v>159124</v>
      </c>
      <c r="F62" s="11">
        <v>841044</v>
      </c>
      <c r="G62" s="12">
        <v>358071</v>
      </c>
      <c r="H62" s="67">
        <v>80184</v>
      </c>
      <c r="I62" s="13">
        <f>SUM(C62:H62)</f>
        <v>2262393</v>
      </c>
      <c r="L62" s="1" t="s">
        <v>0</v>
      </c>
    </row>
    <row r="63" spans="1:12" x14ac:dyDescent="0.2">
      <c r="A63" s="339"/>
      <c r="B63" s="7" t="s">
        <v>5</v>
      </c>
      <c r="C63" s="14">
        <v>160959660</v>
      </c>
      <c r="D63" s="15">
        <v>165188170</v>
      </c>
      <c r="E63" s="14">
        <v>76144275</v>
      </c>
      <c r="F63" s="15">
        <v>415962275</v>
      </c>
      <c r="G63" s="16">
        <v>255765602</v>
      </c>
      <c r="H63" s="15">
        <v>78438404</v>
      </c>
      <c r="I63" s="31">
        <f>SUM(C63:H63)</f>
        <v>1152458386</v>
      </c>
    </row>
    <row r="64" spans="1:12" x14ac:dyDescent="0.2">
      <c r="A64" s="339"/>
      <c r="B64" s="7" t="s">
        <v>7</v>
      </c>
      <c r="C64" s="20">
        <v>433.86522547777571</v>
      </c>
      <c r="D64" s="18">
        <v>364.66989712570091</v>
      </c>
      <c r="E64" s="20">
        <v>478.52162464493102</v>
      </c>
      <c r="F64" s="18">
        <v>494.57849410970175</v>
      </c>
      <c r="G64" s="19">
        <v>714.28739551653166</v>
      </c>
      <c r="H64" s="19">
        <v>978.2301207223386</v>
      </c>
      <c r="I64" s="70">
        <f>I63/I62</f>
        <v>509.39796313019002</v>
      </c>
    </row>
    <row r="65" spans="1:9" x14ac:dyDescent="0.2">
      <c r="A65" s="339"/>
      <c r="B65" s="7" t="s">
        <v>8</v>
      </c>
      <c r="C65" s="20">
        <v>12700.269</v>
      </c>
      <c r="D65" s="18">
        <v>12890</v>
      </c>
      <c r="E65" s="20">
        <v>4631.32</v>
      </c>
      <c r="F65" s="18">
        <v>27285.149000000001</v>
      </c>
      <c r="G65" s="19">
        <v>14073.8</v>
      </c>
      <c r="H65" s="18">
        <v>5704.7560000000003</v>
      </c>
      <c r="I65" s="26">
        <f>SUM(C65:H65)</f>
        <v>77285.293999999994</v>
      </c>
    </row>
    <row r="66" spans="1:9" x14ac:dyDescent="0.2">
      <c r="A66" s="339"/>
      <c r="B66" s="7" t="s">
        <v>9</v>
      </c>
      <c r="C66" s="29">
        <v>34.233453731906522</v>
      </c>
      <c r="D66" s="22">
        <v>28.456002472515344</v>
      </c>
      <c r="E66" s="29">
        <v>29.10510042482592</v>
      </c>
      <c r="F66" s="22">
        <v>32.441999467328699</v>
      </c>
      <c r="G66" s="66">
        <v>39.304495477153971</v>
      </c>
      <c r="H66" s="66">
        <v>71.145814626359368</v>
      </c>
      <c r="I66" s="32">
        <f>I65*1000/I62</f>
        <v>34.160861530246954</v>
      </c>
    </row>
    <row r="67" spans="1:9" ht="12" thickBot="1" x14ac:dyDescent="0.25">
      <c r="A67" s="340"/>
      <c r="B67" s="8" t="s">
        <v>10</v>
      </c>
      <c r="C67" s="24">
        <v>7.8903428349687124E-2</v>
      </c>
      <c r="D67" s="24">
        <v>7.803222228323009E-2</v>
      </c>
      <c r="E67" s="68">
        <v>6.0822957471195309E-2</v>
      </c>
      <c r="F67" s="24">
        <v>6.5595248992231334E-2</v>
      </c>
      <c r="G67" s="69">
        <v>5.5026164151659458E-2</v>
      </c>
      <c r="H67" s="69">
        <v>7.2729118761773889E-2</v>
      </c>
      <c r="I67" s="28">
        <f>I65*1000/I63</f>
        <v>6.7061244847412646E-2</v>
      </c>
    </row>
    <row r="68" spans="1:9" x14ac:dyDescent="0.2">
      <c r="A68" s="338" t="s">
        <v>20</v>
      </c>
      <c r="B68" s="9" t="s">
        <v>4</v>
      </c>
      <c r="C68" s="10">
        <v>359330</v>
      </c>
      <c r="D68" s="11">
        <v>496310</v>
      </c>
      <c r="E68" s="10">
        <v>164022</v>
      </c>
      <c r="F68" s="11">
        <v>833885</v>
      </c>
      <c r="G68" s="12">
        <v>337582</v>
      </c>
      <c r="H68" s="67">
        <v>68367</v>
      </c>
      <c r="I68" s="13">
        <f>SUM(C68:H68)</f>
        <v>2259496</v>
      </c>
    </row>
    <row r="69" spans="1:9" x14ac:dyDescent="0.2">
      <c r="A69" s="339"/>
      <c r="B69" s="7" t="s">
        <v>5</v>
      </c>
      <c r="C69" s="14">
        <v>154556120</v>
      </c>
      <c r="D69" s="15">
        <v>193463910</v>
      </c>
      <c r="E69" s="14">
        <v>78288900</v>
      </c>
      <c r="F69" s="15">
        <v>409885126</v>
      </c>
      <c r="G69" s="16">
        <v>234061955</v>
      </c>
      <c r="H69" s="15">
        <v>67956378</v>
      </c>
      <c r="I69" s="31">
        <f>SUM(C69:H69)</f>
        <v>1138212389</v>
      </c>
    </row>
    <row r="70" spans="1:9" x14ac:dyDescent="0.2">
      <c r="A70" s="339"/>
      <c r="B70" s="7" t="s">
        <v>7</v>
      </c>
      <c r="C70" s="20">
        <v>430.1230623660702</v>
      </c>
      <c r="D70" s="18">
        <v>389.80457778404627</v>
      </c>
      <c r="E70" s="20">
        <v>477.30731243369792</v>
      </c>
      <c r="F70" s="18">
        <v>491.53675386893877</v>
      </c>
      <c r="G70" s="19">
        <v>693.34844571096801</v>
      </c>
      <c r="H70" s="19">
        <v>993.99385668524292</v>
      </c>
      <c r="I70" s="70">
        <f>I69/I68</f>
        <v>503.7461402896929</v>
      </c>
    </row>
    <row r="71" spans="1:9" x14ac:dyDescent="0.2">
      <c r="A71" s="339"/>
      <c r="B71" s="7" t="s">
        <v>8</v>
      </c>
      <c r="C71" s="20">
        <v>12130.493</v>
      </c>
      <c r="D71" s="18">
        <v>14732</v>
      </c>
      <c r="E71" s="20">
        <v>4475.42</v>
      </c>
      <c r="F71" s="18">
        <v>27580.82</v>
      </c>
      <c r="G71" s="19">
        <v>12001.02</v>
      </c>
      <c r="H71" s="18">
        <v>5384.902</v>
      </c>
      <c r="I71" s="26">
        <f>SUM(C71:H71)</f>
        <v>76304.654999999999</v>
      </c>
    </row>
    <row r="72" spans="1:9" x14ac:dyDescent="0.2">
      <c r="A72" s="339"/>
      <c r="B72" s="7" t="s">
        <v>9</v>
      </c>
      <c r="C72" s="29">
        <v>33.75864247349233</v>
      </c>
      <c r="D72" s="22">
        <v>29.683060990106991</v>
      </c>
      <c r="E72" s="29">
        <v>27.285486093328945</v>
      </c>
      <c r="F72" s="22">
        <v>33.075088291550991</v>
      </c>
      <c r="G72" s="66">
        <v>35.549940458910726</v>
      </c>
      <c r="H72" s="66">
        <v>78.764637910102834</v>
      </c>
      <c r="I72" s="32">
        <f>I71*1000/I68</f>
        <v>33.77065283585366</v>
      </c>
    </row>
    <row r="73" spans="1:9" ht="12" thickBot="1" x14ac:dyDescent="0.25">
      <c r="A73" s="340"/>
      <c r="B73" s="8" t="s">
        <v>10</v>
      </c>
      <c r="C73" s="24">
        <v>7.8486008836143137E-2</v>
      </c>
      <c r="D73" s="24">
        <v>7.6148569518728323E-2</v>
      </c>
      <c r="E73" s="68">
        <v>5.7165447464455371E-2</v>
      </c>
      <c r="F73" s="24">
        <v>6.728914578861786E-2</v>
      </c>
      <c r="G73" s="69">
        <v>5.127283500644092E-2</v>
      </c>
      <c r="H73" s="69">
        <v>7.924056811856571E-2</v>
      </c>
      <c r="I73" s="28">
        <f>I71*1000/I69</f>
        <v>6.7039030445837117E-2</v>
      </c>
    </row>
    <row r="74" spans="1:9" x14ac:dyDescent="0.2">
      <c r="A74" s="338" t="s">
        <v>21</v>
      </c>
      <c r="B74" s="9" t="s">
        <v>4</v>
      </c>
      <c r="C74" s="10">
        <v>323710</v>
      </c>
      <c r="D74" s="11">
        <v>448240</v>
      </c>
      <c r="E74" s="10">
        <v>155959</v>
      </c>
      <c r="F74" s="11">
        <v>763482</v>
      </c>
      <c r="G74" s="12">
        <v>305073</v>
      </c>
      <c r="H74" s="67">
        <v>72662</v>
      </c>
      <c r="I74" s="13">
        <f>SUM(C74:H74)</f>
        <v>2069126</v>
      </c>
    </row>
    <row r="75" spans="1:9" x14ac:dyDescent="0.2">
      <c r="A75" s="339"/>
      <c r="B75" s="7" t="s">
        <v>5</v>
      </c>
      <c r="C75" s="14">
        <v>127434220</v>
      </c>
      <c r="D75" s="15">
        <v>167164690</v>
      </c>
      <c r="E75" s="14">
        <v>77819141</v>
      </c>
      <c r="F75" s="15">
        <v>362855158</v>
      </c>
      <c r="G75" s="16">
        <v>214892909</v>
      </c>
      <c r="H75" s="15">
        <v>70631142</v>
      </c>
      <c r="I75" s="17">
        <f>SUM(C75:H75)</f>
        <v>1020797260</v>
      </c>
    </row>
    <row r="76" spans="1:9" x14ac:dyDescent="0.2">
      <c r="A76" s="339"/>
      <c r="B76" s="7" t="s">
        <v>7</v>
      </c>
      <c r="C76" s="20">
        <v>393.66785085415961</v>
      </c>
      <c r="D76" s="18">
        <v>372.93568177761915</v>
      </c>
      <c r="E76" s="20">
        <v>498.97178745695982</v>
      </c>
      <c r="F76" s="18">
        <v>475.26353993938301</v>
      </c>
      <c r="G76" s="19">
        <v>704.39832105758296</v>
      </c>
      <c r="H76" s="19">
        <v>972.05061792959179</v>
      </c>
      <c r="I76" s="21">
        <f>I75/I74</f>
        <v>493.34707504521231</v>
      </c>
    </row>
    <row r="77" spans="1:9" x14ac:dyDescent="0.2">
      <c r="A77" s="339"/>
      <c r="B77" s="7" t="s">
        <v>8</v>
      </c>
      <c r="C77" s="20">
        <v>11435.24</v>
      </c>
      <c r="D77" s="18">
        <v>13134</v>
      </c>
      <c r="E77" s="20">
        <v>4429.47</v>
      </c>
      <c r="F77" s="18">
        <v>23970.968000000001</v>
      </c>
      <c r="G77" s="19">
        <v>13671.29</v>
      </c>
      <c r="H77" s="18">
        <v>5108.3900000000003</v>
      </c>
      <c r="I77" s="26">
        <f>SUM(C77:H77)</f>
        <v>71749.357999999993</v>
      </c>
    </row>
    <row r="78" spans="1:9" x14ac:dyDescent="0.2">
      <c r="A78" s="339"/>
      <c r="B78" s="7" t="s">
        <v>9</v>
      </c>
      <c r="C78" s="29">
        <v>35.325569182292796</v>
      </c>
      <c r="D78" s="22">
        <v>29.301267178297341</v>
      </c>
      <c r="E78" s="29">
        <v>28.401502959111049</v>
      </c>
      <c r="F78" s="22">
        <v>31.396899992403227</v>
      </c>
      <c r="G78" s="66">
        <v>44.813175862826277</v>
      </c>
      <c r="H78" s="66">
        <v>70.303459855220055</v>
      </c>
      <c r="I78" s="23">
        <f>I77*1000/I74</f>
        <v>34.676166652006692</v>
      </c>
    </row>
    <row r="79" spans="1:9" ht="12" thickBot="1" x14ac:dyDescent="0.25">
      <c r="A79" s="340"/>
      <c r="B79" s="8" t="s">
        <v>10</v>
      </c>
      <c r="C79" s="24">
        <v>8.9734452802394837E-2</v>
      </c>
      <c r="D79" s="24">
        <v>7.8569224158522952E-2</v>
      </c>
      <c r="E79" s="68">
        <v>5.692005775288627E-2</v>
      </c>
      <c r="F79" s="24">
        <v>6.6062084199447979E-2</v>
      </c>
      <c r="G79" s="69">
        <v>6.3619083866559789E-2</v>
      </c>
      <c r="H79" s="69">
        <v>7.2324896006920006E-2</v>
      </c>
      <c r="I79" s="28">
        <f>I77*1000/I75</f>
        <v>7.0287569149627221E-2</v>
      </c>
    </row>
    <row r="80" spans="1:9" x14ac:dyDescent="0.2">
      <c r="A80" s="341" t="s">
        <v>3</v>
      </c>
      <c r="B80" s="34" t="s">
        <v>4</v>
      </c>
      <c r="C80" s="35">
        <f>SUM(C8,C14,C20,C26,C32,C38,C44,C50,C56,C62,C68,C74)</f>
        <v>4120320</v>
      </c>
      <c r="D80" s="36">
        <f t="shared" ref="D80:H81" si="0">SUM(D8,D14,D20,D26,D32,D38,D44,D50,D56,D62,D68,D74)</f>
        <v>5518980</v>
      </c>
      <c r="E80" s="35">
        <f t="shared" si="0"/>
        <v>1571486</v>
      </c>
      <c r="F80" s="36">
        <f t="shared" si="0"/>
        <v>8594629</v>
      </c>
      <c r="G80" s="37">
        <f t="shared" si="0"/>
        <v>4364315</v>
      </c>
      <c r="H80" s="37">
        <f t="shared" si="0"/>
        <v>757111</v>
      </c>
      <c r="I80" s="38">
        <f>SUM(C80:H80)</f>
        <v>24926841</v>
      </c>
    </row>
    <row r="81" spans="1:9" x14ac:dyDescent="0.2">
      <c r="A81" s="342"/>
      <c r="B81" s="39" t="s">
        <v>22</v>
      </c>
      <c r="C81" s="40">
        <f>SUM(C9,C15,C21,C27,C33,C39,C45,C51,C57,C63,C69,C75)</f>
        <v>1753932560</v>
      </c>
      <c r="D81" s="41">
        <f t="shared" si="0"/>
        <v>2075598790</v>
      </c>
      <c r="E81" s="40">
        <f t="shared" si="0"/>
        <v>906497485</v>
      </c>
      <c r="F81" s="41">
        <f t="shared" si="0"/>
        <v>4256684266</v>
      </c>
      <c r="G81" s="42">
        <f t="shared" si="0"/>
        <v>3139810845</v>
      </c>
      <c r="H81" s="42">
        <f t="shared" si="0"/>
        <v>738569377</v>
      </c>
      <c r="I81" s="43">
        <f>SUM(C81:H81)</f>
        <v>12871093323</v>
      </c>
    </row>
    <row r="82" spans="1:9" x14ac:dyDescent="0.2">
      <c r="A82" s="342"/>
      <c r="B82" s="39" t="s">
        <v>7</v>
      </c>
      <c r="C82" s="44">
        <f t="shared" ref="C82:I82" si="1">C81/C80</f>
        <v>425.67872398260329</v>
      </c>
      <c r="D82" s="45">
        <f t="shared" si="1"/>
        <v>376.08376729033262</v>
      </c>
      <c r="E82" s="44">
        <f t="shared" si="1"/>
        <v>576.84095499419016</v>
      </c>
      <c r="F82" s="45">
        <f t="shared" si="1"/>
        <v>495.27260176093699</v>
      </c>
      <c r="G82" s="46">
        <f t="shared" si="1"/>
        <v>719.42809925498045</v>
      </c>
      <c r="H82" s="46">
        <f t="shared" si="1"/>
        <v>975.51003353537328</v>
      </c>
      <c r="I82" s="47">
        <f t="shared" si="1"/>
        <v>516.35477287314507</v>
      </c>
    </row>
    <row r="83" spans="1:9" x14ac:dyDescent="0.2">
      <c r="A83" s="342"/>
      <c r="B83" s="39" t="s">
        <v>8</v>
      </c>
      <c r="C83" s="44">
        <f t="shared" ref="C83:H83" si="2">SUM(C11,C17,C23,C29,C35,C41,C47,C53,C59,C65,C71,C77)</f>
        <v>138570.05499999999</v>
      </c>
      <c r="D83" s="45">
        <f t="shared" si="2"/>
        <v>155194</v>
      </c>
      <c r="E83" s="44">
        <f t="shared" si="2"/>
        <v>46690.49</v>
      </c>
      <c r="F83" s="45">
        <f t="shared" si="2"/>
        <v>262884.75699999998</v>
      </c>
      <c r="G83" s="46">
        <f t="shared" si="2"/>
        <v>156158.68</v>
      </c>
      <c r="H83" s="46">
        <f t="shared" si="2"/>
        <v>52696.197</v>
      </c>
      <c r="I83" s="48">
        <f>SUM(C83:H83)</f>
        <v>812194.17899999989</v>
      </c>
    </row>
    <row r="84" spans="1:9" x14ac:dyDescent="0.2">
      <c r="A84" s="342"/>
      <c r="B84" s="39" t="s">
        <v>9</v>
      </c>
      <c r="C84" s="49">
        <f t="shared" ref="C84:I84" si="3">C83*1000/C80</f>
        <v>33.630896386688413</v>
      </c>
      <c r="D84" s="50">
        <f t="shared" si="3"/>
        <v>28.12005116887541</v>
      </c>
      <c r="E84" s="49">
        <f t="shared" si="3"/>
        <v>29.711044196384822</v>
      </c>
      <c r="F84" s="50">
        <f t="shared" si="3"/>
        <v>30.587097709511365</v>
      </c>
      <c r="G84" s="51">
        <f t="shared" si="3"/>
        <v>35.780799506910022</v>
      </c>
      <c r="H84" s="51">
        <f t="shared" si="3"/>
        <v>69.601679278203591</v>
      </c>
      <c r="I84" s="52">
        <f t="shared" si="3"/>
        <v>32.583117090529036</v>
      </c>
    </row>
    <row r="85" spans="1:9" ht="12" thickBot="1" x14ac:dyDescent="0.25">
      <c r="A85" s="343"/>
      <c r="B85" s="53" t="s">
        <v>10</v>
      </c>
      <c r="C85" s="54">
        <f t="shared" ref="C85:I85" si="4">C83*1000/C81</f>
        <v>7.9005349555743468E-2</v>
      </c>
      <c r="D85" s="55">
        <f t="shared" si="4"/>
        <v>7.477071231092787E-2</v>
      </c>
      <c r="E85" s="54">
        <f t="shared" si="4"/>
        <v>5.1506474946259782E-2</v>
      </c>
      <c r="F85" s="55">
        <f t="shared" si="4"/>
        <v>6.1758105739665864E-2</v>
      </c>
      <c r="G85" s="56">
        <f t="shared" si="4"/>
        <v>4.9735059756442108E-2</v>
      </c>
      <c r="H85" s="56">
        <f t="shared" si="4"/>
        <v>7.1349014244331446E-2</v>
      </c>
      <c r="I85" s="57">
        <f t="shared" si="4"/>
        <v>6.3102190203892738E-2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x14ac:dyDescent="0.2">
      <c r="E88" s="73" t="s">
        <v>0</v>
      </c>
    </row>
    <row r="89" spans="1:9" ht="12.75" customHeight="1" x14ac:dyDescent="0.2">
      <c r="G89" s="62" t="s">
        <v>0</v>
      </c>
    </row>
    <row r="90" spans="1:9" x14ac:dyDescent="0.2">
      <c r="G90" s="62"/>
      <c r="H90" s="72"/>
    </row>
    <row r="91" spans="1:9" x14ac:dyDescent="0.2">
      <c r="G91" s="62"/>
    </row>
    <row r="92" spans="1:9" x14ac:dyDescent="0.2">
      <c r="G92" s="62"/>
    </row>
    <row r="93" spans="1:9" x14ac:dyDescent="0.2">
      <c r="G93" s="62"/>
    </row>
  </sheetData>
  <mergeCells count="24">
    <mergeCell ref="H5:H7"/>
    <mergeCell ref="I5:I7"/>
    <mergeCell ref="B5:B7"/>
    <mergeCell ref="C5:C7"/>
    <mergeCell ref="D5:D7"/>
    <mergeCell ref="F5:F7"/>
    <mergeCell ref="E5:E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39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I10:I82 C82:H82" formula="1"/>
  </ignoredError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94"/>
  <sheetViews>
    <sheetView showGridLines="0" showRowColHeaders="0" showRuler="0" view="pageLayout" zoomScaleNormal="100" workbookViewId="0"/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335" t="s">
        <v>35</v>
      </c>
      <c r="B2" s="335"/>
      <c r="C2" s="335"/>
      <c r="D2" s="335"/>
      <c r="E2" s="335"/>
      <c r="F2" s="335"/>
      <c r="G2" s="335"/>
      <c r="H2" s="335"/>
      <c r="I2" s="335"/>
    </row>
    <row r="3" spans="1:9" ht="11.25" customHeight="1" x14ac:dyDescent="0.2">
      <c r="H3" s="2" t="s">
        <v>0</v>
      </c>
    </row>
    <row r="4" spans="1:9" ht="11.25" customHeight="1" thickBot="1" x14ac:dyDescent="0.25">
      <c r="D4" s="3"/>
      <c r="E4" s="6" t="s">
        <v>28</v>
      </c>
      <c r="F4" s="60"/>
      <c r="G4" s="6" t="s">
        <v>29</v>
      </c>
      <c r="H4" s="3"/>
    </row>
    <row r="5" spans="1: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1.2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ht="11.25" customHeight="1" x14ac:dyDescent="0.2">
      <c r="A8" s="338" t="s">
        <v>6</v>
      </c>
      <c r="B8" s="9" t="s">
        <v>4</v>
      </c>
      <c r="C8" s="10">
        <v>350880</v>
      </c>
      <c r="D8" s="11">
        <v>413200</v>
      </c>
      <c r="E8" s="10">
        <v>103873</v>
      </c>
      <c r="F8" s="11">
        <v>736990</v>
      </c>
      <c r="G8" s="12">
        <v>355866</v>
      </c>
      <c r="H8" s="11">
        <v>69755</v>
      </c>
      <c r="I8" s="13">
        <f>SUM(C8:H8)</f>
        <v>2030564</v>
      </c>
    </row>
    <row r="9" spans="1:9" ht="11.25" customHeight="1" x14ac:dyDescent="0.2">
      <c r="A9" s="339"/>
      <c r="B9" s="7" t="s">
        <v>5</v>
      </c>
      <c r="C9" s="14">
        <v>146643780</v>
      </c>
      <c r="D9" s="15">
        <v>159069990</v>
      </c>
      <c r="E9" s="14">
        <v>54651105</v>
      </c>
      <c r="F9" s="15">
        <v>362912301</v>
      </c>
      <c r="G9" s="16">
        <v>235475398</v>
      </c>
      <c r="H9" s="15">
        <v>64620935</v>
      </c>
      <c r="I9" s="17">
        <f>SUM(C9:H9)</f>
        <v>1023373509</v>
      </c>
    </row>
    <row r="10" spans="1:9" ht="11.25" customHeight="1" x14ac:dyDescent="0.2">
      <c r="A10" s="339"/>
      <c r="B10" s="7" t="s">
        <v>7</v>
      </c>
      <c r="C10" s="20">
        <v>417.93142954856359</v>
      </c>
      <c r="D10" s="18">
        <v>384.97093417231366</v>
      </c>
      <c r="E10" s="20">
        <v>526.13388464759851</v>
      </c>
      <c r="F10" s="18">
        <v>492.4250003392176</v>
      </c>
      <c r="G10" s="19">
        <v>661.69681284528451</v>
      </c>
      <c r="H10" s="19">
        <v>926.39860941867971</v>
      </c>
      <c r="I10" s="21">
        <f>I9/I8</f>
        <v>503.98485790154854</v>
      </c>
    </row>
    <row r="11" spans="1:9" ht="11.25" customHeight="1" x14ac:dyDescent="0.2">
      <c r="A11" s="339"/>
      <c r="B11" s="7" t="s">
        <v>8</v>
      </c>
      <c r="C11" s="20">
        <v>12740.168</v>
      </c>
      <c r="D11" s="18">
        <v>12560</v>
      </c>
      <c r="E11" s="20">
        <v>3378.03</v>
      </c>
      <c r="F11" s="18">
        <v>23410.651000000002</v>
      </c>
      <c r="G11" s="19">
        <v>12284.46</v>
      </c>
      <c r="H11" s="18">
        <v>4504.2380000000003</v>
      </c>
      <c r="I11" s="26">
        <f>SUM(C11:H11)</f>
        <v>68877.547000000006</v>
      </c>
    </row>
    <row r="12" spans="1:9" ht="11.25" customHeight="1" x14ac:dyDescent="0.2">
      <c r="A12" s="339"/>
      <c r="B12" s="7" t="s">
        <v>9</v>
      </c>
      <c r="C12" s="29">
        <v>36.309188326493391</v>
      </c>
      <c r="D12" s="22">
        <v>30.396902226524684</v>
      </c>
      <c r="E12" s="29">
        <v>32.520770556352467</v>
      </c>
      <c r="F12" s="22">
        <v>31.765222051859592</v>
      </c>
      <c r="G12" s="66">
        <v>34.51990355920487</v>
      </c>
      <c r="H12" s="66">
        <v>64.572260053042797</v>
      </c>
      <c r="I12" s="23">
        <f>I11*1000/I8</f>
        <v>33.920401917890793</v>
      </c>
    </row>
    <row r="13" spans="1:9" ht="11.25" customHeight="1" thickBot="1" x14ac:dyDescent="0.25">
      <c r="A13" s="340"/>
      <c r="B13" s="8" t="s">
        <v>10</v>
      </c>
      <c r="C13" s="29">
        <v>8.6878338788048154E-2</v>
      </c>
      <c r="D13" s="22">
        <v>7.8958953854212227E-2</v>
      </c>
      <c r="E13" s="29">
        <v>6.1810827063789472E-2</v>
      </c>
      <c r="F13" s="22">
        <v>6.4507736264359919E-2</v>
      </c>
      <c r="G13" s="66">
        <v>5.2168762020735601E-2</v>
      </c>
      <c r="H13" s="24">
        <v>6.9702457879942462E-2</v>
      </c>
      <c r="I13" s="27">
        <f>I11*1000/I9</f>
        <v>6.7304406840963088E-2</v>
      </c>
    </row>
    <row r="14" spans="1:9" ht="11.25" customHeight="1" x14ac:dyDescent="0.2">
      <c r="A14" s="338" t="s">
        <v>11</v>
      </c>
      <c r="B14" s="9" t="s">
        <v>4</v>
      </c>
      <c r="C14" s="10">
        <v>331690</v>
      </c>
      <c r="D14" s="11">
        <v>431410</v>
      </c>
      <c r="E14" s="10">
        <v>96644</v>
      </c>
      <c r="F14" s="11">
        <v>590199</v>
      </c>
      <c r="G14" s="12">
        <v>333715</v>
      </c>
      <c r="H14" s="67">
        <v>57024</v>
      </c>
      <c r="I14" s="13">
        <f>SUM(C14:H14)</f>
        <v>1840682</v>
      </c>
    </row>
    <row r="15" spans="1:9" ht="11.25" customHeight="1" x14ac:dyDescent="0.2">
      <c r="A15" s="339"/>
      <c r="B15" s="7" t="s">
        <v>5</v>
      </c>
      <c r="C15" s="14">
        <v>130833520</v>
      </c>
      <c r="D15" s="15">
        <v>169082430</v>
      </c>
      <c r="E15" s="14">
        <v>57531051</v>
      </c>
      <c r="F15" s="15">
        <v>232049094</v>
      </c>
      <c r="G15" s="16">
        <v>237528589</v>
      </c>
      <c r="H15" s="15">
        <v>54999207</v>
      </c>
      <c r="I15" s="17">
        <f>SUM(C15:H15)</f>
        <v>882023891</v>
      </c>
    </row>
    <row r="16" spans="1:9" ht="11.25" customHeight="1" x14ac:dyDescent="0.2">
      <c r="A16" s="339"/>
      <c r="B16" s="7" t="s">
        <v>7</v>
      </c>
      <c r="C16" s="20">
        <v>394.44517471132684</v>
      </c>
      <c r="D16" s="18">
        <v>391.92978836837347</v>
      </c>
      <c r="E16" s="20">
        <v>595.2883883117421</v>
      </c>
      <c r="F16" s="18">
        <v>393.17093726014446</v>
      </c>
      <c r="G16" s="19">
        <v>711.77078944608422</v>
      </c>
      <c r="H16" s="19">
        <v>964.49226641414145</v>
      </c>
      <c r="I16" s="21">
        <f>I15/I14</f>
        <v>479.18320003129276</v>
      </c>
    </row>
    <row r="17" spans="1:9" ht="11.25" customHeight="1" x14ac:dyDescent="0.2">
      <c r="A17" s="339"/>
      <c r="B17" s="7" t="s">
        <v>8</v>
      </c>
      <c r="C17" s="20">
        <v>12340.805</v>
      </c>
      <c r="D17" s="18">
        <v>9560</v>
      </c>
      <c r="E17" s="20">
        <v>3361.83</v>
      </c>
      <c r="F17" s="18">
        <v>16459.004000000001</v>
      </c>
      <c r="G17" s="19">
        <v>12693.23</v>
      </c>
      <c r="H17" s="18">
        <v>3794.335</v>
      </c>
      <c r="I17" s="26">
        <f>SUM(C17:H17)</f>
        <v>58209.204000000005</v>
      </c>
    </row>
    <row r="18" spans="1:9" ht="11.25" customHeight="1" x14ac:dyDescent="0.2">
      <c r="A18" s="339"/>
      <c r="B18" s="7" t="s">
        <v>9</v>
      </c>
      <c r="C18" s="29">
        <v>37.205839790165513</v>
      </c>
      <c r="D18" s="22">
        <v>22.159894300085764</v>
      </c>
      <c r="E18" s="29">
        <v>34.785708372997803</v>
      </c>
      <c r="F18" s="22">
        <v>27.887210923773168</v>
      </c>
      <c r="G18" s="66">
        <v>38.036138621278639</v>
      </c>
      <c r="H18" s="66">
        <v>66.539264169472503</v>
      </c>
      <c r="I18" s="23">
        <f>I17*1000/I14</f>
        <v>31.623715557603109</v>
      </c>
    </row>
    <row r="19" spans="1:9" ht="11.25" customHeight="1" thickBot="1" x14ac:dyDescent="0.25">
      <c r="A19" s="340"/>
      <c r="B19" s="8" t="s">
        <v>10</v>
      </c>
      <c r="C19" s="24">
        <v>9.432448962620589E-2</v>
      </c>
      <c r="D19" s="24">
        <v>5.6540469639571656E-2</v>
      </c>
      <c r="E19" s="68">
        <v>5.8435052750904895E-2</v>
      </c>
      <c r="F19" s="24">
        <v>7.0928973331824338E-2</v>
      </c>
      <c r="G19" s="69">
        <v>5.3438746272348715E-2</v>
      </c>
      <c r="H19" s="69">
        <v>6.8988903785467307E-2</v>
      </c>
      <c r="I19" s="27">
        <f>I17*1000/I15</f>
        <v>6.5995042304358639E-2</v>
      </c>
    </row>
    <row r="20" spans="1:9" ht="11.25" customHeight="1" x14ac:dyDescent="0.2">
      <c r="A20" s="338" t="s">
        <v>12</v>
      </c>
      <c r="B20" s="9" t="s">
        <v>4</v>
      </c>
      <c r="C20" s="10">
        <v>168210</v>
      </c>
      <c r="D20" s="15">
        <v>416840</v>
      </c>
      <c r="E20" s="14">
        <v>93056</v>
      </c>
      <c r="F20" s="11">
        <v>458948</v>
      </c>
      <c r="G20" s="16">
        <v>262632</v>
      </c>
      <c r="H20" s="67">
        <v>36817</v>
      </c>
      <c r="I20" s="13">
        <f>SUM(C20:H20)</f>
        <v>1436503</v>
      </c>
    </row>
    <row r="21" spans="1:9" ht="11.25" customHeight="1" x14ac:dyDescent="0.2">
      <c r="A21" s="339"/>
      <c r="B21" s="7" t="s">
        <v>5</v>
      </c>
      <c r="C21" s="14">
        <v>69216960</v>
      </c>
      <c r="D21" s="15">
        <v>169497000</v>
      </c>
      <c r="E21" s="14">
        <v>57160776</v>
      </c>
      <c r="F21" s="15">
        <v>189954655</v>
      </c>
      <c r="G21" s="16">
        <v>185873792</v>
      </c>
      <c r="H21" s="15">
        <v>32822570</v>
      </c>
      <c r="I21" s="17">
        <f>SUM(C21:H21)</f>
        <v>704525753</v>
      </c>
    </row>
    <row r="22" spans="1:9" ht="11.25" customHeight="1" x14ac:dyDescent="0.2">
      <c r="A22" s="339"/>
      <c r="B22" s="7" t="s">
        <v>7</v>
      </c>
      <c r="C22" s="20">
        <v>411.49135009809169</v>
      </c>
      <c r="D22" s="18">
        <v>406.62364456386143</v>
      </c>
      <c r="E22" s="20">
        <v>614.26212173314991</v>
      </c>
      <c r="F22" s="18">
        <v>413.89145393377896</v>
      </c>
      <c r="G22" s="19">
        <v>707.73474671784095</v>
      </c>
      <c r="H22" s="19">
        <v>891.50582611293692</v>
      </c>
      <c r="I22" s="21">
        <f>I21/I20</f>
        <v>490.44502726412685</v>
      </c>
    </row>
    <row r="23" spans="1:9" ht="11.25" customHeight="1" x14ac:dyDescent="0.2">
      <c r="A23" s="339"/>
      <c r="B23" s="7" t="s">
        <v>8</v>
      </c>
      <c r="C23" s="20">
        <v>7309.2579999999998</v>
      </c>
      <c r="D23" s="18">
        <v>13964</v>
      </c>
      <c r="E23" s="20">
        <v>3164.39</v>
      </c>
      <c r="F23" s="18">
        <v>13427.59</v>
      </c>
      <c r="G23" s="19">
        <v>11231.35</v>
      </c>
      <c r="H23" s="18">
        <v>2215.212</v>
      </c>
      <c r="I23" s="26">
        <f>SUM(C23:H23)</f>
        <v>51311.799999999996</v>
      </c>
    </row>
    <row r="24" spans="1:9" ht="11.25" customHeight="1" x14ac:dyDescent="0.2">
      <c r="A24" s="339"/>
      <c r="B24" s="7" t="s">
        <v>9</v>
      </c>
      <c r="C24" s="29">
        <v>43.453171630699721</v>
      </c>
      <c r="D24" s="22">
        <v>33.499664139717879</v>
      </c>
      <c r="E24" s="29">
        <v>34.005222661623108</v>
      </c>
      <c r="F24" s="22">
        <v>29.25732326973862</v>
      </c>
      <c r="G24" s="66">
        <v>42.764590758171131</v>
      </c>
      <c r="H24" s="66">
        <v>60.168183176250103</v>
      </c>
      <c r="I24" s="23">
        <f>I23*1000/I20</f>
        <v>35.71993932487436</v>
      </c>
    </row>
    <row r="25" spans="1:9" ht="11.25" customHeight="1" thickBot="1" x14ac:dyDescent="0.25">
      <c r="A25" s="340"/>
      <c r="B25" s="8" t="s">
        <v>10</v>
      </c>
      <c r="C25" s="24">
        <v>0.10559923463844699</v>
      </c>
      <c r="D25" s="24">
        <v>8.238493896647138E-2</v>
      </c>
      <c r="E25" s="68">
        <v>5.5359465378846499E-2</v>
      </c>
      <c r="F25" s="24">
        <v>7.06883966597186E-2</v>
      </c>
      <c r="G25" s="69">
        <v>6.0424602517389861E-2</v>
      </c>
      <c r="H25" s="69">
        <v>6.7490510340902615E-2</v>
      </c>
      <c r="I25" s="28">
        <f>I23*1000/I21</f>
        <v>7.2831688240642622E-2</v>
      </c>
    </row>
    <row r="26" spans="1:9" ht="11.25" customHeight="1" x14ac:dyDescent="0.2">
      <c r="A26" s="338" t="s">
        <v>13</v>
      </c>
      <c r="B26" s="9" t="s">
        <v>4</v>
      </c>
      <c r="C26" s="10">
        <v>388970</v>
      </c>
      <c r="D26" s="11">
        <v>496520</v>
      </c>
      <c r="E26" s="10">
        <v>99658</v>
      </c>
      <c r="F26" s="11">
        <v>712056</v>
      </c>
      <c r="G26" s="12">
        <v>369416</v>
      </c>
      <c r="H26" s="67">
        <v>82351</v>
      </c>
      <c r="I26" s="13">
        <f>SUM(C26:H26)</f>
        <v>2148971</v>
      </c>
    </row>
    <row r="27" spans="1:9" ht="11.25" customHeight="1" x14ac:dyDescent="0.2">
      <c r="A27" s="339"/>
      <c r="B27" s="7" t="s">
        <v>5</v>
      </c>
      <c r="C27" s="14">
        <v>168481840</v>
      </c>
      <c r="D27" s="15">
        <v>191014000</v>
      </c>
      <c r="E27" s="14">
        <v>61016821</v>
      </c>
      <c r="F27" s="15">
        <v>319395369</v>
      </c>
      <c r="G27" s="16">
        <v>275316406</v>
      </c>
      <c r="H27" s="15">
        <v>64555237</v>
      </c>
      <c r="I27" s="17">
        <f>SUM(C27:H27)</f>
        <v>1079779673</v>
      </c>
    </row>
    <row r="28" spans="1:9" ht="11.25" customHeight="1" x14ac:dyDescent="0.2">
      <c r="A28" s="339"/>
      <c r="B28" s="7" t="s">
        <v>7</v>
      </c>
      <c r="C28" s="20">
        <v>433.14867470499013</v>
      </c>
      <c r="D28" s="18">
        <v>384.70555063240153</v>
      </c>
      <c r="E28" s="20">
        <v>612.26214654117075</v>
      </c>
      <c r="F28" s="18">
        <v>448.55372189827767</v>
      </c>
      <c r="G28" s="19">
        <v>745.27472009875044</v>
      </c>
      <c r="H28" s="19">
        <v>783.9034984396061</v>
      </c>
      <c r="I28" s="21">
        <f>I27/I26</f>
        <v>502.46358512981328</v>
      </c>
    </row>
    <row r="29" spans="1:9" ht="11.25" customHeight="1" x14ac:dyDescent="0.2">
      <c r="A29" s="339"/>
      <c r="B29" s="7" t="s">
        <v>8</v>
      </c>
      <c r="C29" s="20">
        <v>20835.435000000001</v>
      </c>
      <c r="D29" s="18">
        <v>15351</v>
      </c>
      <c r="E29" s="20">
        <v>3998.29</v>
      </c>
      <c r="F29" s="18">
        <v>24117.853999999999</v>
      </c>
      <c r="G29" s="19">
        <v>16670.23</v>
      </c>
      <c r="H29" s="18">
        <v>4940.8900000000003</v>
      </c>
      <c r="I29" s="26">
        <f>SUM(C29:H29)</f>
        <v>85913.698999999993</v>
      </c>
    </row>
    <row r="30" spans="1:9" ht="11.25" customHeight="1" x14ac:dyDescent="0.2">
      <c r="A30" s="339"/>
      <c r="B30" s="7" t="s">
        <v>9</v>
      </c>
      <c r="C30" s="29">
        <v>53.565660590791062</v>
      </c>
      <c r="D30" s="22">
        <v>30.917183597840975</v>
      </c>
      <c r="E30" s="29">
        <v>40.120110778863712</v>
      </c>
      <c r="F30" s="22">
        <v>33.87072645971665</v>
      </c>
      <c r="G30" s="66">
        <v>45.125901422786235</v>
      </c>
      <c r="H30" s="66">
        <v>59.997935665626407</v>
      </c>
      <c r="I30" s="23">
        <f>I29*1000/I26</f>
        <v>39.978994132540642</v>
      </c>
    </row>
    <row r="31" spans="1:9" ht="11.25" customHeight="1" thickBot="1" x14ac:dyDescent="0.25">
      <c r="A31" s="340"/>
      <c r="B31" s="8" t="s">
        <v>10</v>
      </c>
      <c r="C31" s="24">
        <v>0.1236657612476217</v>
      </c>
      <c r="D31" s="24">
        <v>8.0365837059063736E-2</v>
      </c>
      <c r="E31" s="68">
        <v>6.5527668181860871E-2</v>
      </c>
      <c r="F31" s="24">
        <v>7.5510969603319447E-2</v>
      </c>
      <c r="G31" s="69">
        <v>6.0549352078931321E-2</v>
      </c>
      <c r="H31" s="69">
        <v>7.6537400056326962E-2</v>
      </c>
      <c r="I31" s="28">
        <f>I29*1000/I27</f>
        <v>7.9565953266467912E-2</v>
      </c>
    </row>
    <row r="32" spans="1:9" ht="11.25" customHeight="1" x14ac:dyDescent="0.2">
      <c r="A32" s="338" t="s">
        <v>14</v>
      </c>
      <c r="B32" s="9" t="s">
        <v>4</v>
      </c>
      <c r="C32" s="10">
        <v>238900</v>
      </c>
      <c r="D32" s="11">
        <v>504710</v>
      </c>
      <c r="E32" s="10">
        <v>99736</v>
      </c>
      <c r="F32" s="11">
        <v>500819</v>
      </c>
      <c r="G32" s="12">
        <v>277987</v>
      </c>
      <c r="H32" s="67">
        <v>57745</v>
      </c>
      <c r="I32" s="13">
        <f>SUM(C32:H32)</f>
        <v>1679897</v>
      </c>
    </row>
    <row r="33" spans="1:9" ht="11.25" customHeight="1" x14ac:dyDescent="0.2">
      <c r="A33" s="339"/>
      <c r="B33" s="7" t="s">
        <v>5</v>
      </c>
      <c r="C33" s="14">
        <v>97193470</v>
      </c>
      <c r="D33" s="15">
        <v>186893000</v>
      </c>
      <c r="E33" s="14">
        <v>55934031</v>
      </c>
      <c r="F33" s="15">
        <v>255253937</v>
      </c>
      <c r="G33" s="16">
        <v>234877582</v>
      </c>
      <c r="H33" s="15">
        <v>43803407</v>
      </c>
      <c r="I33" s="17">
        <f>SUM(C33:H33)</f>
        <v>873955427</v>
      </c>
    </row>
    <row r="34" spans="1:9" ht="11.25" customHeight="1" x14ac:dyDescent="0.2">
      <c r="A34" s="339"/>
      <c r="B34" s="7" t="s">
        <v>7</v>
      </c>
      <c r="C34" s="20">
        <v>406.8374633737966</v>
      </c>
      <c r="D34" s="18">
        <v>370.29779477323609</v>
      </c>
      <c r="E34" s="20">
        <v>560.82087711558518</v>
      </c>
      <c r="F34" s="18">
        <v>509.67302957755197</v>
      </c>
      <c r="G34" s="19">
        <v>844.92289927226818</v>
      </c>
      <c r="H34" s="19">
        <v>758.56623084249713</v>
      </c>
      <c r="I34" s="26">
        <f>I33/I32</f>
        <v>520.24345956924742</v>
      </c>
    </row>
    <row r="35" spans="1:9" ht="11.25" customHeight="1" x14ac:dyDescent="0.2">
      <c r="A35" s="339"/>
      <c r="B35" s="7" t="s">
        <v>8</v>
      </c>
      <c r="C35" s="20">
        <v>12471.165999999999</v>
      </c>
      <c r="D35" s="18">
        <v>14821.5</v>
      </c>
      <c r="E35" s="20">
        <v>3259.48</v>
      </c>
      <c r="F35" s="18">
        <v>19765.172999999999</v>
      </c>
      <c r="G35" s="19">
        <v>13937.54</v>
      </c>
      <c r="H35" s="18">
        <v>3825.8209999999999</v>
      </c>
      <c r="I35" s="21">
        <f>SUM(C35:H35)</f>
        <v>68080.679999999993</v>
      </c>
    </row>
    <row r="36" spans="1:9" ht="11.25" customHeight="1" x14ac:dyDescent="0.2">
      <c r="A36" s="339"/>
      <c r="B36" s="7" t="s">
        <v>9</v>
      </c>
      <c r="C36" s="29">
        <v>52.202452909167015</v>
      </c>
      <c r="D36" s="22">
        <v>29.366368805848904</v>
      </c>
      <c r="E36" s="29">
        <v>32.681078046041549</v>
      </c>
      <c r="F36" s="22">
        <v>39.465701181464759</v>
      </c>
      <c r="G36" s="66">
        <v>50.137380524988579</v>
      </c>
      <c r="H36" s="66">
        <v>66.253718936704473</v>
      </c>
      <c r="I36" s="23">
        <f>I35*1000/I32</f>
        <v>40.526698958328993</v>
      </c>
    </row>
    <row r="37" spans="1:9" ht="11.25" customHeight="1" thickBot="1" x14ac:dyDescent="0.25">
      <c r="A37" s="340"/>
      <c r="B37" s="8" t="s">
        <v>10</v>
      </c>
      <c r="C37" s="24">
        <v>0.12831279714573418</v>
      </c>
      <c r="D37" s="24">
        <v>7.9304735864906661E-2</v>
      </c>
      <c r="E37" s="68">
        <v>5.8273647397234792E-2</v>
      </c>
      <c r="F37" s="24">
        <v>7.7433371772048315E-2</v>
      </c>
      <c r="G37" s="69">
        <v>5.9339592486097714E-2</v>
      </c>
      <c r="H37" s="69">
        <v>8.7340717583908489E-2</v>
      </c>
      <c r="I37" s="28">
        <f>I35*1000/I33</f>
        <v>7.7899487658882632E-2</v>
      </c>
    </row>
    <row r="38" spans="1:9" ht="11.25" customHeight="1" x14ac:dyDescent="0.2">
      <c r="A38" s="338" t="s">
        <v>15</v>
      </c>
      <c r="B38" s="9" t="s">
        <v>4</v>
      </c>
      <c r="C38" s="10">
        <v>211530</v>
      </c>
      <c r="D38" s="11">
        <v>463680</v>
      </c>
      <c r="E38" s="10">
        <v>94455</v>
      </c>
      <c r="F38" s="11">
        <v>398315</v>
      </c>
      <c r="G38" s="12">
        <v>206851</v>
      </c>
      <c r="H38" s="67">
        <v>39414</v>
      </c>
      <c r="I38" s="13">
        <f>SUM(C38:H38)</f>
        <v>1414245</v>
      </c>
    </row>
    <row r="39" spans="1:9" ht="11.25" customHeight="1" x14ac:dyDescent="0.2">
      <c r="A39" s="339"/>
      <c r="B39" s="7" t="s">
        <v>5</v>
      </c>
      <c r="C39" s="14">
        <v>89120260</v>
      </c>
      <c r="D39" s="15">
        <v>171520000</v>
      </c>
      <c r="E39" s="14">
        <v>51967114</v>
      </c>
      <c r="F39" s="15">
        <v>201516027</v>
      </c>
      <c r="G39" s="16">
        <v>178568305</v>
      </c>
      <c r="H39" s="15">
        <v>39347705</v>
      </c>
      <c r="I39" s="17">
        <f>SUM(C39:H39)</f>
        <v>732039411</v>
      </c>
    </row>
    <row r="40" spans="1:9" ht="11.25" customHeight="1" x14ac:dyDescent="0.2">
      <c r="A40" s="339"/>
      <c r="B40" s="7" t="s">
        <v>7</v>
      </c>
      <c r="C40" s="20">
        <v>421.31262705053655</v>
      </c>
      <c r="D40" s="18">
        <v>369.91028295376123</v>
      </c>
      <c r="E40" s="20">
        <v>550.1785400455243</v>
      </c>
      <c r="F40" s="18">
        <v>505.92126081116703</v>
      </c>
      <c r="G40" s="19">
        <v>863.27020415661514</v>
      </c>
      <c r="H40" s="19">
        <v>998.31798345765469</v>
      </c>
      <c r="I40" s="21">
        <f>I39/I38</f>
        <v>517.61852507875221</v>
      </c>
    </row>
    <row r="41" spans="1:9" ht="11.25" customHeight="1" x14ac:dyDescent="0.2">
      <c r="A41" s="339"/>
      <c r="B41" s="7" t="s">
        <v>8</v>
      </c>
      <c r="C41" s="20">
        <v>10605.787</v>
      </c>
      <c r="D41" s="18">
        <v>15190</v>
      </c>
      <c r="E41" s="20">
        <v>3261.52</v>
      </c>
      <c r="F41" s="18">
        <v>19765.516</v>
      </c>
      <c r="G41" s="19">
        <v>10523.59</v>
      </c>
      <c r="H41" s="18">
        <v>3146.0909999999999</v>
      </c>
      <c r="I41" s="26">
        <f>SUM(C41:H41)</f>
        <v>62492.504000000001</v>
      </c>
    </row>
    <row r="42" spans="1:9" ht="11.25" customHeight="1" x14ac:dyDescent="0.2">
      <c r="A42" s="339"/>
      <c r="B42" s="7" t="s">
        <v>9</v>
      </c>
      <c r="C42" s="29">
        <v>50.138453174490614</v>
      </c>
      <c r="D42" s="22">
        <v>32.759661835748794</v>
      </c>
      <c r="E42" s="29">
        <v>34.529881954369806</v>
      </c>
      <c r="F42" s="22">
        <v>49.622826155178693</v>
      </c>
      <c r="G42" s="66">
        <v>50.875219360795938</v>
      </c>
      <c r="H42" s="66">
        <v>79.821662353478459</v>
      </c>
      <c r="I42" s="23">
        <f>I41*1000/I38</f>
        <v>44.187891065550879</v>
      </c>
    </row>
    <row r="43" spans="1:9" ht="11.25" customHeight="1" thickBot="1" x14ac:dyDescent="0.25">
      <c r="A43" s="340"/>
      <c r="B43" s="8" t="s">
        <v>10</v>
      </c>
      <c r="C43" s="24">
        <v>0.11900534177077131</v>
      </c>
      <c r="D43" s="24">
        <v>8.8561100746268662E-2</v>
      </c>
      <c r="E43" s="68">
        <v>6.2761230111797239E-2</v>
      </c>
      <c r="F43" s="24">
        <v>9.8084089361289359E-2</v>
      </c>
      <c r="G43" s="69">
        <v>5.8933134858394944E-2</v>
      </c>
      <c r="H43" s="69">
        <v>7.9956149920306654E-2</v>
      </c>
      <c r="I43" s="28">
        <f>I41*1000/I39</f>
        <v>8.5367677014318563E-2</v>
      </c>
    </row>
    <row r="44" spans="1:9" ht="11.25" customHeight="1" x14ac:dyDescent="0.2">
      <c r="A44" s="338" t="s">
        <v>16</v>
      </c>
      <c r="B44" s="9" t="s">
        <v>4</v>
      </c>
      <c r="C44" s="10">
        <v>457880</v>
      </c>
      <c r="D44" s="11">
        <v>497170</v>
      </c>
      <c r="E44" s="10">
        <v>117138</v>
      </c>
      <c r="F44" s="11">
        <v>903145</v>
      </c>
      <c r="G44" s="12">
        <v>385491</v>
      </c>
      <c r="H44" s="67">
        <v>102527</v>
      </c>
      <c r="I44" s="13">
        <f>SUM(C44:H44)</f>
        <v>2463351</v>
      </c>
    </row>
    <row r="45" spans="1:9" ht="11.25" customHeight="1" x14ac:dyDescent="0.2">
      <c r="A45" s="339"/>
      <c r="B45" s="7" t="s">
        <v>5</v>
      </c>
      <c r="C45" s="14">
        <v>194002710</v>
      </c>
      <c r="D45" s="15">
        <v>178798000</v>
      </c>
      <c r="E45" s="14">
        <v>64890859</v>
      </c>
      <c r="F45" s="15">
        <v>444534237</v>
      </c>
      <c r="G45" s="16">
        <v>285419355</v>
      </c>
      <c r="H45" s="15">
        <v>83125635</v>
      </c>
      <c r="I45" s="17">
        <f>SUM(C45:H45)</f>
        <v>1250770796</v>
      </c>
    </row>
    <row r="46" spans="1:9" ht="11.25" customHeight="1" x14ac:dyDescent="0.2">
      <c r="A46" s="339"/>
      <c r="B46" s="7" t="s">
        <v>7</v>
      </c>
      <c r="C46" s="20">
        <v>423.69771555866168</v>
      </c>
      <c r="D46" s="18">
        <v>359.63151437134178</v>
      </c>
      <c r="E46" s="20">
        <v>553.96932677696395</v>
      </c>
      <c r="F46" s="18">
        <v>492.20694019232792</v>
      </c>
      <c r="G46" s="19">
        <v>740.40471761986657</v>
      </c>
      <c r="H46" s="19">
        <v>810.7682366596116</v>
      </c>
      <c r="I46" s="21">
        <f>I45/I44</f>
        <v>507.75175604288631</v>
      </c>
    </row>
    <row r="47" spans="1:9" ht="11.25" customHeight="1" x14ac:dyDescent="0.2">
      <c r="A47" s="339"/>
      <c r="B47" s="7" t="s">
        <v>8</v>
      </c>
      <c r="C47" s="20">
        <v>25104.487000000001</v>
      </c>
      <c r="D47" s="18">
        <v>16244</v>
      </c>
      <c r="E47" s="20">
        <v>4491.58</v>
      </c>
      <c r="F47" s="18">
        <v>35557.307999999997</v>
      </c>
      <c r="G47" s="19">
        <v>21235.06</v>
      </c>
      <c r="H47" s="18">
        <v>7232.6959999999999</v>
      </c>
      <c r="I47" s="26">
        <f>SUM(C47:H47)</f>
        <v>109865.13099999999</v>
      </c>
    </row>
    <row r="48" spans="1:9" ht="11.25" customHeight="1" x14ac:dyDescent="0.2">
      <c r="A48" s="339"/>
      <c r="B48" s="7" t="s">
        <v>9</v>
      </c>
      <c r="C48" s="29">
        <v>54.827655717655283</v>
      </c>
      <c r="D48" s="22">
        <v>32.672928776877121</v>
      </c>
      <c r="E48" s="29">
        <v>38.344345985077432</v>
      </c>
      <c r="F48" s="22">
        <v>39.37054182883147</v>
      </c>
      <c r="G48" s="66">
        <v>55.085747786589053</v>
      </c>
      <c r="H48" s="66">
        <v>70.544305402479353</v>
      </c>
      <c r="I48" s="23">
        <f>I47*1000/I44</f>
        <v>44.599868634230361</v>
      </c>
    </row>
    <row r="49" spans="1:9" ht="11.25" customHeight="1" thickBot="1" x14ac:dyDescent="0.25">
      <c r="A49" s="340"/>
      <c r="B49" s="8" t="s">
        <v>10</v>
      </c>
      <c r="C49" s="24">
        <v>0.12940276452839242</v>
      </c>
      <c r="D49" s="24">
        <v>9.085112808868108E-2</v>
      </c>
      <c r="E49" s="68">
        <v>6.9217453262561984E-2</v>
      </c>
      <c r="F49" s="24">
        <v>7.9987782808278951E-2</v>
      </c>
      <c r="G49" s="69">
        <v>7.4399509451627766E-2</v>
      </c>
      <c r="H49" s="69">
        <v>8.7009212019854038E-2</v>
      </c>
      <c r="I49" s="28">
        <f>I47*1000/I45</f>
        <v>8.783794069333227E-2</v>
      </c>
    </row>
    <row r="50" spans="1:9" ht="11.25" customHeight="1" x14ac:dyDescent="0.2">
      <c r="A50" s="338" t="s">
        <v>17</v>
      </c>
      <c r="B50" s="9" t="s">
        <v>4</v>
      </c>
      <c r="C50" s="10">
        <v>421200</v>
      </c>
      <c r="D50" s="11">
        <v>486130</v>
      </c>
      <c r="E50" s="10">
        <v>100328</v>
      </c>
      <c r="F50" s="11">
        <v>823993</v>
      </c>
      <c r="G50" s="12">
        <v>373531</v>
      </c>
      <c r="H50" s="67">
        <v>102748</v>
      </c>
      <c r="I50" s="13">
        <f>SUM(C50:H50)</f>
        <v>2307930</v>
      </c>
    </row>
    <row r="51" spans="1:9" ht="11.25" customHeight="1" x14ac:dyDescent="0.2">
      <c r="A51" s="339"/>
      <c r="B51" s="7" t="s">
        <v>5</v>
      </c>
      <c r="C51" s="14">
        <v>171967610</v>
      </c>
      <c r="D51" s="15">
        <v>174543000</v>
      </c>
      <c r="E51" s="14">
        <v>56712107</v>
      </c>
      <c r="F51" s="15">
        <v>403090441</v>
      </c>
      <c r="G51" s="16">
        <v>287371896</v>
      </c>
      <c r="H51" s="15">
        <v>85378642</v>
      </c>
      <c r="I51" s="17">
        <f>SUM(C51:H51)</f>
        <v>1179063696</v>
      </c>
    </row>
    <row r="52" spans="1:9" ht="11.25" customHeight="1" x14ac:dyDescent="0.2">
      <c r="A52" s="339"/>
      <c r="B52" s="7" t="s">
        <v>7</v>
      </c>
      <c r="C52" s="20">
        <v>408.28017568850902</v>
      </c>
      <c r="D52" s="18">
        <v>359.04593421512766</v>
      </c>
      <c r="E52" s="20">
        <v>565.26699425883101</v>
      </c>
      <c r="F52" s="18">
        <v>489.19158415180709</v>
      </c>
      <c r="G52" s="19">
        <v>769.33881257512758</v>
      </c>
      <c r="H52" s="19">
        <v>830.95186280998166</v>
      </c>
      <c r="I52" s="21">
        <f>I51/I50</f>
        <v>510.87498147690786</v>
      </c>
    </row>
    <row r="53" spans="1:9" ht="11.25" customHeight="1" x14ac:dyDescent="0.2">
      <c r="A53" s="339"/>
      <c r="B53" s="7" t="s">
        <v>8</v>
      </c>
      <c r="C53" s="20">
        <v>20565.938999999998</v>
      </c>
      <c r="D53" s="18">
        <v>15959</v>
      </c>
      <c r="E53" s="20">
        <v>4182.3900000000003</v>
      </c>
      <c r="F53" s="18">
        <v>34517.756110000002</v>
      </c>
      <c r="G53" s="19">
        <v>21631.56</v>
      </c>
      <c r="H53" s="18">
        <v>7447.0860000000002</v>
      </c>
      <c r="I53" s="26">
        <f>SUM(C53:H53)</f>
        <v>104303.73110999999</v>
      </c>
    </row>
    <row r="54" spans="1:9" ht="11.25" customHeight="1" x14ac:dyDescent="0.2">
      <c r="A54" s="339"/>
      <c r="B54" s="7" t="s">
        <v>9</v>
      </c>
      <c r="C54" s="29">
        <v>48.827015669515667</v>
      </c>
      <c r="D54" s="22">
        <v>32.828667228930534</v>
      </c>
      <c r="E54" s="29">
        <v>41.687166095207722</v>
      </c>
      <c r="F54" s="22">
        <v>41.890836584776814</v>
      </c>
      <c r="G54" s="66">
        <v>57.911016756306708</v>
      </c>
      <c r="H54" s="66">
        <v>72.479133413789071</v>
      </c>
      <c r="I54" s="23">
        <f>I53*1000/I50</f>
        <v>45.193628537260665</v>
      </c>
    </row>
    <row r="55" spans="1:9" ht="11.25" customHeight="1" thickBot="1" x14ac:dyDescent="0.25">
      <c r="A55" s="340"/>
      <c r="B55" s="8" t="s">
        <v>10</v>
      </c>
      <c r="C55" s="24">
        <v>0.11959193362052307</v>
      </c>
      <c r="D55" s="24">
        <v>9.1433056610691926E-2</v>
      </c>
      <c r="E55" s="68">
        <v>7.374774490392326E-2</v>
      </c>
      <c r="F55" s="24">
        <v>8.5632782619124423E-2</v>
      </c>
      <c r="G55" s="69">
        <v>7.5273749107323984E-2</v>
      </c>
      <c r="H55" s="69">
        <v>8.722422640547503E-2</v>
      </c>
      <c r="I55" s="28">
        <f>I53*1000/I51</f>
        <v>8.8463186055047535E-2</v>
      </c>
    </row>
    <row r="56" spans="1:9" ht="11.25" customHeight="1" x14ac:dyDescent="0.2">
      <c r="A56" s="338" t="s">
        <v>18</v>
      </c>
      <c r="B56" s="9" t="s">
        <v>4</v>
      </c>
      <c r="C56" s="10">
        <v>335940</v>
      </c>
      <c r="D56" s="11">
        <v>476070</v>
      </c>
      <c r="E56" s="10">
        <v>86053</v>
      </c>
      <c r="F56" s="11">
        <v>903200</v>
      </c>
      <c r="G56" s="12">
        <v>365482</v>
      </c>
      <c r="H56" s="67">
        <v>101892</v>
      </c>
      <c r="I56" s="13">
        <f>SUM(C56:H56)</f>
        <v>2268637</v>
      </c>
    </row>
    <row r="57" spans="1:9" ht="11.25" customHeight="1" x14ac:dyDescent="0.2">
      <c r="A57" s="339"/>
      <c r="B57" s="7" t="s">
        <v>5</v>
      </c>
      <c r="C57" s="14">
        <v>143208350</v>
      </c>
      <c r="D57" s="15">
        <v>179810000</v>
      </c>
      <c r="E57" s="14">
        <v>51096125</v>
      </c>
      <c r="F57" s="15">
        <v>417430938</v>
      </c>
      <c r="G57" s="16">
        <v>275090120</v>
      </c>
      <c r="H57" s="15">
        <v>82754801</v>
      </c>
      <c r="I57" s="31">
        <f>SUM(C57:H57)</f>
        <v>1149390334</v>
      </c>
    </row>
    <row r="58" spans="1:9" ht="11.25" customHeight="1" x14ac:dyDescent="0.2">
      <c r="A58" s="339"/>
      <c r="B58" s="7" t="s">
        <v>7</v>
      </c>
      <c r="C58" s="20">
        <v>426.29145085431924</v>
      </c>
      <c r="D58" s="18">
        <v>377.69655722897892</v>
      </c>
      <c r="E58" s="20">
        <v>593.77505723217087</v>
      </c>
      <c r="F58" s="18">
        <v>462.16888618246236</v>
      </c>
      <c r="G58" s="19">
        <v>752.6776147662539</v>
      </c>
      <c r="H58" s="19">
        <v>812.18153535115607</v>
      </c>
      <c r="I58" s="70">
        <f>I57/I56</f>
        <v>506.64356351412766</v>
      </c>
    </row>
    <row r="59" spans="1:9" ht="11.25" customHeight="1" x14ac:dyDescent="0.2">
      <c r="A59" s="339"/>
      <c r="B59" s="7" t="s">
        <v>8</v>
      </c>
      <c r="C59" s="20">
        <v>16973.258999999998</v>
      </c>
      <c r="D59" s="18">
        <v>17518</v>
      </c>
      <c r="E59" s="20">
        <v>3635.61</v>
      </c>
      <c r="F59" s="18">
        <v>36094.616800000003</v>
      </c>
      <c r="G59" s="19">
        <v>21699.37</v>
      </c>
      <c r="H59" s="18">
        <v>7182.4830000000002</v>
      </c>
      <c r="I59" s="26">
        <f>SUM(C59:H59)</f>
        <v>103103.3388</v>
      </c>
    </row>
    <row r="60" spans="1:9" ht="11.25" customHeight="1" x14ac:dyDescent="0.2">
      <c r="A60" s="339"/>
      <c r="B60" s="7" t="s">
        <v>9</v>
      </c>
      <c r="C60" s="29">
        <v>50.524674048937307</v>
      </c>
      <c r="D60" s="22">
        <v>36.797109668746195</v>
      </c>
      <c r="E60" s="29">
        <v>42.248498018662914</v>
      </c>
      <c r="F60" s="22">
        <v>39.96303897254208</v>
      </c>
      <c r="G60" s="66">
        <v>59.371925293174492</v>
      </c>
      <c r="H60" s="66">
        <v>70.491137675185485</v>
      </c>
      <c r="I60" s="32">
        <f>I59*1000/I56</f>
        <v>45.447261417317975</v>
      </c>
    </row>
    <row r="61" spans="1:9" ht="11.25" customHeight="1" thickBot="1" x14ac:dyDescent="0.25">
      <c r="A61" s="340"/>
      <c r="B61" s="8" t="s">
        <v>10</v>
      </c>
      <c r="C61" s="24">
        <v>0.11852143398063032</v>
      </c>
      <c r="D61" s="24">
        <v>9.7425059785328963E-2</v>
      </c>
      <c r="E61" s="68">
        <v>7.1152362336674255E-2</v>
      </c>
      <c r="F61" s="24">
        <v>8.6468475415207496E-2</v>
      </c>
      <c r="G61" s="69">
        <v>7.8880949995586896E-2</v>
      </c>
      <c r="H61" s="69">
        <v>8.6792342114386814E-2</v>
      </c>
      <c r="I61" s="28">
        <f>I59*1000/I57</f>
        <v>8.9702632561028645E-2</v>
      </c>
    </row>
    <row r="62" spans="1:9" ht="11.25" customHeight="1" x14ac:dyDescent="0.2">
      <c r="A62" s="338" t="s">
        <v>19</v>
      </c>
      <c r="B62" s="9" t="s">
        <v>4</v>
      </c>
      <c r="C62" s="10">
        <v>328270</v>
      </c>
      <c r="D62" s="11">
        <v>477320</v>
      </c>
      <c r="E62" s="10">
        <v>133367</v>
      </c>
      <c r="F62" s="11">
        <v>882256</v>
      </c>
      <c r="G62" s="12">
        <v>304752</v>
      </c>
      <c r="H62" s="67">
        <v>97417</v>
      </c>
      <c r="I62" s="13">
        <f>SUM(C62:H62)</f>
        <v>2223382</v>
      </c>
    </row>
    <row r="63" spans="1:9" ht="11.25" customHeight="1" x14ac:dyDescent="0.2">
      <c r="A63" s="339"/>
      <c r="B63" s="7" t="s">
        <v>5</v>
      </c>
      <c r="C63" s="14">
        <v>136607210</v>
      </c>
      <c r="D63" s="15">
        <v>175383000</v>
      </c>
      <c r="E63" s="14">
        <v>74536022</v>
      </c>
      <c r="F63" s="15">
        <v>424970047</v>
      </c>
      <c r="G63" s="16">
        <v>240786288</v>
      </c>
      <c r="H63" s="15">
        <v>81486265</v>
      </c>
      <c r="I63" s="31">
        <f>SUM(C63:H63)</f>
        <v>1133768832</v>
      </c>
    </row>
    <row r="64" spans="1:9" ht="11.25" customHeight="1" x14ac:dyDescent="0.2">
      <c r="A64" s="339"/>
      <c r="B64" s="7" t="s">
        <v>7</v>
      </c>
      <c r="C64" s="20">
        <v>416.14283973558349</v>
      </c>
      <c r="D64" s="18">
        <v>367.43274951814294</v>
      </c>
      <c r="E64" s="20">
        <v>558.87904804036975</v>
      </c>
      <c r="F64" s="18">
        <v>481.68564112910536</v>
      </c>
      <c r="G64" s="19">
        <v>790.10568593479286</v>
      </c>
      <c r="H64" s="19">
        <v>836.46863483786194</v>
      </c>
      <c r="I64" s="70">
        <f>I63/I62</f>
        <v>509.92984201545215</v>
      </c>
    </row>
    <row r="65" spans="1:9" ht="11.25" customHeight="1" x14ac:dyDescent="0.2">
      <c r="A65" s="339"/>
      <c r="B65" s="7" t="s">
        <v>8</v>
      </c>
      <c r="C65" s="20">
        <v>16101.805</v>
      </c>
      <c r="D65" s="18">
        <v>16881</v>
      </c>
      <c r="E65" s="20">
        <v>6149.89</v>
      </c>
      <c r="F65" s="18">
        <v>34245.971819999999</v>
      </c>
      <c r="G65" s="19">
        <v>18165.36</v>
      </c>
      <c r="H65" s="18">
        <v>6974.8639999999996</v>
      </c>
      <c r="I65" s="26">
        <f>SUM(C65:H65)</f>
        <v>98518.890820000001</v>
      </c>
    </row>
    <row r="66" spans="1:9" ht="11.25" customHeight="1" x14ac:dyDescent="0.2">
      <c r="A66" s="339"/>
      <c r="B66" s="7" t="s">
        <v>9</v>
      </c>
      <c r="C66" s="29">
        <v>49.050491973070947</v>
      </c>
      <c r="D66" s="22">
        <v>35.36621134668566</v>
      </c>
      <c r="E66" s="29">
        <v>46.11253158577459</v>
      </c>
      <c r="F66" s="22">
        <v>38.816366020746813</v>
      </c>
      <c r="G66" s="66">
        <v>59.607024728303671</v>
      </c>
      <c r="H66" s="66">
        <v>71.598016773253121</v>
      </c>
      <c r="I66" s="32">
        <f>I65*1000/I62</f>
        <v>44.310375284139212</v>
      </c>
    </row>
    <row r="67" spans="1:9" ht="11.25" customHeight="1" thickBot="1" x14ac:dyDescent="0.25">
      <c r="A67" s="340"/>
      <c r="B67" s="8" t="s">
        <v>10</v>
      </c>
      <c r="C67" s="24">
        <v>0.11786936428904449</v>
      </c>
      <c r="D67" s="24">
        <v>9.6252202322916133E-2</v>
      </c>
      <c r="E67" s="68">
        <v>8.250896459164403E-2</v>
      </c>
      <c r="F67" s="24">
        <v>8.0584436625012301E-2</v>
      </c>
      <c r="G67" s="69">
        <v>7.5441837452139296E-2</v>
      </c>
      <c r="H67" s="69">
        <v>8.5595578592294053E-2</v>
      </c>
      <c r="I67" s="28">
        <f>I65*1000/I63</f>
        <v>8.689504248075855E-2</v>
      </c>
    </row>
    <row r="68" spans="1:9" ht="11.25" customHeight="1" x14ac:dyDescent="0.2">
      <c r="A68" s="338" t="s">
        <v>20</v>
      </c>
      <c r="B68" s="9" t="s">
        <v>4</v>
      </c>
      <c r="C68" s="10">
        <v>292590</v>
      </c>
      <c r="D68" s="11">
        <v>434050</v>
      </c>
      <c r="E68" s="10">
        <v>104068</v>
      </c>
      <c r="F68" s="11">
        <v>808478</v>
      </c>
      <c r="G68" s="12">
        <v>293541</v>
      </c>
      <c r="H68" s="67">
        <v>84671</v>
      </c>
      <c r="I68" s="13">
        <f>SUM(C68:H68)</f>
        <v>2017398</v>
      </c>
    </row>
    <row r="69" spans="1:9" ht="11.25" customHeight="1" x14ac:dyDescent="0.2">
      <c r="A69" s="339"/>
      <c r="B69" s="7" t="s">
        <v>5</v>
      </c>
      <c r="C69" s="14">
        <v>133913380</v>
      </c>
      <c r="D69" s="15">
        <v>162279000</v>
      </c>
      <c r="E69" s="14">
        <v>58840052</v>
      </c>
      <c r="F69" s="15">
        <v>373387532</v>
      </c>
      <c r="G69" s="16">
        <v>222288667</v>
      </c>
      <c r="H69" s="15">
        <v>71973971</v>
      </c>
      <c r="I69" s="31">
        <f>SUM(C69:H69)</f>
        <v>1022682602</v>
      </c>
    </row>
    <row r="70" spans="1:9" ht="11.25" customHeight="1" x14ac:dyDescent="0.2">
      <c r="A70" s="339"/>
      <c r="B70" s="7" t="s">
        <v>7</v>
      </c>
      <c r="C70" s="20">
        <v>457.68269592262209</v>
      </c>
      <c r="D70" s="18">
        <v>373.87167377030295</v>
      </c>
      <c r="E70" s="20">
        <v>565.40004612368841</v>
      </c>
      <c r="F70" s="18">
        <v>461.84006491209408</v>
      </c>
      <c r="G70" s="19">
        <v>757.26616384082638</v>
      </c>
      <c r="H70" s="19">
        <v>850.04276552774854</v>
      </c>
      <c r="I70" s="70">
        <f>I69/I68</f>
        <v>506.93150384802601</v>
      </c>
    </row>
    <row r="71" spans="1:9" ht="11.25" customHeight="1" x14ac:dyDescent="0.2">
      <c r="A71" s="339"/>
      <c r="B71" s="7" t="s">
        <v>8</v>
      </c>
      <c r="C71" s="20">
        <v>13180.239</v>
      </c>
      <c r="D71" s="18">
        <v>16229</v>
      </c>
      <c r="E71" s="20">
        <v>5277.73</v>
      </c>
      <c r="F71" s="18">
        <v>30204.274600000001</v>
      </c>
      <c r="G71" s="19">
        <v>16265.16</v>
      </c>
      <c r="H71" s="18">
        <v>6248.9920000000002</v>
      </c>
      <c r="I71" s="26">
        <f>SUM(C71:H71)</f>
        <v>87405.395600000003</v>
      </c>
    </row>
    <row r="72" spans="1:9" ht="11.25" customHeight="1" x14ac:dyDescent="0.2">
      <c r="A72" s="339"/>
      <c r="B72" s="7" t="s">
        <v>9</v>
      </c>
      <c r="C72" s="29">
        <v>45.046785604429409</v>
      </c>
      <c r="D72" s="22">
        <v>37.389701647275658</v>
      </c>
      <c r="E72" s="29">
        <v>50.714244532421112</v>
      </c>
      <c r="F72" s="22">
        <v>37.359426725278858</v>
      </c>
      <c r="G72" s="66">
        <v>55.4101812012632</v>
      </c>
      <c r="H72" s="66">
        <v>73.803214796093116</v>
      </c>
      <c r="I72" s="32">
        <f>I71*1000/I68</f>
        <v>43.325806608314281</v>
      </c>
    </row>
    <row r="73" spans="1:9" ht="11.25" customHeight="1" thickBot="1" x14ac:dyDescent="0.25">
      <c r="A73" s="340"/>
      <c r="B73" s="8" t="s">
        <v>10</v>
      </c>
      <c r="C73" s="24">
        <v>9.8423615325070574E-2</v>
      </c>
      <c r="D73" s="24">
        <v>0.1000067784494605</v>
      </c>
      <c r="E73" s="68">
        <v>8.969621576813018E-2</v>
      </c>
      <c r="F73" s="24">
        <v>8.0892563386396096E-2</v>
      </c>
      <c r="G73" s="69">
        <v>7.3171341659086925E-2</v>
      </c>
      <c r="H73" s="69">
        <v>8.6822943255416604E-2</v>
      </c>
      <c r="I73" s="28">
        <f>I71*1000/I69</f>
        <v>8.5466786497654726E-2</v>
      </c>
    </row>
    <row r="74" spans="1:9" ht="11.25" customHeight="1" x14ac:dyDescent="0.2">
      <c r="A74" s="338" t="s">
        <v>21</v>
      </c>
      <c r="B74" s="9" t="s">
        <v>4</v>
      </c>
      <c r="C74" s="10">
        <v>294410</v>
      </c>
      <c r="D74" s="11">
        <v>422180</v>
      </c>
      <c r="E74" s="10">
        <v>80132</v>
      </c>
      <c r="F74" s="11">
        <v>554632</v>
      </c>
      <c r="G74" s="12">
        <v>332934</v>
      </c>
      <c r="H74" s="67">
        <v>103296</v>
      </c>
      <c r="I74" s="13">
        <f>SUM(C74:H74)</f>
        <v>1787584</v>
      </c>
    </row>
    <row r="75" spans="1:9" ht="11.25" customHeight="1" x14ac:dyDescent="0.2">
      <c r="A75" s="339"/>
      <c r="B75" s="7" t="s">
        <v>5</v>
      </c>
      <c r="C75" s="14">
        <v>143158840</v>
      </c>
      <c r="D75" s="15">
        <v>154512510</v>
      </c>
      <c r="E75" s="14">
        <v>45060792</v>
      </c>
      <c r="F75" s="15">
        <v>312448377</v>
      </c>
      <c r="G75" s="16">
        <v>253309990</v>
      </c>
      <c r="H75" s="15">
        <v>85051208</v>
      </c>
      <c r="I75" s="17">
        <f>SUM(C75:H75)</f>
        <v>993541717</v>
      </c>
    </row>
    <row r="76" spans="1:9" ht="11.25" customHeight="1" x14ac:dyDescent="0.2">
      <c r="A76" s="339"/>
      <c r="B76" s="7" t="s">
        <v>7</v>
      </c>
      <c r="C76" s="20">
        <v>486.25671682347746</v>
      </c>
      <c r="D76" s="18">
        <v>365.98728030697805</v>
      </c>
      <c r="E76" s="20">
        <v>562.33205211401184</v>
      </c>
      <c r="F76" s="18">
        <v>563.34358096900291</v>
      </c>
      <c r="G76" s="19">
        <v>760.84145806676395</v>
      </c>
      <c r="H76" s="19">
        <v>823.37368339529121</v>
      </c>
      <c r="I76" s="21">
        <f>I75/I74</f>
        <v>555.80141520622249</v>
      </c>
    </row>
    <row r="77" spans="1:9" ht="11.25" customHeight="1" x14ac:dyDescent="0.2">
      <c r="A77" s="339"/>
      <c r="B77" s="7" t="s">
        <v>8</v>
      </c>
      <c r="C77" s="20">
        <v>14098.227999999999</v>
      </c>
      <c r="D77" s="18">
        <v>14911</v>
      </c>
      <c r="E77" s="20">
        <v>4247.3</v>
      </c>
      <c r="F77" s="18">
        <v>24172.41087</v>
      </c>
      <c r="G77" s="19">
        <v>20506.400000000001</v>
      </c>
      <c r="H77" s="18">
        <v>7250.8180000000002</v>
      </c>
      <c r="I77" s="26">
        <f>SUM(C77:H77)</f>
        <v>85186.156870000006</v>
      </c>
    </row>
    <row r="78" spans="1:9" ht="11.25" customHeight="1" x14ac:dyDescent="0.2">
      <c r="A78" s="339"/>
      <c r="B78" s="7" t="s">
        <v>9</v>
      </c>
      <c r="C78" s="29">
        <v>47.886376142114734</v>
      </c>
      <c r="D78" s="22">
        <v>35.319058221611634</v>
      </c>
      <c r="E78" s="29">
        <v>53.003793740328462</v>
      </c>
      <c r="F78" s="22">
        <v>43.582791598753772</v>
      </c>
      <c r="G78" s="66">
        <v>61.592988400103323</v>
      </c>
      <c r="H78" s="66">
        <v>70.194567069392818</v>
      </c>
      <c r="I78" s="23">
        <f>I77*1000/I74</f>
        <v>47.654351834655046</v>
      </c>
    </row>
    <row r="79" spans="1:9" ht="11.25" customHeight="1" thickBot="1" x14ac:dyDescent="0.25">
      <c r="A79" s="340"/>
      <c r="B79" s="8" t="s">
        <v>10</v>
      </c>
      <c r="C79" s="24">
        <v>9.8479618862516632E-2</v>
      </c>
      <c r="D79" s="24">
        <v>9.6503512887079493E-2</v>
      </c>
      <c r="E79" s="68">
        <v>9.4257109373488149E-2</v>
      </c>
      <c r="F79" s="24">
        <v>7.7364494903425285E-2</v>
      </c>
      <c r="G79" s="69">
        <v>8.0953775253790813E-2</v>
      </c>
      <c r="H79" s="69">
        <v>8.5252381130200991E-2</v>
      </c>
      <c r="I79" s="28">
        <f>I77*1000/I75</f>
        <v>8.573988933974476E-2</v>
      </c>
    </row>
    <row r="80" spans="1:9" ht="11.25" customHeight="1" x14ac:dyDescent="0.2">
      <c r="A80" s="341" t="s">
        <v>3</v>
      </c>
      <c r="B80" s="34" t="s">
        <v>4</v>
      </c>
      <c r="C80" s="35">
        <f>SUM(C8,C14,C20,C26,C32,C38,C44,C50,C56,C62,C68,C74)</f>
        <v>3820470</v>
      </c>
      <c r="D80" s="36">
        <f t="shared" ref="D80:H81" si="0">SUM(D8,D14,D20,D26,D32,D38,D44,D50,D56,D62,D68,D74)</f>
        <v>5519280</v>
      </c>
      <c r="E80" s="35">
        <f t="shared" si="0"/>
        <v>1208508</v>
      </c>
      <c r="F80" s="36">
        <f t="shared" si="0"/>
        <v>8273031</v>
      </c>
      <c r="G80" s="37">
        <f t="shared" si="0"/>
        <v>3862198</v>
      </c>
      <c r="H80" s="37">
        <f t="shared" si="0"/>
        <v>935657</v>
      </c>
      <c r="I80" s="38">
        <f>SUM(C80:H80)</f>
        <v>23619144</v>
      </c>
    </row>
    <row r="81" spans="1:9" ht="11.25" customHeight="1" x14ac:dyDescent="0.2">
      <c r="A81" s="342"/>
      <c r="B81" s="39" t="s">
        <v>22</v>
      </c>
      <c r="C81" s="40">
        <f>SUM(C9,C15,C21,C27,C33,C39,C45,C51,C57,C63,C69,C75)</f>
        <v>1624347930</v>
      </c>
      <c r="D81" s="41">
        <f t="shared" si="0"/>
        <v>2072401930</v>
      </c>
      <c r="E81" s="40">
        <f t="shared" si="0"/>
        <v>689396855</v>
      </c>
      <c r="F81" s="41">
        <f t="shared" si="0"/>
        <v>3936942955</v>
      </c>
      <c r="G81" s="42">
        <f t="shared" si="0"/>
        <v>2911906388</v>
      </c>
      <c r="H81" s="42">
        <f t="shared" si="0"/>
        <v>789919583</v>
      </c>
      <c r="I81" s="43">
        <f>SUM(C81:H81)</f>
        <v>12024915641</v>
      </c>
    </row>
    <row r="82" spans="1:9" ht="11.25" customHeight="1" x14ac:dyDescent="0.2">
      <c r="A82" s="342"/>
      <c r="B82" s="39" t="s">
        <v>7</v>
      </c>
      <c r="C82" s="44">
        <f t="shared" ref="C82:I82" si="1">C81/C80</f>
        <v>425.16965975390463</v>
      </c>
      <c r="D82" s="45">
        <f t="shared" si="1"/>
        <v>375.48410843443349</v>
      </c>
      <c r="E82" s="44">
        <f t="shared" si="1"/>
        <v>570.45286833020555</v>
      </c>
      <c r="F82" s="45">
        <f t="shared" si="1"/>
        <v>475.87673187734941</v>
      </c>
      <c r="G82" s="46">
        <f t="shared" si="1"/>
        <v>753.95057115145312</v>
      </c>
      <c r="H82" s="46">
        <f t="shared" si="1"/>
        <v>844.24055289491764</v>
      </c>
      <c r="I82" s="47">
        <f t="shared" si="1"/>
        <v>509.11733469256973</v>
      </c>
    </row>
    <row r="83" spans="1:9" ht="11.25" customHeight="1" x14ac:dyDescent="0.2">
      <c r="A83" s="342"/>
      <c r="B83" s="39" t="s">
        <v>8</v>
      </c>
      <c r="C83" s="44">
        <f t="shared" ref="C83:H83" si="2">SUM(C11,C17,C23,C29,C35,C41,C47,C53,C59,C65,C71,C77)</f>
        <v>182326.576</v>
      </c>
      <c r="D83" s="45">
        <f t="shared" si="2"/>
        <v>179188.5</v>
      </c>
      <c r="E83" s="44">
        <f t="shared" si="2"/>
        <v>48408.040000000008</v>
      </c>
      <c r="F83" s="45">
        <f t="shared" si="2"/>
        <v>311738.1262</v>
      </c>
      <c r="G83" s="46">
        <f t="shared" si="2"/>
        <v>196843.31</v>
      </c>
      <c r="H83" s="46">
        <f t="shared" si="2"/>
        <v>64763.525999999998</v>
      </c>
      <c r="I83" s="48">
        <f>SUM(C83:H83)</f>
        <v>983268.07819999999</v>
      </c>
    </row>
    <row r="84" spans="1:9" ht="11.25" customHeight="1" x14ac:dyDescent="0.2">
      <c r="A84" s="342"/>
      <c r="B84" s="39" t="s">
        <v>9</v>
      </c>
      <c r="C84" s="49">
        <f t="shared" ref="C84:I84" si="3">C83*1000/C80</f>
        <v>47.723598405431794</v>
      </c>
      <c r="D84" s="50">
        <f t="shared" si="3"/>
        <v>32.465919467756663</v>
      </c>
      <c r="E84" s="49">
        <f t="shared" si="3"/>
        <v>40.056036037825159</v>
      </c>
      <c r="F84" s="50">
        <f t="shared" si="3"/>
        <v>37.681247199484687</v>
      </c>
      <c r="G84" s="51">
        <f t="shared" si="3"/>
        <v>50.966654221249144</v>
      </c>
      <c r="H84" s="51">
        <f t="shared" si="3"/>
        <v>69.217166119635721</v>
      </c>
      <c r="I84" s="52">
        <f t="shared" si="3"/>
        <v>41.630131820187898</v>
      </c>
    </row>
    <row r="85" spans="1:9" ht="11.25" customHeight="1" thickBot="1" x14ac:dyDescent="0.25">
      <c r="A85" s="343"/>
      <c r="B85" s="53" t="s">
        <v>10</v>
      </c>
      <c r="C85" s="54">
        <f t="shared" ref="C85:I85" si="4">C83*1000/C81</f>
        <v>0.11224601123479747</v>
      </c>
      <c r="D85" s="55">
        <f t="shared" si="4"/>
        <v>8.6464163831385735E-2</v>
      </c>
      <c r="E85" s="54">
        <f t="shared" si="4"/>
        <v>7.0217958856223686E-2</v>
      </c>
      <c r="F85" s="55">
        <f t="shared" si="4"/>
        <v>7.9182789733868525E-2</v>
      </c>
      <c r="G85" s="56">
        <f t="shared" si="4"/>
        <v>6.7599463640449969E-2</v>
      </c>
      <c r="H85" s="56">
        <f t="shared" si="4"/>
        <v>8.1987492643285947E-2</v>
      </c>
      <c r="I85" s="57">
        <f t="shared" si="4"/>
        <v>8.1769228787556866E-2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ht="11.25" customHeight="1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ht="11.25" customHeight="1" x14ac:dyDescent="0.2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 customHeight="1" x14ac:dyDescent="0.2">
      <c r="A89" s="71" t="s">
        <v>29</v>
      </c>
      <c r="B89" s="351" t="s">
        <v>36</v>
      </c>
      <c r="C89" s="352"/>
      <c r="D89" s="352"/>
      <c r="E89" s="352"/>
      <c r="F89" s="352"/>
      <c r="G89" s="352"/>
      <c r="H89" s="352"/>
      <c r="I89" s="352"/>
    </row>
    <row r="90" spans="1:9" ht="11.25" customHeight="1" x14ac:dyDescent="0.2">
      <c r="A90" s="71" t="s">
        <v>28</v>
      </c>
      <c r="B90" s="353" t="s">
        <v>37</v>
      </c>
      <c r="C90" s="352"/>
      <c r="D90" s="352"/>
      <c r="E90" s="352"/>
      <c r="F90" s="352"/>
      <c r="G90" s="352"/>
      <c r="H90" s="352"/>
      <c r="I90" s="352"/>
    </row>
    <row r="91" spans="1:9" x14ac:dyDescent="0.2">
      <c r="C91" s="63"/>
      <c r="G91" s="62"/>
      <c r="H91" s="72"/>
    </row>
    <row r="92" spans="1:9" x14ac:dyDescent="0.2">
      <c r="C92" s="63"/>
      <c r="G92" s="62"/>
    </row>
    <row r="93" spans="1:9" x14ac:dyDescent="0.2">
      <c r="C93" s="63"/>
      <c r="G93" s="62"/>
    </row>
    <row r="94" spans="1:9" x14ac:dyDescent="0.2">
      <c r="G94" s="62"/>
    </row>
  </sheetData>
  <mergeCells count="26"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74:A79"/>
    <mergeCell ref="A80:A85"/>
    <mergeCell ref="B5:B7"/>
    <mergeCell ref="C5:C7"/>
    <mergeCell ref="A50:A55"/>
    <mergeCell ref="A56:A61"/>
    <mergeCell ref="B89:I89"/>
    <mergeCell ref="B90:I90"/>
    <mergeCell ref="A62:A67"/>
    <mergeCell ref="A68:A73"/>
    <mergeCell ref="D5:D7"/>
    <mergeCell ref="E5:E7"/>
    <mergeCell ref="G5:G7"/>
    <mergeCell ref="H5:H7"/>
    <mergeCell ref="F5:F7"/>
    <mergeCell ref="I5:I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09/01/2020&amp;R&amp;8Tabla de elaboración propia  a partir de los  datos aportados por los concesionarios.</oddFooter>
  </headerFooter>
  <ignoredErrors>
    <ignoredError sqref="I10:I77 C82:I82" formula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91"/>
  <sheetViews>
    <sheetView showGridLines="0" showRowColHeaders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335" t="s">
        <v>34</v>
      </c>
      <c r="B2" s="335"/>
      <c r="C2" s="335"/>
      <c r="D2" s="335"/>
      <c r="E2" s="335"/>
      <c r="F2" s="335"/>
      <c r="G2" s="335"/>
      <c r="H2" s="335"/>
      <c r="I2" s="335"/>
    </row>
    <row r="3" spans="1:9" ht="11.25" customHeight="1" x14ac:dyDescent="0.2">
      <c r="H3" s="2" t="s">
        <v>0</v>
      </c>
    </row>
    <row r="4" spans="1:9" ht="11.25" customHeight="1" thickBot="1" x14ac:dyDescent="0.25">
      <c r="D4" s="3"/>
      <c r="E4" s="4" t="s">
        <v>0</v>
      </c>
      <c r="F4" s="60"/>
      <c r="G4" s="6"/>
      <c r="H4" s="5"/>
    </row>
    <row r="5" spans="1: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1.2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ht="11.25" customHeight="1" x14ac:dyDescent="0.2">
      <c r="A8" s="338" t="s">
        <v>6</v>
      </c>
      <c r="B8" s="9" t="s">
        <v>4</v>
      </c>
      <c r="C8" s="10">
        <v>254620</v>
      </c>
      <c r="D8" s="11">
        <v>413470</v>
      </c>
      <c r="E8" s="10">
        <v>61944</v>
      </c>
      <c r="F8" s="11">
        <v>508474</v>
      </c>
      <c r="G8" s="12">
        <v>261961</v>
      </c>
      <c r="H8" s="11">
        <v>100822</v>
      </c>
      <c r="I8" s="13">
        <f>SUM(C8:H8)</f>
        <v>1601291</v>
      </c>
    </row>
    <row r="9" spans="1:9" ht="11.25" customHeight="1" x14ac:dyDescent="0.2">
      <c r="A9" s="339"/>
      <c r="B9" s="7" t="s">
        <v>5</v>
      </c>
      <c r="C9" s="14">
        <v>105133950</v>
      </c>
      <c r="D9" s="15">
        <v>139480280</v>
      </c>
      <c r="E9" s="14">
        <v>32861706</v>
      </c>
      <c r="F9" s="15">
        <v>249992670</v>
      </c>
      <c r="G9" s="16">
        <v>186690192</v>
      </c>
      <c r="H9" s="15">
        <v>82384525</v>
      </c>
      <c r="I9" s="17">
        <f>SUM(C9:H9)</f>
        <v>796543323</v>
      </c>
    </row>
    <row r="10" spans="1:9" ht="11.25" customHeight="1" x14ac:dyDescent="0.2">
      <c r="A10" s="339"/>
      <c r="B10" s="7" t="s">
        <v>7</v>
      </c>
      <c r="C10" s="18">
        <v>412.90530987353702</v>
      </c>
      <c r="D10" s="19">
        <v>337.34075023580914</v>
      </c>
      <c r="E10" s="19">
        <v>530.5066834560248</v>
      </c>
      <c r="F10" s="19">
        <v>491.65280820651594</v>
      </c>
      <c r="G10" s="19">
        <v>712.66406831551262</v>
      </c>
      <c r="H10" s="20">
        <v>817.12845410723855</v>
      </c>
      <c r="I10" s="17">
        <f>I9/I8</f>
        <v>497.4382064221931</v>
      </c>
    </row>
    <row r="11" spans="1:9" ht="11.25" customHeight="1" x14ac:dyDescent="0.2">
      <c r="A11" s="339"/>
      <c r="B11" s="7" t="s">
        <v>8</v>
      </c>
      <c r="C11" s="20">
        <v>11269.57</v>
      </c>
      <c r="D11" s="18">
        <v>14423</v>
      </c>
      <c r="E11" s="20">
        <v>2298.87</v>
      </c>
      <c r="F11" s="18">
        <v>19260.378000000001</v>
      </c>
      <c r="G11" s="19">
        <v>12988.34</v>
      </c>
      <c r="H11" s="18">
        <v>6851.0190000000002</v>
      </c>
      <c r="I11" s="21">
        <f>SUM(C11:H11)</f>
        <v>67091.176999999996</v>
      </c>
    </row>
    <row r="12" spans="1:9" ht="11.25" customHeight="1" x14ac:dyDescent="0.2">
      <c r="A12" s="339"/>
      <c r="B12" s="7" t="s">
        <v>9</v>
      </c>
      <c r="C12" s="22">
        <v>44.260348755007463</v>
      </c>
      <c r="D12" s="22">
        <v>34.882821002732967</v>
      </c>
      <c r="E12" s="22">
        <v>37.112068965517238</v>
      </c>
      <c r="F12" s="22">
        <v>37.878786329291174</v>
      </c>
      <c r="G12" s="22">
        <v>49.581197201110086</v>
      </c>
      <c r="H12" s="22">
        <v>67.951627620955747</v>
      </c>
      <c r="I12" s="23">
        <f>I11/I8*1000</f>
        <v>41.898179031793724</v>
      </c>
    </row>
    <row r="13" spans="1:9" ht="11.25" customHeight="1" thickBot="1" x14ac:dyDescent="0.25">
      <c r="A13" s="340"/>
      <c r="B13" s="8" t="s">
        <v>10</v>
      </c>
      <c r="C13" s="24">
        <v>0.10719249110301668</v>
      </c>
      <c r="D13" s="24">
        <v>0.10340529858414393</v>
      </c>
      <c r="E13" s="24">
        <v>6.9955893342847145E-2</v>
      </c>
      <c r="F13" s="24">
        <v>7.704377092336348E-2</v>
      </c>
      <c r="G13" s="24">
        <v>6.9571624844651722E-2</v>
      </c>
      <c r="H13" s="24">
        <v>8.3159052018567811E-2</v>
      </c>
      <c r="I13" s="25">
        <f>I11/I9*1000</f>
        <v>8.4227907086479967E-2</v>
      </c>
    </row>
    <row r="14" spans="1:9" ht="11.25" customHeight="1" x14ac:dyDescent="0.2">
      <c r="A14" s="338" t="s">
        <v>11</v>
      </c>
      <c r="B14" s="9" t="s">
        <v>4</v>
      </c>
      <c r="C14" s="10">
        <v>239730</v>
      </c>
      <c r="D14" s="11">
        <v>425370</v>
      </c>
      <c r="E14" s="10">
        <v>66291</v>
      </c>
      <c r="F14" s="11">
        <v>502885</v>
      </c>
      <c r="G14" s="12">
        <v>265933</v>
      </c>
      <c r="H14" s="11">
        <v>70376</v>
      </c>
      <c r="I14" s="13">
        <f>SUM(C14:H14)</f>
        <v>1570585</v>
      </c>
    </row>
    <row r="15" spans="1:9" ht="11.25" customHeight="1" x14ac:dyDescent="0.2">
      <c r="A15" s="339"/>
      <c r="B15" s="7" t="s">
        <v>5</v>
      </c>
      <c r="C15" s="14">
        <v>98549430</v>
      </c>
      <c r="D15" s="15">
        <v>152957750</v>
      </c>
      <c r="E15" s="14">
        <v>37008345</v>
      </c>
      <c r="F15" s="15">
        <v>208709042</v>
      </c>
      <c r="G15" s="16">
        <v>195629999</v>
      </c>
      <c r="H15" s="15">
        <v>58584708</v>
      </c>
      <c r="I15" s="17">
        <f>SUM(C15:H15)</f>
        <v>751439274</v>
      </c>
    </row>
    <row r="16" spans="1:9" ht="11.25" customHeight="1" x14ac:dyDescent="0.2">
      <c r="A16" s="339"/>
      <c r="B16" s="7" t="s">
        <v>7</v>
      </c>
      <c r="C16" s="18">
        <v>411.0850957326993</v>
      </c>
      <c r="D16" s="19">
        <v>359.58753555727952</v>
      </c>
      <c r="E16" s="19">
        <v>558.27103226682357</v>
      </c>
      <c r="F16" s="19">
        <v>415.02339898784015</v>
      </c>
      <c r="G16" s="19">
        <v>735.63641593935313</v>
      </c>
      <c r="H16" s="20">
        <v>832.45293850176199</v>
      </c>
      <c r="I16" s="21">
        <f>I15/I14</f>
        <v>478.44546713485738</v>
      </c>
    </row>
    <row r="17" spans="1:9" ht="11.25" customHeight="1" x14ac:dyDescent="0.2">
      <c r="A17" s="339"/>
      <c r="B17" s="7" t="s">
        <v>8</v>
      </c>
      <c r="C17" s="20">
        <v>10531.478999999999</v>
      </c>
      <c r="D17" s="18">
        <v>15119</v>
      </c>
      <c r="E17" s="20">
        <v>2542.64</v>
      </c>
      <c r="F17" s="18">
        <v>16779.920999999998</v>
      </c>
      <c r="G17" s="19">
        <v>13435.96</v>
      </c>
      <c r="H17" s="18">
        <v>4768.7370000000001</v>
      </c>
      <c r="I17" s="26">
        <f>SUM(C17:H17)</f>
        <v>63177.736999999994</v>
      </c>
    </row>
    <row r="18" spans="1:9" ht="11.25" customHeight="1" x14ac:dyDescent="0.2">
      <c r="A18" s="339"/>
      <c r="B18" s="7" t="s">
        <v>9</v>
      </c>
      <c r="C18" s="22">
        <v>43.93058440745839</v>
      </c>
      <c r="D18" s="22">
        <v>35.543174177774645</v>
      </c>
      <c r="E18" s="22">
        <v>38.355734564269653</v>
      </c>
      <c r="F18" s="22">
        <v>33.367312606261862</v>
      </c>
      <c r="G18" s="22">
        <v>50.523853752636938</v>
      </c>
      <c r="H18" s="22">
        <v>67.76084176423781</v>
      </c>
      <c r="I18" s="23">
        <f>I17*1000/I14</f>
        <v>40.225608292451533</v>
      </c>
    </row>
    <row r="19" spans="1:9" ht="11.25" customHeight="1" thickBot="1" x14ac:dyDescent="0.25">
      <c r="A19" s="340"/>
      <c r="B19" s="8" t="s">
        <v>10</v>
      </c>
      <c r="C19" s="24">
        <v>0.10686494077134692</v>
      </c>
      <c r="D19" s="24">
        <v>9.8844288700637911E-2</v>
      </c>
      <c r="E19" s="24">
        <v>6.8704504348951576E-2</v>
      </c>
      <c r="F19" s="24">
        <v>8.0398629782412578E-2</v>
      </c>
      <c r="G19" s="24">
        <v>6.8680468581917231E-2</v>
      </c>
      <c r="H19" s="24">
        <v>8.1399006034134372E-2</v>
      </c>
      <c r="I19" s="27">
        <f>I17*1000/I15</f>
        <v>8.4075638825340387E-2</v>
      </c>
    </row>
    <row r="20" spans="1:9" ht="11.25" customHeight="1" x14ac:dyDescent="0.2">
      <c r="A20" s="338" t="s">
        <v>12</v>
      </c>
      <c r="B20" s="9" t="s">
        <v>4</v>
      </c>
      <c r="C20" s="10">
        <v>288650</v>
      </c>
      <c r="D20" s="11">
        <v>415360</v>
      </c>
      <c r="E20" s="10">
        <v>68892</v>
      </c>
      <c r="F20" s="11">
        <v>632230</v>
      </c>
      <c r="G20" s="12">
        <v>275885</v>
      </c>
      <c r="H20" s="11">
        <v>68010</v>
      </c>
      <c r="I20" s="13">
        <f>SUM(C20:H20)</f>
        <v>1749027</v>
      </c>
    </row>
    <row r="21" spans="1:9" ht="11.25" customHeight="1" x14ac:dyDescent="0.2">
      <c r="A21" s="339"/>
      <c r="B21" s="7" t="s">
        <v>5</v>
      </c>
      <c r="C21" s="14">
        <v>125106810</v>
      </c>
      <c r="D21" s="15">
        <v>152416670</v>
      </c>
      <c r="E21" s="14">
        <v>38750371</v>
      </c>
      <c r="F21" s="15">
        <v>237831276</v>
      </c>
      <c r="G21" s="16">
        <v>198444136</v>
      </c>
      <c r="H21" s="15">
        <v>57872437</v>
      </c>
      <c r="I21" s="17">
        <f>SUM(C21:H21)</f>
        <v>810421700</v>
      </c>
    </row>
    <row r="22" spans="1:9" ht="11.25" customHeight="1" x14ac:dyDescent="0.2">
      <c r="A22" s="339"/>
      <c r="B22" s="7" t="s">
        <v>7</v>
      </c>
      <c r="C22" s="18">
        <v>433.4204399792136</v>
      </c>
      <c r="D22" s="19">
        <v>366.95076560092451</v>
      </c>
      <c r="E22" s="19">
        <v>562.47998316205076</v>
      </c>
      <c r="F22" s="19">
        <v>376.17840975594322</v>
      </c>
      <c r="G22" s="19">
        <v>719.30020117077765</v>
      </c>
      <c r="H22" s="20">
        <v>850.94011174827233</v>
      </c>
      <c r="I22" s="21">
        <f>I21/I20</f>
        <v>463.3557400771972</v>
      </c>
    </row>
    <row r="23" spans="1:9" ht="11.25" customHeight="1" x14ac:dyDescent="0.2">
      <c r="A23" s="339"/>
      <c r="B23" s="7" t="s">
        <v>8</v>
      </c>
      <c r="C23" s="20">
        <v>14618.998</v>
      </c>
      <c r="D23" s="18">
        <v>16065</v>
      </c>
      <c r="E23" s="20">
        <v>2684.43</v>
      </c>
      <c r="F23" s="18">
        <v>19776.954000000002</v>
      </c>
      <c r="G23" s="19">
        <v>13906.07</v>
      </c>
      <c r="H23" s="18">
        <v>4370.835</v>
      </c>
      <c r="I23" s="26">
        <f>SUM(C23:H23)</f>
        <v>71422.286999999997</v>
      </c>
    </row>
    <row r="24" spans="1:9" ht="11.25" customHeight="1" x14ac:dyDescent="0.2">
      <c r="A24" s="339"/>
      <c r="B24" s="7" t="s">
        <v>9</v>
      </c>
      <c r="C24" s="22">
        <v>50.646104278538026</v>
      </c>
      <c r="D24" s="22">
        <v>38.677291987673343</v>
      </c>
      <c r="E24" s="22">
        <v>38.965772513499381</v>
      </c>
      <c r="F24" s="22">
        <v>31.281264729607898</v>
      </c>
      <c r="G24" s="22">
        <v>50.405313808289684</v>
      </c>
      <c r="H24" s="22">
        <v>64.267534186149092</v>
      </c>
      <c r="I24" s="23">
        <f>I23*1000/I20</f>
        <v>40.835439933174271</v>
      </c>
    </row>
    <row r="25" spans="1:9" ht="11.25" customHeight="1" thickBot="1" x14ac:dyDescent="0.25">
      <c r="A25" s="340"/>
      <c r="B25" s="8" t="s">
        <v>10</v>
      </c>
      <c r="C25" s="24">
        <v>0.1168521361866712</v>
      </c>
      <c r="D25" s="24">
        <v>0.10540185663418575</v>
      </c>
      <c r="E25" s="24">
        <v>6.9274949651449785E-2</v>
      </c>
      <c r="F25" s="24">
        <v>8.3155396265039594E-2</v>
      </c>
      <c r="G25" s="24">
        <v>7.0075489658207882E-2</v>
      </c>
      <c r="H25" s="24">
        <v>7.5525331687690975E-2</v>
      </c>
      <c r="I25" s="28">
        <f>I23*1000/I21</f>
        <v>8.8129781075704169E-2</v>
      </c>
    </row>
    <row r="26" spans="1:9" ht="11.25" customHeight="1" x14ac:dyDescent="0.2">
      <c r="A26" s="338" t="s">
        <v>13</v>
      </c>
      <c r="B26" s="9" t="s">
        <v>4</v>
      </c>
      <c r="C26" s="10">
        <v>318850</v>
      </c>
      <c r="D26" s="11">
        <v>419720</v>
      </c>
      <c r="E26" s="10">
        <v>68302</v>
      </c>
      <c r="F26" s="11">
        <v>730673</v>
      </c>
      <c r="G26" s="12">
        <v>324810</v>
      </c>
      <c r="H26" s="11">
        <v>92781</v>
      </c>
      <c r="I26" s="13">
        <f>SUM(C26:H26)</f>
        <v>1955136</v>
      </c>
    </row>
    <row r="27" spans="1:9" ht="11.25" customHeight="1" x14ac:dyDescent="0.2">
      <c r="A27" s="339"/>
      <c r="B27" s="7" t="s">
        <v>5</v>
      </c>
      <c r="C27" s="14">
        <v>135696780</v>
      </c>
      <c r="D27" s="15">
        <v>159378000</v>
      </c>
      <c r="E27" s="14">
        <v>36509168</v>
      </c>
      <c r="F27" s="15">
        <v>333098939</v>
      </c>
      <c r="G27" s="16">
        <v>210167256</v>
      </c>
      <c r="H27" s="15">
        <v>65271370</v>
      </c>
      <c r="I27" s="17">
        <f>SUM(C27:H27)</f>
        <v>940121513</v>
      </c>
    </row>
    <row r="28" spans="1:9" ht="11.25" customHeight="1" x14ac:dyDescent="0.2">
      <c r="A28" s="339"/>
      <c r="B28" s="7" t="s">
        <v>7</v>
      </c>
      <c r="C28" s="18">
        <v>425.58187235377136</v>
      </c>
      <c r="D28" s="19">
        <v>379.72457829028878</v>
      </c>
      <c r="E28" s="19">
        <v>534.52560686363506</v>
      </c>
      <c r="F28" s="19">
        <v>455.87963288639378</v>
      </c>
      <c r="G28" s="19">
        <v>647.04675348665376</v>
      </c>
      <c r="H28" s="20">
        <v>703.49931559263212</v>
      </c>
      <c r="I28" s="21">
        <f>I27/I26</f>
        <v>480.84711907509245</v>
      </c>
    </row>
    <row r="29" spans="1:9" ht="11.25" customHeight="1" x14ac:dyDescent="0.2">
      <c r="A29" s="339"/>
      <c r="B29" s="7" t="s">
        <v>8</v>
      </c>
      <c r="C29" s="20">
        <v>17661.027999999998</v>
      </c>
      <c r="D29" s="18">
        <v>15402</v>
      </c>
      <c r="E29" s="20">
        <v>2746.27</v>
      </c>
      <c r="F29" s="18">
        <v>26373.651999999998</v>
      </c>
      <c r="G29" s="19">
        <v>17284.13</v>
      </c>
      <c r="H29" s="18">
        <v>5286.74</v>
      </c>
      <c r="I29" s="26">
        <f>SUM(C29:H29)</f>
        <v>84753.82</v>
      </c>
    </row>
    <row r="30" spans="1:9" ht="11.25" customHeight="1" x14ac:dyDescent="0.2">
      <c r="A30" s="339"/>
      <c r="B30" s="7" t="s">
        <v>9</v>
      </c>
      <c r="C30" s="22">
        <v>55.389769484083416</v>
      </c>
      <c r="D30" s="22">
        <v>36.695892499761747</v>
      </c>
      <c r="E30" s="22">
        <v>40.207753799303092</v>
      </c>
      <c r="F30" s="22">
        <v>36.095013774971839</v>
      </c>
      <c r="G30" s="22">
        <v>53.21304762784397</v>
      </c>
      <c r="H30" s="22">
        <v>56.980847371767922</v>
      </c>
      <c r="I30" s="23">
        <f>I29*1000/I26</f>
        <v>43.349321990899867</v>
      </c>
    </row>
    <row r="31" spans="1:9" ht="11.25" customHeight="1" thickBot="1" x14ac:dyDescent="0.25">
      <c r="A31" s="340"/>
      <c r="B31" s="8" t="s">
        <v>10</v>
      </c>
      <c r="C31" s="24">
        <v>0.13015067859384724</v>
      </c>
      <c r="D31" s="24">
        <v>9.6638180928358991E-2</v>
      </c>
      <c r="E31" s="24">
        <v>7.5221380010631847E-2</v>
      </c>
      <c r="F31" s="24">
        <v>7.9176631661381544E-2</v>
      </c>
      <c r="G31" s="24">
        <v>8.2239880412198943E-2</v>
      </c>
      <c r="H31" s="24">
        <v>8.0996308182285745E-2</v>
      </c>
      <c r="I31" s="28">
        <f>I29*1000/I27</f>
        <v>9.0151984427570483E-2</v>
      </c>
    </row>
    <row r="32" spans="1:9" ht="11.25" customHeight="1" x14ac:dyDescent="0.2">
      <c r="A32" s="338" t="s">
        <v>14</v>
      </c>
      <c r="B32" s="9" t="s">
        <v>4</v>
      </c>
      <c r="C32" s="10">
        <v>362340</v>
      </c>
      <c r="D32" s="11">
        <v>449570</v>
      </c>
      <c r="E32" s="10">
        <v>72635</v>
      </c>
      <c r="F32" s="11">
        <v>853893</v>
      </c>
      <c r="G32" s="12">
        <v>309108</v>
      </c>
      <c r="H32" s="11">
        <v>108020</v>
      </c>
      <c r="I32" s="13">
        <f>SUM(C32:H32)</f>
        <v>2155566</v>
      </c>
    </row>
    <row r="33" spans="1:9" ht="11.25" customHeight="1" x14ac:dyDescent="0.2">
      <c r="A33" s="339"/>
      <c r="B33" s="7" t="s">
        <v>5</v>
      </c>
      <c r="C33" s="14">
        <v>157913540</v>
      </c>
      <c r="D33" s="15">
        <v>167890000</v>
      </c>
      <c r="E33" s="14">
        <v>39425314</v>
      </c>
      <c r="F33" s="15">
        <v>420752029</v>
      </c>
      <c r="G33" s="16">
        <v>209491225</v>
      </c>
      <c r="H33" s="15">
        <v>85017467</v>
      </c>
      <c r="I33" s="17">
        <f>SUM(C33:H33)</f>
        <v>1080489575</v>
      </c>
    </row>
    <row r="34" spans="1:9" ht="11.25" customHeight="1" x14ac:dyDescent="0.2">
      <c r="A34" s="339"/>
      <c r="B34" s="7" t="s">
        <v>7</v>
      </c>
      <c r="C34" s="18">
        <v>435.81591875034496</v>
      </c>
      <c r="D34" s="19">
        <v>373.4457370376137</v>
      </c>
      <c r="E34" s="19">
        <v>542.78672816135474</v>
      </c>
      <c r="F34" s="19">
        <v>492.74561215515291</v>
      </c>
      <c r="G34" s="19">
        <v>677.72825355539169</v>
      </c>
      <c r="H34" s="20">
        <v>787.05301795963715</v>
      </c>
      <c r="I34" s="21">
        <f>I33/I32</f>
        <v>501.25562149338037</v>
      </c>
    </row>
    <row r="35" spans="1:9" ht="11.25" customHeight="1" x14ac:dyDescent="0.2">
      <c r="A35" s="339"/>
      <c r="B35" s="7" t="s">
        <v>8</v>
      </c>
      <c r="C35" s="20">
        <v>20170.698</v>
      </c>
      <c r="D35" s="18">
        <v>16277</v>
      </c>
      <c r="E35" s="20">
        <v>3030.91</v>
      </c>
      <c r="F35" s="18">
        <v>33783.169000000002</v>
      </c>
      <c r="G35" s="19">
        <v>16622.02</v>
      </c>
      <c r="H35" s="18">
        <v>7101.3950000000004</v>
      </c>
      <c r="I35" s="21">
        <f>SUM(C35:H35)</f>
        <v>96985.19200000001</v>
      </c>
    </row>
    <row r="36" spans="1:9" ht="11.25" customHeight="1" x14ac:dyDescent="0.2">
      <c r="A36" s="339"/>
      <c r="B36" s="7" t="s">
        <v>9</v>
      </c>
      <c r="C36" s="22">
        <v>55.667875476072204</v>
      </c>
      <c r="D36" s="22">
        <v>36.205707676223952</v>
      </c>
      <c r="E36" s="22">
        <v>41.72795484270668</v>
      </c>
      <c r="F36" s="22">
        <v>39.563702946387899</v>
      </c>
      <c r="G36" s="22">
        <v>53.774150135227814</v>
      </c>
      <c r="H36" s="22">
        <v>65.74148305869285</v>
      </c>
      <c r="I36" s="23">
        <f>I35*1000/I32</f>
        <v>44.992912302383694</v>
      </c>
    </row>
    <row r="37" spans="1:9" ht="11.25" customHeight="1" thickBot="1" x14ac:dyDescent="0.25">
      <c r="A37" s="340"/>
      <c r="B37" s="8" t="s">
        <v>10</v>
      </c>
      <c r="C37" s="24">
        <v>0.12773254275725821</v>
      </c>
      <c r="D37" s="24">
        <v>9.6950384180117935E-2</v>
      </c>
      <c r="E37" s="24">
        <v>7.6877257084116052E-2</v>
      </c>
      <c r="F37" s="24">
        <v>8.029234958246631E-2</v>
      </c>
      <c r="G37" s="24">
        <v>7.9344707636322231E-2</v>
      </c>
      <c r="H37" s="24">
        <v>8.3528658881356702E-2</v>
      </c>
      <c r="I37" s="28">
        <f>I35*1000/I33</f>
        <v>8.9760414393632637E-2</v>
      </c>
    </row>
    <row r="38" spans="1:9" ht="11.25" customHeight="1" x14ac:dyDescent="0.2">
      <c r="A38" s="338" t="s">
        <v>15</v>
      </c>
      <c r="B38" s="9" t="s">
        <v>4</v>
      </c>
      <c r="C38" s="10">
        <v>197680</v>
      </c>
      <c r="D38" s="11">
        <v>436200</v>
      </c>
      <c r="E38" s="10">
        <v>74429</v>
      </c>
      <c r="F38" s="11">
        <v>642328</v>
      </c>
      <c r="G38" s="12">
        <v>267177</v>
      </c>
      <c r="H38" s="11">
        <v>107538</v>
      </c>
      <c r="I38" s="13">
        <f>SUM(C38:H38)</f>
        <v>1725352</v>
      </c>
    </row>
    <row r="39" spans="1:9" ht="11.25" customHeight="1" x14ac:dyDescent="0.2">
      <c r="A39" s="339"/>
      <c r="B39" s="7" t="s">
        <v>5</v>
      </c>
      <c r="C39" s="14">
        <v>90390690</v>
      </c>
      <c r="D39" s="15">
        <v>161245000</v>
      </c>
      <c r="E39" s="14">
        <v>39244106</v>
      </c>
      <c r="F39" s="15">
        <v>319098141</v>
      </c>
      <c r="G39" s="16">
        <v>196804333</v>
      </c>
      <c r="H39" s="15">
        <v>86650938</v>
      </c>
      <c r="I39" s="17">
        <f>SUM(C39:H39)</f>
        <v>893433208</v>
      </c>
    </row>
    <row r="40" spans="1:9" ht="11.25" customHeight="1" x14ac:dyDescent="0.2">
      <c r="A40" s="339"/>
      <c r="B40" s="7" t="s">
        <v>7</v>
      </c>
      <c r="C40" s="18">
        <v>457.25763860785105</v>
      </c>
      <c r="D40" s="19">
        <v>369.65841357175606</v>
      </c>
      <c r="E40" s="19">
        <v>527.26902148356146</v>
      </c>
      <c r="F40" s="19">
        <v>496.78379426087605</v>
      </c>
      <c r="G40" s="19">
        <v>736.60656793062276</v>
      </c>
      <c r="H40" s="20">
        <v>805.77040673994304</v>
      </c>
      <c r="I40" s="21">
        <f>I39/I38</f>
        <v>517.82662784173897</v>
      </c>
    </row>
    <row r="41" spans="1:9" ht="11.25" customHeight="1" x14ac:dyDescent="0.2">
      <c r="A41" s="339"/>
      <c r="B41" s="7" t="s">
        <v>8</v>
      </c>
      <c r="C41" s="20">
        <v>10338.02</v>
      </c>
      <c r="D41" s="18">
        <v>15760</v>
      </c>
      <c r="E41" s="20">
        <v>3074.24</v>
      </c>
      <c r="F41" s="18">
        <v>27243.424999999999</v>
      </c>
      <c r="G41" s="19">
        <v>15554.96</v>
      </c>
      <c r="H41" s="18">
        <v>7049.165</v>
      </c>
      <c r="I41" s="26">
        <f>SUM(C41:H41)</f>
        <v>79019.809999999983</v>
      </c>
    </row>
    <row r="42" spans="1:9" ht="11.25" customHeight="1" x14ac:dyDescent="0.2">
      <c r="A42" s="339"/>
      <c r="B42" s="7" t="s">
        <v>9</v>
      </c>
      <c r="C42" s="22">
        <v>52.296742209631731</v>
      </c>
      <c r="D42" s="22">
        <v>36.130215497478218</v>
      </c>
      <c r="E42" s="22">
        <v>41.304330301361027</v>
      </c>
      <c r="F42" s="22">
        <v>42.413572193645606</v>
      </c>
      <c r="G42" s="22">
        <v>58.21968208341287</v>
      </c>
      <c r="H42" s="22">
        <v>65.550456582789337</v>
      </c>
      <c r="I42" s="23">
        <f>I41*1000/I38</f>
        <v>45.799239807297283</v>
      </c>
    </row>
    <row r="43" spans="1:9" ht="11.25" customHeight="1" thickBot="1" x14ac:dyDescent="0.25">
      <c r="A43" s="340"/>
      <c r="B43" s="8" t="s">
        <v>10</v>
      </c>
      <c r="C43" s="24">
        <v>0.11437040695230892</v>
      </c>
      <c r="D43" s="24">
        <v>9.7739464789605879E-2</v>
      </c>
      <c r="E43" s="24">
        <v>7.8336349412571657E-2</v>
      </c>
      <c r="F43" s="24">
        <v>8.5376320008081777E-2</v>
      </c>
      <c r="G43" s="24">
        <v>7.9037690699624991E-2</v>
      </c>
      <c r="H43" s="24">
        <v>8.1351283237118557E-2</v>
      </c>
      <c r="I43" s="28">
        <f>I41*1000/I39</f>
        <v>8.8445123029275166E-2</v>
      </c>
    </row>
    <row r="44" spans="1:9" ht="11.25" customHeight="1" x14ac:dyDescent="0.2">
      <c r="A44" s="338" t="s">
        <v>16</v>
      </c>
      <c r="B44" s="9" t="s">
        <v>4</v>
      </c>
      <c r="C44" s="10">
        <v>220420</v>
      </c>
      <c r="D44" s="11">
        <v>413830</v>
      </c>
      <c r="E44" s="10">
        <v>73200</v>
      </c>
      <c r="F44" s="11">
        <v>584855</v>
      </c>
      <c r="G44" s="12">
        <v>317479</v>
      </c>
      <c r="H44" s="11">
        <v>112713</v>
      </c>
      <c r="I44" s="13">
        <f>SUM(C44:H44)</f>
        <v>1722497</v>
      </c>
    </row>
    <row r="45" spans="1:9" ht="11.25" customHeight="1" x14ac:dyDescent="0.2">
      <c r="A45" s="339"/>
      <c r="B45" s="7" t="s">
        <v>5</v>
      </c>
      <c r="C45" s="14">
        <v>87255220</v>
      </c>
      <c r="D45" s="15">
        <v>153417000</v>
      </c>
      <c r="E45" s="14">
        <v>37918426</v>
      </c>
      <c r="F45" s="15">
        <v>308953201</v>
      </c>
      <c r="G45" s="16">
        <v>231587615</v>
      </c>
      <c r="H45" s="15">
        <v>99823882</v>
      </c>
      <c r="I45" s="17">
        <f>SUM(C45:H45)</f>
        <v>918955344</v>
      </c>
    </row>
    <row r="46" spans="1:9" ht="11.25" customHeight="1" x14ac:dyDescent="0.2">
      <c r="A46" s="339"/>
      <c r="B46" s="7" t="s">
        <v>7</v>
      </c>
      <c r="C46" s="18">
        <v>395.85890572543326</v>
      </c>
      <c r="D46" s="19">
        <v>370.72469371481043</v>
      </c>
      <c r="E46" s="19">
        <v>518.01128415300548</v>
      </c>
      <c r="F46" s="19">
        <v>528.25606517854851</v>
      </c>
      <c r="G46" s="19">
        <v>729.45805864324882</v>
      </c>
      <c r="H46" s="20">
        <v>885.64657138040866</v>
      </c>
      <c r="I46" s="21">
        <f>I45/I44</f>
        <v>533.50185457507325</v>
      </c>
    </row>
    <row r="47" spans="1:9" ht="11.25" customHeight="1" x14ac:dyDescent="0.2">
      <c r="A47" s="339"/>
      <c r="B47" s="7" t="s">
        <v>8</v>
      </c>
      <c r="C47" s="20">
        <v>10192.432000000001</v>
      </c>
      <c r="D47" s="18">
        <v>15257</v>
      </c>
      <c r="E47" s="20">
        <v>3270.65</v>
      </c>
      <c r="F47" s="18">
        <v>28584.011999999999</v>
      </c>
      <c r="G47" s="19">
        <v>17400.060000000001</v>
      </c>
      <c r="H47" s="18">
        <v>8136.9080000000004</v>
      </c>
      <c r="I47" s="26">
        <f>SUM(C47:H47)</f>
        <v>82841.061999999991</v>
      </c>
    </row>
    <row r="48" spans="1:9" ht="11.25" customHeight="1" x14ac:dyDescent="0.2">
      <c r="A48" s="339"/>
      <c r="B48" s="7" t="s">
        <v>9</v>
      </c>
      <c r="C48" s="22">
        <v>46.240958170764905</v>
      </c>
      <c r="D48" s="22">
        <v>36.867795954860689</v>
      </c>
      <c r="E48" s="22">
        <v>44.681010928961747</v>
      </c>
      <c r="F48" s="22">
        <v>48.873672961674259</v>
      </c>
      <c r="G48" s="22">
        <v>54.806963610191545</v>
      </c>
      <c r="H48" s="22">
        <v>72.191388748414113</v>
      </c>
      <c r="I48" s="23">
        <f>I47*1000/I44</f>
        <v>48.093588551968445</v>
      </c>
    </row>
    <row r="49" spans="1:9" ht="11.25" customHeight="1" thickBot="1" x14ac:dyDescent="0.25">
      <c r="A49" s="340"/>
      <c r="B49" s="8" t="s">
        <v>10</v>
      </c>
      <c r="C49" s="24">
        <v>0.11681171625032864</v>
      </c>
      <c r="D49" s="24">
        <v>9.9447909944790996E-2</v>
      </c>
      <c r="E49" s="24">
        <v>8.6254898871593461E-2</v>
      </c>
      <c r="F49" s="24">
        <v>9.2518905476561164E-2</v>
      </c>
      <c r="G49" s="24">
        <v>7.5133810588273481E-2</v>
      </c>
      <c r="H49" s="24">
        <v>8.1512638428547599E-2</v>
      </c>
      <c r="I49" s="28">
        <f>I47*1000/I45</f>
        <v>9.0146994128585192E-2</v>
      </c>
    </row>
    <row r="50" spans="1:9" ht="11.25" customHeight="1" x14ac:dyDescent="0.2">
      <c r="A50" s="338" t="s">
        <v>17</v>
      </c>
      <c r="B50" s="9" t="s">
        <v>4</v>
      </c>
      <c r="C50" s="10">
        <v>240050</v>
      </c>
      <c r="D50" s="11">
        <v>422310</v>
      </c>
      <c r="E50" s="10">
        <v>80709</v>
      </c>
      <c r="F50" s="11">
        <v>599377</v>
      </c>
      <c r="G50" s="12">
        <v>296931</v>
      </c>
      <c r="H50" s="11">
        <v>91064</v>
      </c>
      <c r="I50" s="13">
        <f>SUM(C50:H50)</f>
        <v>1730441</v>
      </c>
    </row>
    <row r="51" spans="1:9" ht="11.25" customHeight="1" x14ac:dyDescent="0.2">
      <c r="A51" s="339"/>
      <c r="B51" s="7" t="s">
        <v>5</v>
      </c>
      <c r="C51" s="14">
        <v>96639800</v>
      </c>
      <c r="D51" s="15">
        <v>157594000</v>
      </c>
      <c r="E51" s="14">
        <v>42665221</v>
      </c>
      <c r="F51" s="15">
        <v>320806907</v>
      </c>
      <c r="G51" s="16">
        <v>226086920</v>
      </c>
      <c r="H51" s="15">
        <v>82159024</v>
      </c>
      <c r="I51" s="17">
        <f>SUM(C51:H51)</f>
        <v>925951872</v>
      </c>
    </row>
    <row r="52" spans="1:9" ht="11.25" customHeight="1" x14ac:dyDescent="0.2">
      <c r="A52" s="339"/>
      <c r="B52" s="7" t="s">
        <v>7</v>
      </c>
      <c r="C52" s="18">
        <v>402.58196209123099</v>
      </c>
      <c r="D52" s="19">
        <v>373.1713670052805</v>
      </c>
      <c r="E52" s="19">
        <v>528.6302766729857</v>
      </c>
      <c r="F52" s="19">
        <v>535.23392956353018</v>
      </c>
      <c r="G52" s="19">
        <v>761.41231464549003</v>
      </c>
      <c r="H52" s="20">
        <v>902.21189493103748</v>
      </c>
      <c r="I52" s="21">
        <f>I51/I50</f>
        <v>535.09589289666621</v>
      </c>
    </row>
    <row r="53" spans="1:9" ht="11.25" customHeight="1" x14ac:dyDescent="0.2">
      <c r="A53" s="339"/>
      <c r="B53" s="7" t="s">
        <v>8</v>
      </c>
      <c r="C53" s="20">
        <v>11203.789000000001</v>
      </c>
      <c r="D53" s="18">
        <v>15795</v>
      </c>
      <c r="E53" s="20">
        <v>3551.48</v>
      </c>
      <c r="F53" s="18">
        <v>28815.973000000002</v>
      </c>
      <c r="G53" s="19">
        <v>16025.27</v>
      </c>
      <c r="H53" s="18">
        <v>6366.5649999999996</v>
      </c>
      <c r="I53" s="26">
        <f>SUM(C53:H53)</f>
        <v>81758.077000000005</v>
      </c>
    </row>
    <row r="54" spans="1:9" ht="11.25" customHeight="1" x14ac:dyDescent="0.2">
      <c r="A54" s="339"/>
      <c r="B54" s="7" t="s">
        <v>9</v>
      </c>
      <c r="C54" s="22">
        <v>46.672730681108106</v>
      </c>
      <c r="D54" s="22">
        <v>37.401434964836255</v>
      </c>
      <c r="E54" s="22">
        <v>44.003518814506442</v>
      </c>
      <c r="F54" s="22">
        <v>48.076541141885663</v>
      </c>
      <c r="G54" s="22">
        <v>53.96967645681994</v>
      </c>
      <c r="H54" s="22">
        <v>69.913083106386708</v>
      </c>
      <c r="I54" s="23">
        <f>I53*1000/I50</f>
        <v>47.246960167957184</v>
      </c>
    </row>
    <row r="55" spans="1:9" ht="11.25" customHeight="1" thickBot="1" x14ac:dyDescent="0.25">
      <c r="A55" s="340"/>
      <c r="B55" s="8" t="s">
        <v>10</v>
      </c>
      <c r="C55" s="24">
        <v>0.11593348703122318</v>
      </c>
      <c r="D55" s="24">
        <v>0.10022589692500983</v>
      </c>
      <c r="E55" s="24">
        <v>8.3240632926757832E-2</v>
      </c>
      <c r="F55" s="24">
        <v>8.9823418296913426E-2</v>
      </c>
      <c r="G55" s="24">
        <v>7.0881013373086776E-2</v>
      </c>
      <c r="H55" s="24">
        <v>7.7490757436456406E-2</v>
      </c>
      <c r="I55" s="28">
        <f>I53*1000/I51</f>
        <v>8.8296248943703193E-2</v>
      </c>
    </row>
    <row r="56" spans="1:9" ht="11.25" customHeight="1" x14ac:dyDescent="0.2">
      <c r="A56" s="338" t="s">
        <v>18</v>
      </c>
      <c r="B56" s="9" t="s">
        <v>4</v>
      </c>
      <c r="C56" s="10">
        <v>180410</v>
      </c>
      <c r="D56" s="11">
        <v>457780</v>
      </c>
      <c r="E56" s="10">
        <v>70840</v>
      </c>
      <c r="F56" s="11">
        <v>586775</v>
      </c>
      <c r="G56" s="12">
        <v>343063</v>
      </c>
      <c r="H56" s="11">
        <v>100927</v>
      </c>
      <c r="I56" s="13">
        <f>SUM(C56:H56)</f>
        <v>1739795</v>
      </c>
    </row>
    <row r="57" spans="1:9" ht="11.25" customHeight="1" x14ac:dyDescent="0.2">
      <c r="A57" s="339"/>
      <c r="B57" s="7" t="s">
        <v>5</v>
      </c>
      <c r="C57" s="14">
        <v>91698170</v>
      </c>
      <c r="D57" s="15">
        <v>161897000</v>
      </c>
      <c r="E57" s="14">
        <v>38085405</v>
      </c>
      <c r="F57" s="15">
        <v>287706529</v>
      </c>
      <c r="G57" s="16">
        <v>266100826</v>
      </c>
      <c r="H57" s="15">
        <v>92368984</v>
      </c>
      <c r="I57" s="31">
        <f>SUM(C57:H57)</f>
        <v>937856914</v>
      </c>
    </row>
    <row r="58" spans="1:9" ht="11.25" customHeight="1" x14ac:dyDescent="0.2">
      <c r="A58" s="339"/>
      <c r="B58" s="7" t="s">
        <v>7</v>
      </c>
      <c r="C58" s="18">
        <v>508.27653677734048</v>
      </c>
      <c r="D58" s="19">
        <v>353.65677836515357</v>
      </c>
      <c r="E58" s="19">
        <v>537.6257058159232</v>
      </c>
      <c r="F58" s="19">
        <v>490.31831451578546</v>
      </c>
      <c r="G58" s="19">
        <v>775.66168896091972</v>
      </c>
      <c r="H58" s="20">
        <v>915.2058814786925</v>
      </c>
      <c r="I58" s="21">
        <f>I57/I56</f>
        <v>539.06173658390787</v>
      </c>
    </row>
    <row r="59" spans="1:9" ht="11.25" customHeight="1" x14ac:dyDescent="0.2">
      <c r="A59" s="339"/>
      <c r="B59" s="7" t="s">
        <v>8</v>
      </c>
      <c r="C59" s="20">
        <v>9375.2060000000001</v>
      </c>
      <c r="D59" s="18">
        <v>17837.150000000001</v>
      </c>
      <c r="E59" s="20">
        <v>3354.29</v>
      </c>
      <c r="F59" s="18">
        <v>25449.214</v>
      </c>
      <c r="G59" s="19">
        <v>20483.52</v>
      </c>
      <c r="H59" s="18">
        <v>6996.4520000000002</v>
      </c>
      <c r="I59" s="26">
        <f>SUM(C59:H59)</f>
        <v>83495.832000000009</v>
      </c>
    </row>
    <row r="60" spans="1:9" ht="11.25" customHeight="1" x14ac:dyDescent="0.2">
      <c r="A60" s="339"/>
      <c r="B60" s="7" t="s">
        <v>9</v>
      </c>
      <c r="C60" s="22">
        <v>51.96611052602406</v>
      </c>
      <c r="D60" s="22">
        <v>38.964458910393645</v>
      </c>
      <c r="E60" s="22">
        <v>47.350225861095424</v>
      </c>
      <c r="F60" s="22">
        <v>43.371333134506408</v>
      </c>
      <c r="G60" s="22">
        <v>59.707750471487749</v>
      </c>
      <c r="H60" s="22">
        <v>69.321905932010267</v>
      </c>
      <c r="I60" s="32">
        <f>I59*1000/I56</f>
        <v>47.991764546972497</v>
      </c>
    </row>
    <row r="61" spans="1:9" ht="11.25" customHeight="1" thickBot="1" x14ac:dyDescent="0.25">
      <c r="A61" s="340"/>
      <c r="B61" s="8" t="s">
        <v>10</v>
      </c>
      <c r="C61" s="24">
        <v>0.10223983750166443</v>
      </c>
      <c r="D61" s="24">
        <v>0.11017591431589221</v>
      </c>
      <c r="E61" s="24">
        <v>8.8072845752854664E-2</v>
      </c>
      <c r="F61" s="24">
        <v>8.8455462197731358E-2</v>
      </c>
      <c r="G61" s="24">
        <v>7.6976536705677126E-2</v>
      </c>
      <c r="H61" s="24">
        <v>7.5744602755401111E-2</v>
      </c>
      <c r="I61" s="28">
        <f>I59*1000/I57</f>
        <v>8.902832697995125E-2</v>
      </c>
    </row>
    <row r="62" spans="1:9" ht="11.25" customHeight="1" x14ac:dyDescent="0.2">
      <c r="A62" s="338" t="s">
        <v>19</v>
      </c>
      <c r="B62" s="9" t="s">
        <v>4</v>
      </c>
      <c r="C62" s="10">
        <v>225530</v>
      </c>
      <c r="D62" s="11">
        <v>434290</v>
      </c>
      <c r="E62" s="10">
        <v>59144</v>
      </c>
      <c r="F62" s="11">
        <v>567799</v>
      </c>
      <c r="G62" s="12">
        <v>307862</v>
      </c>
      <c r="H62" s="11">
        <v>94856</v>
      </c>
      <c r="I62" s="13">
        <f>SUM(C62:H62)</f>
        <v>1689481</v>
      </c>
    </row>
    <row r="63" spans="1:9" ht="11.25" customHeight="1" x14ac:dyDescent="0.2">
      <c r="A63" s="339"/>
      <c r="B63" s="7" t="s">
        <v>5</v>
      </c>
      <c r="C63" s="14">
        <v>120490810</v>
      </c>
      <c r="D63" s="15">
        <v>159002000</v>
      </c>
      <c r="E63" s="14">
        <v>33603770</v>
      </c>
      <c r="F63" s="15">
        <v>280048850</v>
      </c>
      <c r="G63" s="16">
        <v>228980319</v>
      </c>
      <c r="H63" s="15">
        <v>84180119</v>
      </c>
      <c r="I63" s="31">
        <f>SUM(C63:H63)</f>
        <v>906305868</v>
      </c>
    </row>
    <row r="64" spans="1:9" ht="11.25" customHeight="1" x14ac:dyDescent="0.2">
      <c r="A64" s="339"/>
      <c r="B64" s="7" t="s">
        <v>7</v>
      </c>
      <c r="C64" s="18">
        <v>534.25624085487516</v>
      </c>
      <c r="D64" s="19">
        <v>366.11941329526354</v>
      </c>
      <c r="E64" s="19">
        <v>568.16870688489109</v>
      </c>
      <c r="F64" s="19">
        <v>493.21828675288265</v>
      </c>
      <c r="G64" s="19">
        <v>743.77584437182895</v>
      </c>
      <c r="H64" s="20">
        <v>887.45170574344274</v>
      </c>
      <c r="I64" s="21">
        <f>I63/I62</f>
        <v>536.44040270355219</v>
      </c>
    </row>
    <row r="65" spans="1:9" ht="11.25" customHeight="1" x14ac:dyDescent="0.2">
      <c r="A65" s="339"/>
      <c r="B65" s="7" t="s">
        <v>8</v>
      </c>
      <c r="C65" s="20">
        <v>12103.531000000001</v>
      </c>
      <c r="D65" s="18">
        <v>16810</v>
      </c>
      <c r="E65" s="20">
        <v>2729.47</v>
      </c>
      <c r="F65" s="18">
        <v>23452.097000000002</v>
      </c>
      <c r="G65" s="19">
        <v>17210.54</v>
      </c>
      <c r="H65" s="18">
        <v>6466.2049999999999</v>
      </c>
      <c r="I65" s="26">
        <f>SUM(C65:H65)</f>
        <v>78771.843000000008</v>
      </c>
    </row>
    <row r="66" spans="1:9" ht="11.25" customHeight="1" x14ac:dyDescent="0.2">
      <c r="A66" s="339"/>
      <c r="B66" s="7" t="s">
        <v>9</v>
      </c>
      <c r="C66" s="22">
        <v>53.667055380658901</v>
      </c>
      <c r="D66" s="22">
        <v>38.706854866563816</v>
      </c>
      <c r="E66" s="22">
        <v>46.149567158122544</v>
      </c>
      <c r="F66" s="22">
        <v>41.303519379216944</v>
      </c>
      <c r="G66" s="22">
        <v>55.903424261519774</v>
      </c>
      <c r="H66" s="22">
        <v>68.168645104157875</v>
      </c>
      <c r="I66" s="32">
        <f>I65*1000/I62</f>
        <v>46.624876515332232</v>
      </c>
    </row>
    <row r="67" spans="1:9" ht="11.25" customHeight="1" thickBot="1" x14ac:dyDescent="0.25">
      <c r="A67" s="340"/>
      <c r="B67" s="8" t="s">
        <v>10</v>
      </c>
      <c r="C67" s="24">
        <v>0.10045190168445213</v>
      </c>
      <c r="D67" s="24">
        <v>0.1057219406045207</v>
      </c>
      <c r="E67" s="24">
        <v>8.1225112539456135E-2</v>
      </c>
      <c r="F67" s="24">
        <v>8.3742879144120749E-2</v>
      </c>
      <c r="G67" s="24">
        <v>7.5161656142159528E-2</v>
      </c>
      <c r="H67" s="24">
        <v>7.6813920873644762E-2</v>
      </c>
      <c r="I67" s="28">
        <f>I65*1000/I63</f>
        <v>8.6915296238598352E-2</v>
      </c>
    </row>
    <row r="68" spans="1:9" ht="11.25" customHeight="1" x14ac:dyDescent="0.2">
      <c r="A68" s="338" t="s">
        <v>20</v>
      </c>
      <c r="B68" s="9" t="s">
        <v>4</v>
      </c>
      <c r="C68" s="10">
        <v>233800</v>
      </c>
      <c r="D68" s="11">
        <v>449880</v>
      </c>
      <c r="E68" s="10">
        <v>46814</v>
      </c>
      <c r="F68" s="11">
        <v>507061</v>
      </c>
      <c r="G68" s="12">
        <v>286350</v>
      </c>
      <c r="H68" s="11">
        <v>80457</v>
      </c>
      <c r="I68" s="13">
        <f>SUM(C68:H68)</f>
        <v>1604362</v>
      </c>
    </row>
    <row r="69" spans="1:9" ht="11.25" customHeight="1" x14ac:dyDescent="0.2">
      <c r="A69" s="339"/>
      <c r="B69" s="7" t="s">
        <v>5</v>
      </c>
      <c r="C69" s="14">
        <v>123514490</v>
      </c>
      <c r="D69" s="15">
        <v>160884000</v>
      </c>
      <c r="E69" s="14">
        <v>25972671</v>
      </c>
      <c r="F69" s="15">
        <v>288461646</v>
      </c>
      <c r="G69" s="16">
        <v>217396437</v>
      </c>
      <c r="H69" s="15">
        <v>76387784</v>
      </c>
      <c r="I69" s="31">
        <f>SUM(C69:H69)</f>
        <v>892617028</v>
      </c>
    </row>
    <row r="70" spans="1:9" ht="11.25" customHeight="1" x14ac:dyDescent="0.2">
      <c r="A70" s="339"/>
      <c r="B70" s="7" t="s">
        <v>7</v>
      </c>
      <c r="C70" s="18">
        <v>528.29123182207013</v>
      </c>
      <c r="D70" s="19">
        <v>357.61536409709254</v>
      </c>
      <c r="E70" s="19">
        <v>554.80563506643307</v>
      </c>
      <c r="F70" s="19">
        <v>568.88943539337481</v>
      </c>
      <c r="G70" s="19">
        <v>759.19831325301209</v>
      </c>
      <c r="H70" s="20">
        <v>949.42371701654304</v>
      </c>
      <c r="I70" s="21">
        <f>I69/I68</f>
        <v>556.36884194464835</v>
      </c>
    </row>
    <row r="71" spans="1:9" ht="11.25" customHeight="1" x14ac:dyDescent="0.2">
      <c r="A71" s="339"/>
      <c r="B71" s="7" t="s">
        <v>8</v>
      </c>
      <c r="C71" s="20">
        <v>12286.923000000001</v>
      </c>
      <c r="D71" s="18">
        <v>16962</v>
      </c>
      <c r="E71" s="20">
        <v>2239.56</v>
      </c>
      <c r="F71" s="18">
        <v>24524.482</v>
      </c>
      <c r="G71" s="19">
        <v>15837.89</v>
      </c>
      <c r="H71" s="18">
        <v>5825.0389999999998</v>
      </c>
      <c r="I71" s="26">
        <f>SUM(C71:H71)</f>
        <v>77675.894000000015</v>
      </c>
    </row>
    <row r="72" spans="1:9" ht="11.25" customHeight="1" x14ac:dyDescent="0.2">
      <c r="A72" s="339"/>
      <c r="B72" s="7" t="s">
        <v>9</v>
      </c>
      <c r="C72" s="22">
        <v>52.553135158254925</v>
      </c>
      <c r="D72" s="22">
        <v>37.70338757001867</v>
      </c>
      <c r="E72" s="22">
        <v>47.839535181783226</v>
      </c>
      <c r="F72" s="22">
        <v>48.3659401926001</v>
      </c>
      <c r="G72" s="22">
        <v>55.309551248472147</v>
      </c>
      <c r="H72" s="22">
        <v>72.399405893831485</v>
      </c>
      <c r="I72" s="32">
        <f>I71*1000/I68</f>
        <v>48.415441153555129</v>
      </c>
    </row>
    <row r="73" spans="1:9" ht="11.25" customHeight="1" thickBot="1" x14ac:dyDescent="0.25">
      <c r="A73" s="340"/>
      <c r="B73" s="8" t="s">
        <v>10</v>
      </c>
      <c r="C73" s="24">
        <v>9.947758356124857E-2</v>
      </c>
      <c r="D73" s="24">
        <v>0.10542999925412098</v>
      </c>
      <c r="E73" s="24">
        <v>8.6227558189914302E-2</v>
      </c>
      <c r="F73" s="24">
        <v>8.501817257189194E-2</v>
      </c>
      <c r="G73" s="24">
        <v>7.2852573936158849E-2</v>
      </c>
      <c r="H73" s="24">
        <v>7.6256158969083318E-2</v>
      </c>
      <c r="I73" s="28">
        <f>I71*1000/I69</f>
        <v>8.7020403558781337E-2</v>
      </c>
    </row>
    <row r="74" spans="1:9" ht="11.25" customHeight="1" x14ac:dyDescent="0.2">
      <c r="A74" s="338" t="s">
        <v>21</v>
      </c>
      <c r="B74" s="9" t="s">
        <v>4</v>
      </c>
      <c r="C74" s="10">
        <v>186660</v>
      </c>
      <c r="D74" s="11">
        <v>400200</v>
      </c>
      <c r="E74" s="10">
        <v>43692</v>
      </c>
      <c r="F74" s="11">
        <v>534289</v>
      </c>
      <c r="G74" s="12">
        <v>250811</v>
      </c>
      <c r="H74" s="11">
        <v>75851</v>
      </c>
      <c r="I74" s="13">
        <f>SUM(C74:H74)</f>
        <v>1491503</v>
      </c>
    </row>
    <row r="75" spans="1:9" ht="11.25" customHeight="1" x14ac:dyDescent="0.2">
      <c r="A75" s="339"/>
      <c r="B75" s="7" t="s">
        <v>5</v>
      </c>
      <c r="C75" s="14">
        <v>97852440</v>
      </c>
      <c r="D75" s="15">
        <v>150904000</v>
      </c>
      <c r="E75" s="14">
        <v>21647993</v>
      </c>
      <c r="F75" s="15">
        <v>264710727</v>
      </c>
      <c r="G75" s="16">
        <v>192666354</v>
      </c>
      <c r="H75" s="15">
        <v>67240567</v>
      </c>
      <c r="I75" s="17">
        <f>SUM(C75:H75)</f>
        <v>795022081</v>
      </c>
    </row>
    <row r="76" spans="1:9" ht="11.25" customHeight="1" x14ac:dyDescent="0.2">
      <c r="A76" s="339"/>
      <c r="B76" s="7" t="s">
        <v>7</v>
      </c>
      <c r="C76" s="18">
        <v>524.22822243651558</v>
      </c>
      <c r="D76" s="19">
        <v>377.07146426786608</v>
      </c>
      <c r="E76" s="19">
        <v>495.46811773322349</v>
      </c>
      <c r="F76" s="19">
        <v>495.44483790607705</v>
      </c>
      <c r="G76" s="19">
        <v>768.17346129157011</v>
      </c>
      <c r="H76" s="20">
        <v>886.48227445913699</v>
      </c>
      <c r="I76" s="21">
        <f>I75/I74</f>
        <v>533.0341816275261</v>
      </c>
    </row>
    <row r="77" spans="1:9" ht="11.25" customHeight="1" x14ac:dyDescent="0.2">
      <c r="A77" s="339"/>
      <c r="B77" s="7" t="s">
        <v>8</v>
      </c>
      <c r="C77" s="20">
        <v>8961.6610000000001</v>
      </c>
      <c r="D77" s="18">
        <v>16578</v>
      </c>
      <c r="E77" s="20">
        <v>2053.52</v>
      </c>
      <c r="F77" s="18">
        <v>22786.136999999999</v>
      </c>
      <c r="G77" s="19">
        <v>14933.86</v>
      </c>
      <c r="H77" s="18">
        <v>5155.8509999999997</v>
      </c>
      <c r="I77" s="26">
        <f>SUM(C77:H77)</f>
        <v>70469.028999999995</v>
      </c>
    </row>
    <row r="78" spans="1:9" ht="11.25" customHeight="1" x14ac:dyDescent="0.2">
      <c r="A78" s="339"/>
      <c r="B78" s="7" t="s">
        <v>9</v>
      </c>
      <c r="C78" s="22">
        <v>48.010612879031399</v>
      </c>
      <c r="D78" s="22">
        <v>41.42428785607197</v>
      </c>
      <c r="E78" s="22">
        <v>46.999908450059507</v>
      </c>
      <c r="F78" s="22">
        <v>42.647587728738564</v>
      </c>
      <c r="G78" s="22">
        <v>59.542284828017912</v>
      </c>
      <c r="H78" s="22">
        <v>67.97340839277004</v>
      </c>
      <c r="I78" s="23">
        <f>I77*1000/I74</f>
        <v>47.246991122377899</v>
      </c>
    </row>
    <row r="79" spans="1:9" ht="11.25" customHeight="1" thickBot="1" x14ac:dyDescent="0.25">
      <c r="A79" s="340"/>
      <c r="B79" s="8" t="s">
        <v>10</v>
      </c>
      <c r="C79" s="24">
        <v>9.1583418870290825E-2</v>
      </c>
      <c r="D79" s="24">
        <v>0.10985792291788156</v>
      </c>
      <c r="E79" s="24">
        <v>9.4859601996360593E-2</v>
      </c>
      <c r="F79" s="24">
        <v>8.6079386575066891E-2</v>
      </c>
      <c r="G79" s="24">
        <v>7.7511509871619824E-2</v>
      </c>
      <c r="H79" s="24">
        <v>7.6677684767292337E-2</v>
      </c>
      <c r="I79" s="28">
        <f>I77*1000/I75</f>
        <v>8.8637826148629958E-2</v>
      </c>
    </row>
    <row r="80" spans="1:9" ht="11.25" customHeight="1" x14ac:dyDescent="0.2">
      <c r="A80" s="341" t="s">
        <v>3</v>
      </c>
      <c r="B80" s="34" t="s">
        <v>4</v>
      </c>
      <c r="C80" s="35">
        <f>SUM(C8,C14,C20,C26,C32,C38,C44,C50,C56,C62,C68,C74)</f>
        <v>2948740</v>
      </c>
      <c r="D80" s="36">
        <f t="shared" ref="D80:H81" si="0">SUM(D8,D14,D20,D26,D32,D38,D44,D50,D56,D62,D68,D74)</f>
        <v>5137980</v>
      </c>
      <c r="E80" s="35">
        <f t="shared" si="0"/>
        <v>786892</v>
      </c>
      <c r="F80" s="36">
        <f t="shared" si="0"/>
        <v>7250639</v>
      </c>
      <c r="G80" s="37">
        <f t="shared" si="0"/>
        <v>3507370</v>
      </c>
      <c r="H80" s="37">
        <f t="shared" si="0"/>
        <v>1103415</v>
      </c>
      <c r="I80" s="38">
        <f>SUM(C80:H80)</f>
        <v>20735036</v>
      </c>
    </row>
    <row r="81" spans="1:9" ht="11.25" customHeight="1" x14ac:dyDescent="0.2">
      <c r="A81" s="342"/>
      <c r="B81" s="39" t="s">
        <v>22</v>
      </c>
      <c r="C81" s="40">
        <f>SUM(C9,C15,C21,C27,C33,C39,C45,C51,C57,C63,C69,C75)</f>
        <v>1330242130</v>
      </c>
      <c r="D81" s="41">
        <f t="shared" si="0"/>
        <v>1877065700</v>
      </c>
      <c r="E81" s="40">
        <f t="shared" si="0"/>
        <v>423692496</v>
      </c>
      <c r="F81" s="41">
        <f t="shared" si="0"/>
        <v>3520169957</v>
      </c>
      <c r="G81" s="42">
        <f t="shared" si="0"/>
        <v>2560045612</v>
      </c>
      <c r="H81" s="42">
        <f t="shared" si="0"/>
        <v>937941805</v>
      </c>
      <c r="I81" s="43">
        <f>SUM(C81:H81)</f>
        <v>10649157700</v>
      </c>
    </row>
    <row r="82" spans="1:9" ht="11.25" customHeight="1" x14ac:dyDescent="0.2">
      <c r="A82" s="342"/>
      <c r="B82" s="39" t="s">
        <v>7</v>
      </c>
      <c r="C82" s="44">
        <f t="shared" ref="C82:I82" si="1">C81/C80</f>
        <v>451.12221830341093</v>
      </c>
      <c r="D82" s="45">
        <f t="shared" si="1"/>
        <v>365.33145321702301</v>
      </c>
      <c r="E82" s="44">
        <f t="shared" si="1"/>
        <v>538.43792540780692</v>
      </c>
      <c r="F82" s="45">
        <f t="shared" si="1"/>
        <v>485.49789294433219</v>
      </c>
      <c r="G82" s="46">
        <f t="shared" si="1"/>
        <v>729.90463281604161</v>
      </c>
      <c r="H82" s="46">
        <f t="shared" si="1"/>
        <v>850.03539466112022</v>
      </c>
      <c r="I82" s="47">
        <f t="shared" si="1"/>
        <v>513.58279291147596</v>
      </c>
    </row>
    <row r="83" spans="1:9" ht="11.25" customHeight="1" x14ac:dyDescent="0.2">
      <c r="A83" s="342"/>
      <c r="B83" s="39" t="s">
        <v>8</v>
      </c>
      <c r="C83" s="44">
        <f t="shared" ref="C83:H83" si="2">SUM(C11,C17,C23,C29,C35,C41,C47,C53,C59,C65,C71,C77)</f>
        <v>148713.33500000002</v>
      </c>
      <c r="D83" s="45">
        <f t="shared" si="2"/>
        <v>192285.15</v>
      </c>
      <c r="E83" s="44">
        <f t="shared" si="2"/>
        <v>33576.33</v>
      </c>
      <c r="F83" s="45">
        <f t="shared" si="2"/>
        <v>296829.41399999999</v>
      </c>
      <c r="G83" s="46">
        <f t="shared" si="2"/>
        <v>191682.62</v>
      </c>
      <c r="H83" s="46">
        <f t="shared" si="2"/>
        <v>74374.910999999993</v>
      </c>
      <c r="I83" s="48">
        <f>SUM(C83:H83)</f>
        <v>937461.76000000001</v>
      </c>
    </row>
    <row r="84" spans="1:9" ht="11.25" customHeight="1" x14ac:dyDescent="0.2">
      <c r="A84" s="342"/>
      <c r="B84" s="39" t="s">
        <v>9</v>
      </c>
      <c r="C84" s="49">
        <f t="shared" ref="C84:I84" si="3">C83*1000/C80</f>
        <v>50.432840806581801</v>
      </c>
      <c r="D84" s="50">
        <f t="shared" si="3"/>
        <v>37.42426984924036</v>
      </c>
      <c r="E84" s="49">
        <f t="shared" si="3"/>
        <v>42.66955312800232</v>
      </c>
      <c r="F84" s="50">
        <f t="shared" si="3"/>
        <v>40.938379913825528</v>
      </c>
      <c r="G84" s="51">
        <f t="shared" si="3"/>
        <v>54.651382659941781</v>
      </c>
      <c r="H84" s="51">
        <f t="shared" si="3"/>
        <v>67.404295754543853</v>
      </c>
      <c r="I84" s="52">
        <f t="shared" si="3"/>
        <v>45.211484561685836</v>
      </c>
    </row>
    <row r="85" spans="1:9" ht="11.25" customHeight="1" thickBot="1" x14ac:dyDescent="0.25">
      <c r="A85" s="343"/>
      <c r="B85" s="53" t="s">
        <v>10</v>
      </c>
      <c r="C85" s="54">
        <f t="shared" ref="C85:I85" si="4">C83*1000/C81</f>
        <v>0.11179418516837986</v>
      </c>
      <c r="D85" s="55">
        <f t="shared" si="4"/>
        <v>0.10243922202616562</v>
      </c>
      <c r="E85" s="54">
        <f t="shared" si="4"/>
        <v>7.9246931010078597E-2</v>
      </c>
      <c r="F85" s="55">
        <f t="shared" si="4"/>
        <v>8.4322466706399424E-2</v>
      </c>
      <c r="G85" s="56">
        <f t="shared" si="4"/>
        <v>7.4874689381120296E-2</v>
      </c>
      <c r="H85" s="56">
        <f t="shared" si="4"/>
        <v>7.9295869534251121E-2</v>
      </c>
      <c r="I85" s="57">
        <f t="shared" si="4"/>
        <v>8.8031540748053722E-2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ht="11.25" customHeight="1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x14ac:dyDescent="0.2">
      <c r="C88" s="63"/>
      <c r="G88" s="62"/>
      <c r="H88" s="61"/>
    </row>
    <row r="89" spans="1:9" x14ac:dyDescent="0.2">
      <c r="C89" s="63"/>
      <c r="G89" s="62"/>
      <c r="H89" s="61"/>
    </row>
    <row r="90" spans="1:9" x14ac:dyDescent="0.2">
      <c r="C90" s="63"/>
      <c r="G90" s="62"/>
      <c r="H90" s="61"/>
    </row>
    <row r="91" spans="1:9" x14ac:dyDescent="0.2">
      <c r="G91" s="62"/>
      <c r="H91" s="64"/>
    </row>
  </sheetData>
  <mergeCells count="24">
    <mergeCell ref="G5:G7"/>
    <mergeCell ref="H5:H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B5:B7"/>
    <mergeCell ref="C5:C7"/>
    <mergeCell ref="F5:F7"/>
    <mergeCell ref="I5:I7"/>
    <mergeCell ref="D5:D7"/>
    <mergeCell ref="E5:E7"/>
    <mergeCell ref="A74:A79"/>
    <mergeCell ref="A80:A85"/>
    <mergeCell ref="A50:A55"/>
    <mergeCell ref="A56:A61"/>
    <mergeCell ref="A62:A67"/>
    <mergeCell ref="A68:A73"/>
  </mergeCells>
  <phoneticPr fontId="0" type="noConversion"/>
  <pageMargins left="0.74803149606299213" right="0.74803149606299213" top="0.98425196850393704" bottom="0.98425196850393704" header="0" footer="0"/>
  <pageSetup paperSize="9" scale="52" orientation="portrait" r:id="rId1"/>
  <headerFooter>
    <oddHeader>&amp;L&amp;G</oddHeader>
    <oddFooter>&amp;LÚltima actualización: 09/01/2020&amp;R&amp;8Tabla de elaboración propia a partir de datos aportados por los concesionarios&amp;10.</oddFooter>
  </headerFooter>
  <ignoredErrors>
    <ignoredError sqref="I10:I79 C82:I82" formula="1"/>
  </ignoredError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2:I93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1.25" customHeight="1" x14ac:dyDescent="0.2">
      <c r="A2" s="335" t="s">
        <v>32</v>
      </c>
      <c r="B2" s="335"/>
      <c r="C2" s="335"/>
      <c r="D2" s="335"/>
      <c r="E2" s="335"/>
      <c r="F2" s="335"/>
      <c r="G2" s="335"/>
      <c r="H2" s="335"/>
      <c r="I2" s="335"/>
    </row>
    <row r="3" spans="1:9" x14ac:dyDescent="0.2">
      <c r="H3" s="2" t="s">
        <v>0</v>
      </c>
    </row>
    <row r="4" spans="1:9" ht="12" thickBot="1" x14ac:dyDescent="0.25">
      <c r="D4" s="3"/>
      <c r="E4" s="4" t="s">
        <v>0</v>
      </c>
      <c r="F4" s="60"/>
      <c r="G4" s="6"/>
      <c r="H4" s="5"/>
    </row>
    <row r="5" spans="1:9" ht="12.7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2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x14ac:dyDescent="0.2">
      <c r="A8" s="338" t="s">
        <v>6</v>
      </c>
      <c r="B8" s="9" t="s">
        <v>4</v>
      </c>
      <c r="C8" s="10">
        <v>177680</v>
      </c>
      <c r="D8" s="11">
        <v>377660</v>
      </c>
      <c r="E8" s="10">
        <v>78823</v>
      </c>
      <c r="F8" s="11">
        <v>467867</v>
      </c>
      <c r="G8" s="12">
        <v>228781</v>
      </c>
      <c r="H8" s="11">
        <v>79105</v>
      </c>
      <c r="I8" s="13">
        <f>SUM(C8:H8)</f>
        <v>1409916</v>
      </c>
    </row>
    <row r="9" spans="1:9" x14ac:dyDescent="0.2">
      <c r="A9" s="339"/>
      <c r="B9" s="7" t="s">
        <v>5</v>
      </c>
      <c r="C9" s="14">
        <v>94338740</v>
      </c>
      <c r="D9" s="15">
        <v>147813000</v>
      </c>
      <c r="E9" s="14">
        <v>39786411</v>
      </c>
      <c r="F9" s="15">
        <v>230759804</v>
      </c>
      <c r="G9" s="16">
        <v>172971425</v>
      </c>
      <c r="H9" s="15">
        <v>69116598</v>
      </c>
      <c r="I9" s="17">
        <f>SUM(C9:H9)</f>
        <v>754785978</v>
      </c>
    </row>
    <row r="10" spans="1:9" x14ac:dyDescent="0.2">
      <c r="A10" s="339"/>
      <c r="B10" s="7" t="s">
        <v>7</v>
      </c>
      <c r="C10" s="18">
        <v>530.9474335884737</v>
      </c>
      <c r="D10" s="19">
        <v>391.39172800932056</v>
      </c>
      <c r="E10" s="19">
        <v>504.75636552782817</v>
      </c>
      <c r="F10" s="19">
        <v>493.2166705495365</v>
      </c>
      <c r="G10" s="19">
        <v>756.0567748195873</v>
      </c>
      <c r="H10" s="20">
        <v>873.73235572972635</v>
      </c>
      <c r="I10" s="21">
        <f>I9/I8</f>
        <v>535.34109691641208</v>
      </c>
    </row>
    <row r="11" spans="1:9" x14ac:dyDescent="0.2">
      <c r="A11" s="339"/>
      <c r="B11" s="7" t="s">
        <v>8</v>
      </c>
      <c r="C11" s="20">
        <v>8990.7039999999997</v>
      </c>
      <c r="D11" s="18">
        <v>16245</v>
      </c>
      <c r="E11" s="20">
        <v>4048.07</v>
      </c>
      <c r="F11" s="18">
        <v>19679.025000000001</v>
      </c>
      <c r="G11" s="19">
        <v>13094.71</v>
      </c>
      <c r="H11" s="18">
        <v>4902.5110000000004</v>
      </c>
      <c r="I11" s="21">
        <f>SUM(C11:H11)</f>
        <v>66960.02</v>
      </c>
    </row>
    <row r="12" spans="1:9" x14ac:dyDescent="0.2">
      <c r="A12" s="339"/>
      <c r="B12" s="7" t="s">
        <v>9</v>
      </c>
      <c r="C12" s="22">
        <v>50.600540297163441</v>
      </c>
      <c r="D12" s="22">
        <v>43.014881109993119</v>
      </c>
      <c r="E12" s="22">
        <v>51.356456871725264</v>
      </c>
      <c r="F12" s="22">
        <v>42.061151994049595</v>
      </c>
      <c r="G12" s="22">
        <v>57.236877188228043</v>
      </c>
      <c r="H12" s="22">
        <v>61.974729789520261</v>
      </c>
      <c r="I12" s="23">
        <f>I11/I8*1000</f>
        <v>47.492205209388366</v>
      </c>
    </row>
    <row r="13" spans="1:9" ht="12" thickBot="1" x14ac:dyDescent="0.25">
      <c r="A13" s="340"/>
      <c r="B13" s="8" t="s">
        <v>10</v>
      </c>
      <c r="C13" s="24">
        <v>9.5302354048824478E-2</v>
      </c>
      <c r="D13" s="24">
        <v>0.10990237665158004</v>
      </c>
      <c r="E13" s="24">
        <v>0.10174504053657919</v>
      </c>
      <c r="F13" s="24">
        <v>8.527925860086101E-2</v>
      </c>
      <c r="G13" s="24">
        <v>7.5704469683359546E-2</v>
      </c>
      <c r="H13" s="24">
        <v>7.0931022964990265E-2</v>
      </c>
      <c r="I13" s="25">
        <f>I11/I9*1000</f>
        <v>8.8713916198374321E-2</v>
      </c>
    </row>
    <row r="14" spans="1:9" x14ac:dyDescent="0.2">
      <c r="A14" s="338" t="s">
        <v>11</v>
      </c>
      <c r="B14" s="9" t="s">
        <v>4</v>
      </c>
      <c r="C14" s="10">
        <v>129000</v>
      </c>
      <c r="D14" s="11">
        <v>377100</v>
      </c>
      <c r="E14" s="10">
        <v>65001</v>
      </c>
      <c r="F14" s="11">
        <v>355315</v>
      </c>
      <c r="G14" s="12">
        <v>236837</v>
      </c>
      <c r="H14" s="11">
        <v>45606</v>
      </c>
      <c r="I14" s="13">
        <f>SUM(C14:H14)</f>
        <v>1208859</v>
      </c>
    </row>
    <row r="15" spans="1:9" x14ac:dyDescent="0.2">
      <c r="A15" s="339"/>
      <c r="B15" s="7" t="s">
        <v>5</v>
      </c>
      <c r="C15" s="14">
        <v>69267120</v>
      </c>
      <c r="D15" s="15">
        <v>143331000</v>
      </c>
      <c r="E15" s="14">
        <v>36631846</v>
      </c>
      <c r="F15" s="15">
        <v>189368315</v>
      </c>
      <c r="G15" s="16">
        <v>190429641</v>
      </c>
      <c r="H15" s="15">
        <v>41027462</v>
      </c>
      <c r="I15" s="17">
        <f>SUM(C15:H15)</f>
        <v>670055384</v>
      </c>
    </row>
    <row r="16" spans="1:9" x14ac:dyDescent="0.2">
      <c r="A16" s="339"/>
      <c r="B16" s="7" t="s">
        <v>7</v>
      </c>
      <c r="C16" s="18">
        <v>536.95441860465121</v>
      </c>
      <c r="D16" s="19">
        <v>380.08750994431188</v>
      </c>
      <c r="E16" s="19">
        <v>563.55819141243978</v>
      </c>
      <c r="F16" s="19">
        <v>532.95896598792626</v>
      </c>
      <c r="G16" s="19">
        <v>804.05359382191125</v>
      </c>
      <c r="H16" s="20">
        <v>899.60667456036481</v>
      </c>
      <c r="I16" s="21">
        <f>I15/I14</f>
        <v>554.28745949693052</v>
      </c>
    </row>
    <row r="17" spans="1:9" x14ac:dyDescent="0.2">
      <c r="A17" s="339"/>
      <c r="B17" s="7" t="s">
        <v>8</v>
      </c>
      <c r="C17" s="20">
        <v>6558.6279999999997</v>
      </c>
      <c r="D17" s="18">
        <v>14939</v>
      </c>
      <c r="E17" s="20">
        <v>3320.8</v>
      </c>
      <c r="F17" s="18">
        <v>16733.738000000001</v>
      </c>
      <c r="G17" s="19">
        <v>14164.46</v>
      </c>
      <c r="H17" s="18">
        <v>2935.71</v>
      </c>
      <c r="I17" s="26">
        <f>SUM(C17:H17)</f>
        <v>58652.335999999996</v>
      </c>
    </row>
    <row r="18" spans="1:9" x14ac:dyDescent="0.2">
      <c r="A18" s="339"/>
      <c r="B18" s="7" t="s">
        <v>9</v>
      </c>
      <c r="C18" s="22">
        <v>50.842077519379842</v>
      </c>
      <c r="D18" s="22">
        <v>39.615486608326705</v>
      </c>
      <c r="E18" s="22">
        <v>51.088444793157031</v>
      </c>
      <c r="F18" s="22">
        <v>47.095501175013723</v>
      </c>
      <c r="G18" s="22">
        <v>59.806786946296398</v>
      </c>
      <c r="H18" s="22">
        <v>64.371135376924087</v>
      </c>
      <c r="I18" s="23">
        <f>I17*1000/I14</f>
        <v>48.518756943531045</v>
      </c>
    </row>
    <row r="19" spans="1:9" ht="12" thickBot="1" x14ac:dyDescent="0.25">
      <c r="A19" s="340"/>
      <c r="B19" s="8" t="s">
        <v>10</v>
      </c>
      <c r="C19" s="24">
        <v>9.4686021304191653E-2</v>
      </c>
      <c r="D19" s="24">
        <v>0.104227278118481</v>
      </c>
      <c r="E19" s="24">
        <v>9.065336210465616E-2</v>
      </c>
      <c r="F19" s="24">
        <v>8.836609228951528E-2</v>
      </c>
      <c r="G19" s="24">
        <v>7.4381592726943169E-2</v>
      </c>
      <c r="H19" s="24">
        <v>7.1554755202746886E-2</v>
      </c>
      <c r="I19" s="27">
        <f>I17*1000/I15</f>
        <v>8.7533564240415071E-2</v>
      </c>
    </row>
    <row r="20" spans="1:9" x14ac:dyDescent="0.2">
      <c r="A20" s="338" t="s">
        <v>12</v>
      </c>
      <c r="B20" s="9" t="s">
        <v>4</v>
      </c>
      <c r="C20" s="10">
        <v>281020</v>
      </c>
      <c r="D20" s="11">
        <v>466400</v>
      </c>
      <c r="E20" s="10">
        <v>78497</v>
      </c>
      <c r="F20" s="11">
        <v>553874</v>
      </c>
      <c r="G20" s="12">
        <v>360474</v>
      </c>
      <c r="H20" s="11">
        <v>47800</v>
      </c>
      <c r="I20" s="13">
        <f>SUM(C20:H20)</f>
        <v>1788065</v>
      </c>
    </row>
    <row r="21" spans="1:9" x14ac:dyDescent="0.2">
      <c r="A21" s="339"/>
      <c r="B21" s="7" t="s">
        <v>5</v>
      </c>
      <c r="C21" s="14">
        <v>144819200</v>
      </c>
      <c r="D21" s="15">
        <v>178918000</v>
      </c>
      <c r="E21" s="14">
        <v>42263080</v>
      </c>
      <c r="F21" s="15">
        <v>255343407</v>
      </c>
      <c r="G21" s="16">
        <v>242712106</v>
      </c>
      <c r="H21" s="15">
        <v>39520266</v>
      </c>
      <c r="I21" s="17">
        <f>SUM(C21:H21)</f>
        <v>903576059</v>
      </c>
    </row>
    <row r="22" spans="1:9" x14ac:dyDescent="0.2">
      <c r="A22" s="339"/>
      <c r="B22" s="7" t="s">
        <v>7</v>
      </c>
      <c r="C22" s="18">
        <v>515.33413991886698</v>
      </c>
      <c r="D22" s="19">
        <v>383.614922813036</v>
      </c>
      <c r="E22" s="19">
        <v>538.40376065327337</v>
      </c>
      <c r="F22" s="19">
        <v>461.01352834760252</v>
      </c>
      <c r="G22" s="19">
        <v>673.31376465431629</v>
      </c>
      <c r="H22" s="20">
        <v>826.78380753138072</v>
      </c>
      <c r="I22" s="21">
        <f>I21/I20</f>
        <v>505.33736693017312</v>
      </c>
    </row>
    <row r="23" spans="1:9" x14ac:dyDescent="0.2">
      <c r="A23" s="339"/>
      <c r="B23" s="7" t="s">
        <v>8</v>
      </c>
      <c r="C23" s="20">
        <v>17091.262999999999</v>
      </c>
      <c r="D23" s="18">
        <v>19335</v>
      </c>
      <c r="E23" s="20">
        <v>4262.5600000000004</v>
      </c>
      <c r="F23" s="18">
        <v>22279.636409999999</v>
      </c>
      <c r="G23" s="19">
        <v>19688.09</v>
      </c>
      <c r="H23" s="18">
        <v>2967.5210000000002</v>
      </c>
      <c r="I23" s="26">
        <f>SUM(C23:H23)</f>
        <v>85624.070409999986</v>
      </c>
    </row>
    <row r="24" spans="1:9" x14ac:dyDescent="0.2">
      <c r="A24" s="339"/>
      <c r="B24" s="7" t="s">
        <v>9</v>
      </c>
      <c r="C24" s="22">
        <v>60.818671268948826</v>
      </c>
      <c r="D24" s="22">
        <v>41.455831903945111</v>
      </c>
      <c r="E24" s="22">
        <v>54.302202631947722</v>
      </c>
      <c r="F24" s="22">
        <v>40.225098867251397</v>
      </c>
      <c r="G24" s="22">
        <v>54.617226207715397</v>
      </c>
      <c r="H24" s="22">
        <v>62.082029288702934</v>
      </c>
      <c r="I24" s="23">
        <f>I23*1000/I20</f>
        <v>47.886441717722782</v>
      </c>
    </row>
    <row r="25" spans="1:9" ht="12" thickBot="1" x14ac:dyDescent="0.25">
      <c r="A25" s="340"/>
      <c r="B25" s="8" t="s">
        <v>10</v>
      </c>
      <c r="C25" s="24">
        <v>0.11801793546712037</v>
      </c>
      <c r="D25" s="24">
        <v>0.10806626499290177</v>
      </c>
      <c r="E25" s="24">
        <v>0.10085776994956355</v>
      </c>
      <c r="F25" s="24">
        <v>8.7253619240695718E-2</v>
      </c>
      <c r="G25" s="24">
        <v>8.1117049843405842E-2</v>
      </c>
      <c r="H25" s="24">
        <v>7.5088588725592084E-2</v>
      </c>
      <c r="I25" s="28">
        <f>I23*1000/I21</f>
        <v>9.4761331442049623E-2</v>
      </c>
    </row>
    <row r="26" spans="1:9" x14ac:dyDescent="0.2">
      <c r="A26" s="338" t="s">
        <v>13</v>
      </c>
      <c r="B26" s="9" t="s">
        <v>4</v>
      </c>
      <c r="C26" s="10">
        <v>466520</v>
      </c>
      <c r="D26" s="11">
        <v>460000</v>
      </c>
      <c r="E26" s="10">
        <v>64144</v>
      </c>
      <c r="F26" s="11">
        <v>742657</v>
      </c>
      <c r="G26" s="12">
        <v>398835</v>
      </c>
      <c r="H26" s="11">
        <v>98086</v>
      </c>
      <c r="I26" s="13">
        <f>SUM(C26:H26)</f>
        <v>2230242</v>
      </c>
    </row>
    <row r="27" spans="1:9" x14ac:dyDescent="0.2">
      <c r="A27" s="339"/>
      <c r="B27" s="7" t="s">
        <v>5</v>
      </c>
      <c r="C27" s="14">
        <v>197742270</v>
      </c>
      <c r="D27" s="15">
        <v>163829000</v>
      </c>
      <c r="E27" s="14">
        <v>37475085</v>
      </c>
      <c r="F27" s="15">
        <v>321651010</v>
      </c>
      <c r="G27" s="16">
        <v>269116336</v>
      </c>
      <c r="H27" s="15">
        <v>59262647</v>
      </c>
      <c r="I27" s="17">
        <f>SUM(C27:H27)</f>
        <v>1049076348</v>
      </c>
    </row>
    <row r="28" spans="1:9" x14ac:dyDescent="0.2">
      <c r="A28" s="339"/>
      <c r="B28" s="7" t="s">
        <v>7</v>
      </c>
      <c r="C28" s="18">
        <v>423.86665094744063</v>
      </c>
      <c r="D28" s="19">
        <v>356.15</v>
      </c>
      <c r="E28" s="19">
        <v>584.23367735096031</v>
      </c>
      <c r="F28" s="19">
        <v>433.10843363760119</v>
      </c>
      <c r="G28" s="19">
        <v>674.75606704526933</v>
      </c>
      <c r="H28" s="20">
        <v>604.19067960769121</v>
      </c>
      <c r="I28" s="21">
        <f>I27/I26</f>
        <v>470.38677775775005</v>
      </c>
    </row>
    <row r="29" spans="1:9" x14ac:dyDescent="0.2">
      <c r="A29" s="339"/>
      <c r="B29" s="7" t="s">
        <v>8</v>
      </c>
      <c r="C29" s="20">
        <v>32779.207000000002</v>
      </c>
      <c r="D29" s="18">
        <v>18727</v>
      </c>
      <c r="E29" s="20">
        <v>3521.41</v>
      </c>
      <c r="F29" s="18">
        <v>34018.824209999999</v>
      </c>
      <c r="G29" s="19">
        <v>25083.32</v>
      </c>
      <c r="H29" s="18">
        <v>5915.9620000000004</v>
      </c>
      <c r="I29" s="26">
        <f>SUM(C29:H29)</f>
        <v>120045.72321</v>
      </c>
    </row>
    <row r="30" spans="1:9" x14ac:dyDescent="0.2">
      <c r="A30" s="339"/>
      <c r="B30" s="7" t="s">
        <v>9</v>
      </c>
      <c r="C30" s="22">
        <v>70.263240589899695</v>
      </c>
      <c r="D30" s="22">
        <v>40.710869565217394</v>
      </c>
      <c r="E30" s="22">
        <v>54.898509603392363</v>
      </c>
      <c r="F30" s="22">
        <v>45.806912491230811</v>
      </c>
      <c r="G30" s="22">
        <v>62.891471410483028</v>
      </c>
      <c r="H30" s="22">
        <v>60.31403054462411</v>
      </c>
      <c r="I30" s="23">
        <f>I29*1000/I26</f>
        <v>53.826321632360973</v>
      </c>
    </row>
    <row r="31" spans="1:9" ht="12" thickBot="1" x14ac:dyDescent="0.25">
      <c r="A31" s="340"/>
      <c r="B31" s="8" t="s">
        <v>10</v>
      </c>
      <c r="C31" s="24">
        <v>0.16576732430552152</v>
      </c>
      <c r="D31" s="24">
        <v>0.11430821161088697</v>
      </c>
      <c r="E31" s="24">
        <v>9.3966698140911478E-2</v>
      </c>
      <c r="F31" s="24">
        <v>0.10576315059604507</v>
      </c>
      <c r="G31" s="24">
        <v>9.3206233307219222E-2</v>
      </c>
      <c r="H31" s="24">
        <v>9.9826151876071287E-2</v>
      </c>
      <c r="I31" s="28">
        <f>I29*1000/I27</f>
        <v>0.11442992060478709</v>
      </c>
    </row>
    <row r="32" spans="1:9" x14ac:dyDescent="0.2">
      <c r="A32" s="338" t="s">
        <v>14</v>
      </c>
      <c r="B32" s="9" t="s">
        <v>4</v>
      </c>
      <c r="C32" s="10">
        <v>437920</v>
      </c>
      <c r="D32" s="11">
        <v>431000</v>
      </c>
      <c r="E32" s="10">
        <v>79531</v>
      </c>
      <c r="F32" s="11">
        <v>868666</v>
      </c>
      <c r="G32" s="12">
        <v>382299</v>
      </c>
      <c r="H32" s="11">
        <v>113913</v>
      </c>
      <c r="I32" s="13">
        <f>SUM(C32:H32)</f>
        <v>2313329</v>
      </c>
    </row>
    <row r="33" spans="1:9" x14ac:dyDescent="0.2">
      <c r="A33" s="339"/>
      <c r="B33" s="7" t="s">
        <v>5</v>
      </c>
      <c r="C33" s="14">
        <v>192024970</v>
      </c>
      <c r="D33" s="15">
        <v>161742000</v>
      </c>
      <c r="E33" s="14">
        <v>44585475</v>
      </c>
      <c r="F33" s="15">
        <v>393471276</v>
      </c>
      <c r="G33" s="16">
        <v>260597787</v>
      </c>
      <c r="H33" s="15">
        <v>81908918</v>
      </c>
      <c r="I33" s="17">
        <f>SUM(C33:H33)</f>
        <v>1134330426</v>
      </c>
    </row>
    <row r="34" spans="1:9" x14ac:dyDescent="0.2">
      <c r="A34" s="339"/>
      <c r="B34" s="7" t="s">
        <v>7</v>
      </c>
      <c r="C34" s="18">
        <v>438.49326360979177</v>
      </c>
      <c r="D34" s="19">
        <v>375.27146171693738</v>
      </c>
      <c r="E34" s="19">
        <v>560.60498421998966</v>
      </c>
      <c r="F34" s="19">
        <v>452.96037372246639</v>
      </c>
      <c r="G34" s="19">
        <v>681.65960936335171</v>
      </c>
      <c r="H34" s="20">
        <v>719.04802788092672</v>
      </c>
      <c r="I34" s="21">
        <f>I33/I32</f>
        <v>490.34548306790776</v>
      </c>
    </row>
    <row r="35" spans="1:9" x14ac:dyDescent="0.2">
      <c r="A35" s="339"/>
      <c r="B35" s="7" t="s">
        <v>8</v>
      </c>
      <c r="C35" s="20">
        <v>32791.298999999999</v>
      </c>
      <c r="D35" s="18">
        <v>17703</v>
      </c>
      <c r="E35" s="20">
        <v>4266.12</v>
      </c>
      <c r="F35" s="18">
        <v>42570.299760000002</v>
      </c>
      <c r="G35" s="19">
        <v>25349.9</v>
      </c>
      <c r="H35" s="18">
        <v>7858.7389999999996</v>
      </c>
      <c r="I35" s="21">
        <f>SUM(C35:H35)</f>
        <v>130539.35776000001</v>
      </c>
    </row>
    <row r="36" spans="1:9" x14ac:dyDescent="0.2">
      <c r="A36" s="339"/>
      <c r="B36" s="7" t="s">
        <v>9</v>
      </c>
      <c r="C36" s="22">
        <v>74.879656101571058</v>
      </c>
      <c r="D36" s="22">
        <v>41.074245939675173</v>
      </c>
      <c r="E36" s="22">
        <v>53.640970187725543</v>
      </c>
      <c r="F36" s="22">
        <v>49.00652236878156</v>
      </c>
      <c r="G36" s="22">
        <v>66.309093144371289</v>
      </c>
      <c r="H36" s="22">
        <v>68.988956484334537</v>
      </c>
      <c r="I36" s="23">
        <f>I35*1000/I32</f>
        <v>56.429222890475167</v>
      </c>
    </row>
    <row r="37" spans="1:9" ht="12" thickBot="1" x14ac:dyDescent="0.25">
      <c r="A37" s="340"/>
      <c r="B37" s="8" t="s">
        <v>10</v>
      </c>
      <c r="C37" s="24">
        <v>0.17076580717601467</v>
      </c>
      <c r="D37" s="24">
        <v>0.10945209036613866</v>
      </c>
      <c r="E37" s="24">
        <v>9.5684076484550185E-2</v>
      </c>
      <c r="F37" s="24">
        <v>0.10819163267206321</v>
      </c>
      <c r="G37" s="24">
        <v>9.7275960367230602E-2</v>
      </c>
      <c r="H37" s="24">
        <v>9.5944851816990182E-2</v>
      </c>
      <c r="I37" s="28">
        <f>I35*1000/I33</f>
        <v>0.11508053982147176</v>
      </c>
    </row>
    <row r="38" spans="1:9" x14ac:dyDescent="0.2">
      <c r="A38" s="338" t="s">
        <v>15</v>
      </c>
      <c r="B38" s="9" t="s">
        <v>4</v>
      </c>
      <c r="C38" s="10">
        <v>421820</v>
      </c>
      <c r="D38" s="11">
        <v>463300</v>
      </c>
      <c r="E38" s="10">
        <v>83779</v>
      </c>
      <c r="F38" s="11">
        <v>841029</v>
      </c>
      <c r="G38" s="12">
        <v>382065</v>
      </c>
      <c r="H38" s="11">
        <v>120394</v>
      </c>
      <c r="I38" s="13">
        <f>SUM(C38:H38)</f>
        <v>2312387</v>
      </c>
    </row>
    <row r="39" spans="1:9" x14ac:dyDescent="0.2">
      <c r="A39" s="339"/>
      <c r="B39" s="7" t="s">
        <v>5</v>
      </c>
      <c r="C39" s="14">
        <v>187389570</v>
      </c>
      <c r="D39" s="15">
        <v>170835000</v>
      </c>
      <c r="E39" s="14">
        <v>44008059</v>
      </c>
      <c r="F39" s="15">
        <v>406768026</v>
      </c>
      <c r="G39" s="16">
        <v>261462652</v>
      </c>
      <c r="H39" s="15">
        <v>88514927</v>
      </c>
      <c r="I39" s="17">
        <f>SUM(C39:H39)</f>
        <v>1158978234</v>
      </c>
    </row>
    <row r="40" spans="1:9" x14ac:dyDescent="0.2">
      <c r="A40" s="339"/>
      <c r="B40" s="7" t="s">
        <v>7</v>
      </c>
      <c r="C40" s="18">
        <v>444.24060025603336</v>
      </c>
      <c r="D40" s="19">
        <v>368.73516080293547</v>
      </c>
      <c r="E40" s="19">
        <v>525.28747060719274</v>
      </c>
      <c r="F40" s="19">
        <v>483.65517241379308</v>
      </c>
      <c r="G40" s="19">
        <v>684.34075877141322</v>
      </c>
      <c r="H40" s="20">
        <v>735.21045068691126</v>
      </c>
      <c r="I40" s="21">
        <f>I39/I38</f>
        <v>501.20426814369739</v>
      </c>
    </row>
    <row r="41" spans="1:9" x14ac:dyDescent="0.2">
      <c r="A41" s="339"/>
      <c r="B41" s="7" t="s">
        <v>8</v>
      </c>
      <c r="C41" s="20">
        <v>27532.208999999999</v>
      </c>
      <c r="D41" s="18">
        <v>20011</v>
      </c>
      <c r="E41" s="20">
        <v>4818.55</v>
      </c>
      <c r="F41" s="18">
        <v>44267.275000000001</v>
      </c>
      <c r="G41" s="19">
        <v>25711.34</v>
      </c>
      <c r="H41" s="18">
        <v>8441.9259999999995</v>
      </c>
      <c r="I41" s="26">
        <f>SUM(C41:H41)</f>
        <v>130782.30000000002</v>
      </c>
    </row>
    <row r="42" spans="1:9" x14ac:dyDescent="0.2">
      <c r="A42" s="339"/>
      <c r="B42" s="7" t="s">
        <v>9</v>
      </c>
      <c r="C42" s="22">
        <v>65.270041723958087</v>
      </c>
      <c r="D42" s="22">
        <v>43.192315993956399</v>
      </c>
      <c r="E42" s="22">
        <v>57.515009727974792</v>
      </c>
      <c r="F42" s="22">
        <v>52.634659446939402</v>
      </c>
      <c r="G42" s="22">
        <v>67.295721932131968</v>
      </c>
      <c r="H42" s="22">
        <v>70.119158762064558</v>
      </c>
      <c r="I42" s="23">
        <f>I41*1000/I38</f>
        <v>56.557271771550354</v>
      </c>
    </row>
    <row r="43" spans="1:9" ht="12" thickBot="1" x14ac:dyDescent="0.25">
      <c r="A43" s="340"/>
      <c r="B43" s="8" t="s">
        <v>10</v>
      </c>
      <c r="C43" s="24">
        <v>0.14692498093677253</v>
      </c>
      <c r="D43" s="24">
        <v>0.11713641818128603</v>
      </c>
      <c r="E43" s="24">
        <v>0.10949244546322755</v>
      </c>
      <c r="F43" s="24">
        <v>0.10882683045495813</v>
      </c>
      <c r="G43" s="24">
        <v>9.8336568543640424E-2</v>
      </c>
      <c r="H43" s="24">
        <v>9.5372908119779609E-2</v>
      </c>
      <c r="I43" s="28">
        <f>I41*1000/I39</f>
        <v>0.11284275766649127</v>
      </c>
    </row>
    <row r="44" spans="1:9" x14ac:dyDescent="0.2">
      <c r="A44" s="338" t="s">
        <v>16</v>
      </c>
      <c r="B44" s="9" t="s">
        <v>4</v>
      </c>
      <c r="C44" s="10">
        <v>402030</v>
      </c>
      <c r="D44" s="11">
        <v>454740</v>
      </c>
      <c r="E44" s="10">
        <v>80368</v>
      </c>
      <c r="F44" s="11">
        <v>894343</v>
      </c>
      <c r="G44" s="12">
        <v>387813</v>
      </c>
      <c r="H44" s="11">
        <v>120212</v>
      </c>
      <c r="I44" s="13">
        <f>SUM(C44:H44)</f>
        <v>2339506</v>
      </c>
    </row>
    <row r="45" spans="1:9" x14ac:dyDescent="0.2">
      <c r="A45" s="339"/>
      <c r="B45" s="7" t="s">
        <v>5</v>
      </c>
      <c r="C45" s="14">
        <v>178220730</v>
      </c>
      <c r="D45" s="15">
        <v>167785000</v>
      </c>
      <c r="E45" s="14">
        <v>43313812</v>
      </c>
      <c r="F45" s="15">
        <v>423650116</v>
      </c>
      <c r="G45" s="16">
        <v>264418627</v>
      </c>
      <c r="H45" s="15">
        <v>95228381</v>
      </c>
      <c r="I45" s="17">
        <f>SUM(C45:H45)</f>
        <v>1172616666</v>
      </c>
    </row>
    <row r="46" spans="1:9" x14ac:dyDescent="0.2">
      <c r="A46" s="339"/>
      <c r="B46" s="7" t="s">
        <v>7</v>
      </c>
      <c r="C46" s="18">
        <v>443.30206700992466</v>
      </c>
      <c r="D46" s="19">
        <v>368.9690812332322</v>
      </c>
      <c r="E46" s="19">
        <v>538.94350985466849</v>
      </c>
      <c r="F46" s="19">
        <v>473.69981763149036</v>
      </c>
      <c r="G46" s="19">
        <v>681.81991578415375</v>
      </c>
      <c r="H46" s="20">
        <v>792.17034073137461</v>
      </c>
      <c r="I46" s="21">
        <f>I45/I44</f>
        <v>501.22404729887421</v>
      </c>
    </row>
    <row r="47" spans="1:9" x14ac:dyDescent="0.2">
      <c r="A47" s="339"/>
      <c r="B47" s="7" t="s">
        <v>8</v>
      </c>
      <c r="C47" s="20">
        <v>25471.777999999998</v>
      </c>
      <c r="D47" s="18">
        <v>20957</v>
      </c>
      <c r="E47" s="20">
        <v>4813.66</v>
      </c>
      <c r="F47" s="18">
        <v>48128.275000000001</v>
      </c>
      <c r="G47" s="19">
        <v>25126.85</v>
      </c>
      <c r="H47" s="18">
        <v>8807.8209999999999</v>
      </c>
      <c r="I47" s="26">
        <f>SUM(C47:H47)</f>
        <v>133305.38399999999</v>
      </c>
    </row>
    <row r="48" spans="1:9" x14ac:dyDescent="0.2">
      <c r="A48" s="339"/>
      <c r="B48" s="7" t="s">
        <v>9</v>
      </c>
      <c r="C48" s="22">
        <v>63.357903639031903</v>
      </c>
      <c r="D48" s="22">
        <v>46.085675330958352</v>
      </c>
      <c r="E48" s="22">
        <v>59.895231933107702</v>
      </c>
      <c r="F48" s="22">
        <v>53.814112706198856</v>
      </c>
      <c r="G48" s="22">
        <v>64.791149342595531</v>
      </c>
      <c r="H48" s="22">
        <v>73.269066316174758</v>
      </c>
      <c r="I48" s="23">
        <f>I47*1000/I44</f>
        <v>56.980141961593596</v>
      </c>
    </row>
    <row r="49" spans="1:9" ht="12" thickBot="1" x14ac:dyDescent="0.25">
      <c r="A49" s="340"/>
      <c r="B49" s="8" t="s">
        <v>10</v>
      </c>
      <c r="C49" s="24">
        <v>0.14292264429620505</v>
      </c>
      <c r="D49" s="24">
        <v>0.12490389486545281</v>
      </c>
      <c r="E49" s="24">
        <v>0.11113452678789851</v>
      </c>
      <c r="F49" s="24">
        <v>0.11360382821186339</v>
      </c>
      <c r="G49" s="24">
        <v>9.5026777368449167E-2</v>
      </c>
      <c r="H49" s="24">
        <v>9.2491554592322639E-2</v>
      </c>
      <c r="I49" s="28">
        <f>I47*1000/I45</f>
        <v>0.11368197968286423</v>
      </c>
    </row>
    <row r="50" spans="1:9" x14ac:dyDescent="0.2">
      <c r="A50" s="338" t="s">
        <v>17</v>
      </c>
      <c r="B50" s="9" t="s">
        <v>4</v>
      </c>
      <c r="C50" s="10">
        <v>401470</v>
      </c>
      <c r="D50" s="11">
        <v>461060</v>
      </c>
      <c r="E50" s="10">
        <v>76945</v>
      </c>
      <c r="F50" s="11">
        <v>819331</v>
      </c>
      <c r="G50" s="12">
        <v>380185</v>
      </c>
      <c r="H50" s="11">
        <v>113674</v>
      </c>
      <c r="I50" s="13">
        <f>SUM(C50:H50)</f>
        <v>2252665</v>
      </c>
    </row>
    <row r="51" spans="1:9" x14ac:dyDescent="0.2">
      <c r="A51" s="339"/>
      <c r="B51" s="7" t="s">
        <v>5</v>
      </c>
      <c r="C51" s="14">
        <v>176166890</v>
      </c>
      <c r="D51" s="15">
        <v>175178000</v>
      </c>
      <c r="E51" s="14">
        <v>42537583</v>
      </c>
      <c r="F51" s="15">
        <v>402716784</v>
      </c>
      <c r="G51" s="16">
        <v>257464266</v>
      </c>
      <c r="H51" s="15">
        <v>90821555</v>
      </c>
      <c r="I51" s="17">
        <f>SUM(C51:H51)</f>
        <v>1144885078</v>
      </c>
    </row>
    <row r="52" spans="1:9" x14ac:dyDescent="0.2">
      <c r="A52" s="339"/>
      <c r="B52" s="7" t="s">
        <v>7</v>
      </c>
      <c r="C52" s="18">
        <v>438.80461802874436</v>
      </c>
      <c r="D52" s="19">
        <v>379.94621090530518</v>
      </c>
      <c r="E52" s="19">
        <v>552.83102215868473</v>
      </c>
      <c r="F52" s="19">
        <v>491.5190368727657</v>
      </c>
      <c r="G52" s="19">
        <v>677.20784881044756</v>
      </c>
      <c r="H52" s="20">
        <v>798.96506676988577</v>
      </c>
      <c r="I52" s="21">
        <f>I51/I50</f>
        <v>508.23583533281692</v>
      </c>
    </row>
    <row r="53" spans="1:9" x14ac:dyDescent="0.2">
      <c r="A53" s="339"/>
      <c r="B53" s="7" t="s">
        <v>8</v>
      </c>
      <c r="C53" s="20">
        <v>25174.651000000002</v>
      </c>
      <c r="D53" s="18">
        <v>21786</v>
      </c>
      <c r="E53" s="20">
        <v>4889.8100000000004</v>
      </c>
      <c r="F53" s="18">
        <v>44846.317000000003</v>
      </c>
      <c r="G53" s="19">
        <v>23165.48</v>
      </c>
      <c r="H53" s="18">
        <v>8650.1869999999999</v>
      </c>
      <c r="I53" s="26">
        <f>SUM(C53:H53)</f>
        <v>128512.44499999999</v>
      </c>
    </row>
    <row r="54" spans="1:9" x14ac:dyDescent="0.2">
      <c r="A54" s="339"/>
      <c r="B54" s="7" t="s">
        <v>9</v>
      </c>
      <c r="C54" s="22">
        <v>62.706182280120565</v>
      </c>
      <c r="D54" s="22">
        <v>47.251984557324427</v>
      </c>
      <c r="E54" s="22">
        <v>63.549418415751511</v>
      </c>
      <c r="F54" s="22">
        <v>54.735286471523722</v>
      </c>
      <c r="G54" s="22">
        <v>60.932125149598221</v>
      </c>
      <c r="H54" s="22">
        <v>76.096442458257826</v>
      </c>
      <c r="I54" s="23">
        <f>I53*1000/I50</f>
        <v>57.049070767291177</v>
      </c>
    </row>
    <row r="55" spans="1:9" ht="12" thickBot="1" x14ac:dyDescent="0.25">
      <c r="A55" s="340"/>
      <c r="B55" s="8" t="s">
        <v>10</v>
      </c>
      <c r="C55" s="24">
        <v>0.14290228430552418</v>
      </c>
      <c r="D55" s="24">
        <v>0.12436493166950187</v>
      </c>
      <c r="E55" s="24">
        <v>0.11495269959273427</v>
      </c>
      <c r="F55" s="24">
        <v>0.11135944361335584</v>
      </c>
      <c r="G55" s="24">
        <v>8.9975515281798368E-2</v>
      </c>
      <c r="H55" s="24">
        <v>9.524376674678163E-2</v>
      </c>
      <c r="I55" s="28">
        <f>I53*1000/I51</f>
        <v>0.11224920952284434</v>
      </c>
    </row>
    <row r="56" spans="1:9" x14ac:dyDescent="0.2">
      <c r="A56" s="338" t="s">
        <v>18</v>
      </c>
      <c r="B56" s="9" t="s">
        <v>4</v>
      </c>
      <c r="C56" s="10">
        <v>345950</v>
      </c>
      <c r="D56" s="11">
        <v>444750</v>
      </c>
      <c r="E56" s="10">
        <v>65176</v>
      </c>
      <c r="F56" s="11">
        <v>755665</v>
      </c>
      <c r="G56" s="12">
        <v>368420</v>
      </c>
      <c r="H56" s="11">
        <v>110166</v>
      </c>
      <c r="I56" s="13">
        <f>SUM(C56:H56)</f>
        <v>2090127</v>
      </c>
    </row>
    <row r="57" spans="1:9" x14ac:dyDescent="0.2">
      <c r="A57" s="339"/>
      <c r="B57" s="7" t="s">
        <v>5</v>
      </c>
      <c r="C57" s="14">
        <v>166537550</v>
      </c>
      <c r="D57" s="15">
        <v>166772000</v>
      </c>
      <c r="E57" s="14">
        <v>39876127</v>
      </c>
      <c r="F57" s="15">
        <v>374343324</v>
      </c>
      <c r="G57" s="16">
        <v>260289339</v>
      </c>
      <c r="H57" s="15">
        <v>86376170</v>
      </c>
      <c r="I57" s="31">
        <f>SUM(C57:H57)</f>
        <v>1094194510</v>
      </c>
    </row>
    <row r="58" spans="1:9" x14ac:dyDescent="0.2">
      <c r="A58" s="339"/>
      <c r="B58" s="7" t="s">
        <v>7</v>
      </c>
      <c r="C58" s="18">
        <v>481.39196415667004</v>
      </c>
      <c r="D58" s="19">
        <v>374.97920179876337</v>
      </c>
      <c r="E58" s="19">
        <v>611.82225052166439</v>
      </c>
      <c r="F58" s="19">
        <v>495.38264177909525</v>
      </c>
      <c r="G58" s="19">
        <v>706.50165300472293</v>
      </c>
      <c r="H58" s="20">
        <v>784.05469927200772</v>
      </c>
      <c r="I58" s="21">
        <f>I57/I56</f>
        <v>523.50623191796478</v>
      </c>
    </row>
    <row r="59" spans="1:9" x14ac:dyDescent="0.2">
      <c r="A59" s="339"/>
      <c r="B59" s="7" t="s">
        <v>8</v>
      </c>
      <c r="C59" s="20">
        <v>23075.041000000001</v>
      </c>
      <c r="D59" s="18">
        <v>20585</v>
      </c>
      <c r="E59" s="20">
        <v>4138.18</v>
      </c>
      <c r="F59" s="18">
        <v>40369.517999999996</v>
      </c>
      <c r="G59" s="19">
        <v>22985.15</v>
      </c>
      <c r="H59" s="18">
        <v>8208.4959999999992</v>
      </c>
      <c r="I59" s="26">
        <f>SUM(C59:H59)</f>
        <v>119361.38499999999</v>
      </c>
    </row>
    <row r="60" spans="1:9" x14ac:dyDescent="0.2">
      <c r="A60" s="339"/>
      <c r="B60" s="7" t="s">
        <v>9</v>
      </c>
      <c r="C60" s="22">
        <v>66.70050874403816</v>
      </c>
      <c r="D60" s="22">
        <v>46.284429454749855</v>
      </c>
      <c r="E60" s="22">
        <v>63.492389836749723</v>
      </c>
      <c r="F60" s="22">
        <v>53.422506004644909</v>
      </c>
      <c r="G60" s="22">
        <v>62.388442538407261</v>
      </c>
      <c r="H60" s="22">
        <v>74.51024817094202</v>
      </c>
      <c r="I60" s="32">
        <f>I59*1000/I56</f>
        <v>57.107240373431857</v>
      </c>
    </row>
    <row r="61" spans="1:9" ht="12" thickBot="1" x14ac:dyDescent="0.25">
      <c r="A61" s="340"/>
      <c r="B61" s="8" t="s">
        <v>10</v>
      </c>
      <c r="C61" s="24">
        <v>0.13855758656230982</v>
      </c>
      <c r="D61" s="24">
        <v>0.12343199098169957</v>
      </c>
      <c r="E61" s="24">
        <v>0.10377587572634625</v>
      </c>
      <c r="F61" s="24">
        <v>0.10784089206837304</v>
      </c>
      <c r="G61" s="24">
        <v>8.8306152254664566E-2</v>
      </c>
      <c r="H61" s="24">
        <v>9.5031951520888225E-2</v>
      </c>
      <c r="I61" s="28">
        <f>I59*1000/I57</f>
        <v>0.10908607556438937</v>
      </c>
    </row>
    <row r="62" spans="1:9" x14ac:dyDescent="0.2">
      <c r="A62" s="338" t="s">
        <v>19</v>
      </c>
      <c r="B62" s="9" t="s">
        <v>4</v>
      </c>
      <c r="C62" s="10">
        <v>181610</v>
      </c>
      <c r="D62" s="11">
        <v>448160</v>
      </c>
      <c r="E62" s="10">
        <v>68960</v>
      </c>
      <c r="F62" s="11">
        <v>754418</v>
      </c>
      <c r="G62" s="12">
        <v>341266</v>
      </c>
      <c r="H62" s="11">
        <v>104162</v>
      </c>
      <c r="I62" s="13">
        <f>SUM(C62:H62)</f>
        <v>1898576</v>
      </c>
    </row>
    <row r="63" spans="1:9" x14ac:dyDescent="0.2">
      <c r="A63" s="339"/>
      <c r="B63" s="7" t="s">
        <v>5</v>
      </c>
      <c r="C63" s="14">
        <v>88066140</v>
      </c>
      <c r="D63" s="15">
        <v>168309000</v>
      </c>
      <c r="E63" s="14">
        <v>39925595</v>
      </c>
      <c r="F63" s="15">
        <v>364777231</v>
      </c>
      <c r="G63" s="16">
        <v>247715411</v>
      </c>
      <c r="H63" s="15">
        <v>83670623</v>
      </c>
      <c r="I63" s="31">
        <f>SUM(C63:H63)</f>
        <v>992464000</v>
      </c>
    </row>
    <row r="64" spans="1:9" x14ac:dyDescent="0.2">
      <c r="A64" s="339"/>
      <c r="B64" s="7" t="s">
        <v>7</v>
      </c>
      <c r="C64" s="18">
        <v>484.91900225758491</v>
      </c>
      <c r="D64" s="19">
        <v>375.55560514102109</v>
      </c>
      <c r="E64" s="19">
        <v>578.9674448955916</v>
      </c>
      <c r="F64" s="19">
        <v>483.52137806892199</v>
      </c>
      <c r="G64" s="19">
        <v>725.87193274454535</v>
      </c>
      <c r="H64" s="20">
        <v>803.2739674737428</v>
      </c>
      <c r="I64" s="21">
        <f>I63/I62</f>
        <v>522.74125449810811</v>
      </c>
    </row>
    <row r="65" spans="1:9" x14ac:dyDescent="0.2">
      <c r="A65" s="339"/>
      <c r="B65" s="7" t="s">
        <v>8</v>
      </c>
      <c r="C65" s="20">
        <v>12136.763999999999</v>
      </c>
      <c r="D65" s="18">
        <v>21377</v>
      </c>
      <c r="E65" s="20">
        <v>4329.47</v>
      </c>
      <c r="F65" s="18">
        <v>38506.370999999999</v>
      </c>
      <c r="G65" s="19">
        <v>21543.73</v>
      </c>
      <c r="H65" s="18">
        <v>7885.1009999999997</v>
      </c>
      <c r="I65" s="26">
        <f>SUM(C65:H65)</f>
        <v>105778.43599999999</v>
      </c>
    </row>
    <row r="66" spans="1:9" x14ac:dyDescent="0.2">
      <c r="A66" s="339"/>
      <c r="B66" s="7" t="s">
        <v>9</v>
      </c>
      <c r="C66" s="22">
        <v>66.828720885413787</v>
      </c>
      <c r="D66" s="22">
        <v>47.699482327740093</v>
      </c>
      <c r="E66" s="22">
        <v>62.782337587006964</v>
      </c>
      <c r="F66" s="22">
        <v>51.041161531140567</v>
      </c>
      <c r="G66" s="22">
        <v>63.12884963635404</v>
      </c>
      <c r="H66" s="22">
        <v>75.700360976171737</v>
      </c>
      <c r="I66" s="32">
        <f>I65*1000/I62</f>
        <v>55.714617692417889</v>
      </c>
    </row>
    <row r="67" spans="1:9" ht="12" thickBot="1" x14ac:dyDescent="0.25">
      <c r="A67" s="340"/>
      <c r="B67" s="8" t="s">
        <v>10</v>
      </c>
      <c r="C67" s="24">
        <v>0.13781419283279589</v>
      </c>
      <c r="D67" s="24">
        <v>0.12701043913278551</v>
      </c>
      <c r="E67" s="24">
        <v>0.1084384590887124</v>
      </c>
      <c r="F67" s="24">
        <v>0.10556133367874597</v>
      </c>
      <c r="G67" s="24">
        <v>8.696967989609658E-2</v>
      </c>
      <c r="H67" s="24">
        <v>9.4239778757234785E-2</v>
      </c>
      <c r="I67" s="28">
        <f>I65*1000/I63</f>
        <v>0.10658163520288895</v>
      </c>
    </row>
    <row r="68" spans="1:9" x14ac:dyDescent="0.2">
      <c r="A68" s="338" t="s">
        <v>20</v>
      </c>
      <c r="B68" s="9" t="s">
        <v>4</v>
      </c>
      <c r="C68" s="10">
        <v>273580</v>
      </c>
      <c r="D68" s="11">
        <v>445120</v>
      </c>
      <c r="E68" s="10">
        <v>73198</v>
      </c>
      <c r="F68" s="11">
        <v>664027</v>
      </c>
      <c r="G68" s="12">
        <v>363046</v>
      </c>
      <c r="H68" s="11">
        <v>110030</v>
      </c>
      <c r="I68" s="13">
        <f>SUM(C68:H68)</f>
        <v>1929001</v>
      </c>
    </row>
    <row r="69" spans="1:9" x14ac:dyDescent="0.2">
      <c r="A69" s="339"/>
      <c r="B69" s="7" t="s">
        <v>5</v>
      </c>
      <c r="C69" s="14">
        <v>137764310</v>
      </c>
      <c r="D69" s="15">
        <v>166137000</v>
      </c>
      <c r="E69" s="14">
        <v>40897583</v>
      </c>
      <c r="F69" s="15">
        <v>372429890</v>
      </c>
      <c r="G69" s="16">
        <v>263070385</v>
      </c>
      <c r="H69" s="15">
        <v>84348168</v>
      </c>
      <c r="I69" s="31">
        <f>SUM(C69:H69)</f>
        <v>1064647336</v>
      </c>
    </row>
    <row r="70" spans="1:9" x14ac:dyDescent="0.2">
      <c r="A70" s="339"/>
      <c r="B70" s="7" t="s">
        <v>7</v>
      </c>
      <c r="C70" s="18">
        <v>503.56133489290153</v>
      </c>
      <c r="D70" s="19">
        <v>373.24092379583033</v>
      </c>
      <c r="E70" s="19">
        <v>558.72541599497254</v>
      </c>
      <c r="F70" s="19">
        <v>560.86558227300998</v>
      </c>
      <c r="G70" s="19">
        <v>724.6199792863714</v>
      </c>
      <c r="H70" s="20">
        <v>766.59245660274473</v>
      </c>
      <c r="I70" s="21">
        <f>I69/I68</f>
        <v>551.91642513404611</v>
      </c>
    </row>
    <row r="71" spans="1:9" x14ac:dyDescent="0.2">
      <c r="A71" s="339"/>
      <c r="B71" s="7" t="s">
        <v>8</v>
      </c>
      <c r="C71" s="20">
        <v>18087.53</v>
      </c>
      <c r="D71" s="18">
        <v>20993</v>
      </c>
      <c r="E71" s="20">
        <v>4905.91</v>
      </c>
      <c r="F71" s="18">
        <v>39954.824000000001</v>
      </c>
      <c r="G71" s="19">
        <v>25322.94</v>
      </c>
      <c r="H71" s="18">
        <v>7958.2290000000003</v>
      </c>
      <c r="I71" s="26">
        <f>SUM(C71:H71)</f>
        <v>117222.433</v>
      </c>
    </row>
    <row r="72" spans="1:9" x14ac:dyDescent="0.2">
      <c r="A72" s="339"/>
      <c r="B72" s="7" t="s">
        <v>9</v>
      </c>
      <c r="C72" s="22">
        <v>66.114226186124711</v>
      </c>
      <c r="D72" s="22">
        <v>47.162562904385332</v>
      </c>
      <c r="E72" s="22">
        <v>67.022459630044537</v>
      </c>
      <c r="F72" s="22">
        <v>60.170481019597091</v>
      </c>
      <c r="G72" s="22">
        <v>69.751326278212673</v>
      </c>
      <c r="H72" s="22">
        <v>72.327810597109888</v>
      </c>
      <c r="I72" s="32">
        <f>I71*1000/I68</f>
        <v>60.768466683013642</v>
      </c>
    </row>
    <row r="73" spans="1:9" ht="12" thickBot="1" x14ac:dyDescent="0.25">
      <c r="A73" s="340"/>
      <c r="B73" s="8" t="s">
        <v>10</v>
      </c>
      <c r="C73" s="24">
        <v>0.13129329359686842</v>
      </c>
      <c r="D73" s="24">
        <v>0.12635957071573461</v>
      </c>
      <c r="E73" s="24">
        <v>0.11995598859717456</v>
      </c>
      <c r="F73" s="24">
        <v>0.10728146443885049</v>
      </c>
      <c r="G73" s="24">
        <v>9.6259181739518099E-2</v>
      </c>
      <c r="H73" s="24">
        <v>9.4349755171920277E-2</v>
      </c>
      <c r="I73" s="28">
        <f>I71*1000/I69</f>
        <v>0.1101044721911557</v>
      </c>
    </row>
    <row r="74" spans="1:9" x14ac:dyDescent="0.2">
      <c r="A74" s="338" t="s">
        <v>21</v>
      </c>
      <c r="B74" s="9" t="s">
        <v>4</v>
      </c>
      <c r="C74" s="10">
        <v>287730</v>
      </c>
      <c r="D74" s="11">
        <v>405350</v>
      </c>
      <c r="E74" s="10">
        <v>63917</v>
      </c>
      <c r="F74" s="11">
        <v>607291</v>
      </c>
      <c r="G74" s="12">
        <v>319628</v>
      </c>
      <c r="H74" s="11">
        <v>94376</v>
      </c>
      <c r="I74" s="13">
        <f>SUM(C74:H74)</f>
        <v>1778292</v>
      </c>
    </row>
    <row r="75" spans="1:9" x14ac:dyDescent="0.2">
      <c r="A75" s="339"/>
      <c r="B75" s="7" t="s">
        <v>5</v>
      </c>
      <c r="C75" s="14">
        <v>146964300</v>
      </c>
      <c r="D75" s="15">
        <v>142936000</v>
      </c>
      <c r="E75" s="14">
        <v>39586831</v>
      </c>
      <c r="F75" s="15">
        <v>324495945</v>
      </c>
      <c r="G75" s="16">
        <v>242571047</v>
      </c>
      <c r="H75" s="15">
        <v>75781215</v>
      </c>
      <c r="I75" s="17">
        <f>SUM(C75:H75)</f>
        <v>972335338</v>
      </c>
    </row>
    <row r="76" spans="1:9" x14ac:dyDescent="0.2">
      <c r="A76" s="339"/>
      <c r="B76" s="7" t="s">
        <v>7</v>
      </c>
      <c r="C76" s="18">
        <v>510.77155666770932</v>
      </c>
      <c r="D76" s="19">
        <v>352.62365856667077</v>
      </c>
      <c r="E76" s="19">
        <v>619.34745059999682</v>
      </c>
      <c r="F76" s="19">
        <v>534.33353202994942</v>
      </c>
      <c r="G76" s="19">
        <v>758.91676261153589</v>
      </c>
      <c r="H76" s="20">
        <v>802.97125328473339</v>
      </c>
      <c r="I76" s="21">
        <f>I75/I74</f>
        <v>546.78047137365513</v>
      </c>
    </row>
    <row r="77" spans="1:9" x14ac:dyDescent="0.2">
      <c r="A77" s="339"/>
      <c r="B77" s="7" t="s">
        <v>8</v>
      </c>
      <c r="C77" s="20">
        <v>19815.623</v>
      </c>
      <c r="D77" s="18">
        <v>20249</v>
      </c>
      <c r="E77" s="20">
        <v>6604.69</v>
      </c>
      <c r="F77" s="18">
        <v>34211.500999999997</v>
      </c>
      <c r="G77" s="19">
        <v>23419.15</v>
      </c>
      <c r="H77" s="18">
        <v>7497.1819999999998</v>
      </c>
      <c r="I77" s="26">
        <f>SUM(C77:H77)</f>
        <v>111797.14600000001</v>
      </c>
    </row>
    <row r="78" spans="1:9" x14ac:dyDescent="0.2">
      <c r="A78" s="339"/>
      <c r="B78" s="7" t="s">
        <v>9</v>
      </c>
      <c r="C78" s="22">
        <v>68.868811038126012</v>
      </c>
      <c r="D78" s="22">
        <v>49.954360429258664</v>
      </c>
      <c r="E78" s="22">
        <v>103.33229031400096</v>
      </c>
      <c r="F78" s="22">
        <v>56.334608943653038</v>
      </c>
      <c r="G78" s="22">
        <v>73.270020148422546</v>
      </c>
      <c r="H78" s="22">
        <v>79.439497329829621</v>
      </c>
      <c r="I78" s="23">
        <f>I77*1000/I74</f>
        <v>62.86771013984206</v>
      </c>
    </row>
    <row r="79" spans="1:9" ht="12" thickBot="1" x14ac:dyDescent="0.25">
      <c r="A79" s="340"/>
      <c r="B79" s="8" t="s">
        <v>10</v>
      </c>
      <c r="C79" s="24">
        <v>0.13483290159582975</v>
      </c>
      <c r="D79" s="24">
        <v>0.14166480102983153</v>
      </c>
      <c r="E79" s="24">
        <v>0.16684058393055001</v>
      </c>
      <c r="F79" s="24">
        <v>0.10542967185614599</v>
      </c>
      <c r="G79" s="24">
        <v>9.6545528782748746E-2</v>
      </c>
      <c r="H79" s="24">
        <v>9.8931931877840704E-2</v>
      </c>
      <c r="I79" s="28">
        <f>I77*1000/I75</f>
        <v>0.11497797275367566</v>
      </c>
    </row>
    <row r="80" spans="1:9" x14ac:dyDescent="0.2">
      <c r="A80" s="341" t="s">
        <v>3</v>
      </c>
      <c r="B80" s="34" t="s">
        <v>4</v>
      </c>
      <c r="C80" s="35">
        <f>SUM(C8,C14,C20,C26,C32,C38,C44,C50,C56,C62,C68,C74)</f>
        <v>3806330</v>
      </c>
      <c r="D80" s="36">
        <f t="shared" ref="D80:H81" si="0">SUM(D8,D14,D20,D26,D32,D38,D44,D50,D56,D62,D68,D74)</f>
        <v>5234640</v>
      </c>
      <c r="E80" s="35">
        <f t="shared" si="0"/>
        <v>878339</v>
      </c>
      <c r="F80" s="36">
        <f t="shared" si="0"/>
        <v>8324483</v>
      </c>
      <c r="G80" s="37">
        <f t="shared" si="0"/>
        <v>4149649</v>
      </c>
      <c r="H80" s="37">
        <f t="shared" si="0"/>
        <v>1157524</v>
      </c>
      <c r="I80" s="38">
        <f>SUM(C80:H80)</f>
        <v>23550965</v>
      </c>
    </row>
    <row r="81" spans="1:9" x14ac:dyDescent="0.2">
      <c r="A81" s="342"/>
      <c r="B81" s="39" t="s">
        <v>22</v>
      </c>
      <c r="C81" s="40">
        <f>SUM(C9,C15,C21,C27,C33,C39,C45,C51,C57,C63,C69,C75)</f>
        <v>1779301790</v>
      </c>
      <c r="D81" s="41">
        <f t="shared" si="0"/>
        <v>1953585000</v>
      </c>
      <c r="E81" s="40">
        <f t="shared" si="0"/>
        <v>490887487</v>
      </c>
      <c r="F81" s="41">
        <f t="shared" si="0"/>
        <v>4059775128</v>
      </c>
      <c r="G81" s="42">
        <f t="shared" si="0"/>
        <v>2932819022</v>
      </c>
      <c r="H81" s="42">
        <f t="shared" si="0"/>
        <v>895576930</v>
      </c>
      <c r="I81" s="43">
        <f>SUM(C81:H81)</f>
        <v>12111945357</v>
      </c>
    </row>
    <row r="82" spans="1:9" x14ac:dyDescent="0.2">
      <c r="A82" s="342"/>
      <c r="B82" s="39" t="s">
        <v>7</v>
      </c>
      <c r="C82" s="44">
        <f t="shared" ref="C82:I82" si="1">C81/C80</f>
        <v>467.45862550015369</v>
      </c>
      <c r="D82" s="45">
        <f t="shared" si="1"/>
        <v>373.20331484113518</v>
      </c>
      <c r="E82" s="44">
        <f t="shared" si="1"/>
        <v>558.88157875262289</v>
      </c>
      <c r="F82" s="45">
        <f t="shared" si="1"/>
        <v>487.69096266999406</v>
      </c>
      <c r="G82" s="46">
        <f t="shared" si="1"/>
        <v>706.76315563075332</v>
      </c>
      <c r="H82" s="46">
        <f t="shared" si="1"/>
        <v>773.70052802360897</v>
      </c>
      <c r="I82" s="47">
        <f t="shared" si="1"/>
        <v>514.28658473230291</v>
      </c>
    </row>
    <row r="83" spans="1:9" x14ac:dyDescent="0.2">
      <c r="A83" s="342"/>
      <c r="B83" s="39" t="s">
        <v>8</v>
      </c>
      <c r="C83" s="44">
        <f t="shared" ref="C83:H83" si="2">SUM(C11,C17,C23,C29,C35,C41,C47,C53,C59,C65,C71,C77)</f>
        <v>249504.69699999999</v>
      </c>
      <c r="D83" s="45">
        <f t="shared" si="2"/>
        <v>232907</v>
      </c>
      <c r="E83" s="44">
        <f t="shared" si="2"/>
        <v>53919.229999999996</v>
      </c>
      <c r="F83" s="45">
        <f t="shared" si="2"/>
        <v>425565.60437999998</v>
      </c>
      <c r="G83" s="46">
        <f t="shared" si="2"/>
        <v>264655.12</v>
      </c>
      <c r="H83" s="46">
        <f t="shared" si="2"/>
        <v>82029.385000000009</v>
      </c>
      <c r="I83" s="48">
        <f>SUM(C83:H83)</f>
        <v>1308581.0363800002</v>
      </c>
    </row>
    <row r="84" spans="1:9" x14ac:dyDescent="0.2">
      <c r="A84" s="342"/>
      <c r="B84" s="39" t="s">
        <v>9</v>
      </c>
      <c r="C84" s="49">
        <f t="shared" ref="C84:I84" si="3">C83*1000/C80</f>
        <v>65.549938392099477</v>
      </c>
      <c r="D84" s="50">
        <f t="shared" si="3"/>
        <v>44.493413109593021</v>
      </c>
      <c r="E84" s="49">
        <f t="shared" si="3"/>
        <v>61.387721597242056</v>
      </c>
      <c r="F84" s="50">
        <f t="shared" si="3"/>
        <v>51.122166311109048</v>
      </c>
      <c r="G84" s="51">
        <f t="shared" si="3"/>
        <v>63.777712283617241</v>
      </c>
      <c r="H84" s="51">
        <f t="shared" si="3"/>
        <v>70.866249857454378</v>
      </c>
      <c r="I84" s="52">
        <f t="shared" si="3"/>
        <v>55.563796913629659</v>
      </c>
    </row>
    <row r="85" spans="1:9" ht="12" thickBot="1" x14ac:dyDescent="0.25">
      <c r="A85" s="343"/>
      <c r="B85" s="53" t="s">
        <v>10</v>
      </c>
      <c r="C85" s="54">
        <f t="shared" ref="C85:I85" si="4">C83*1000/C81</f>
        <v>0.14022618220375083</v>
      </c>
      <c r="D85" s="55">
        <f t="shared" si="4"/>
        <v>0.11922030523371135</v>
      </c>
      <c r="E85" s="54">
        <f t="shared" si="4"/>
        <v>0.10984030236647689</v>
      </c>
      <c r="F85" s="55">
        <f t="shared" si="4"/>
        <v>0.10482492033731185</v>
      </c>
      <c r="G85" s="56">
        <f t="shared" si="4"/>
        <v>9.0239158302895098E-2</v>
      </c>
      <c r="H85" s="56">
        <f t="shared" si="4"/>
        <v>9.1593901374837805E-2</v>
      </c>
      <c r="I85" s="57">
        <f t="shared" si="4"/>
        <v>0.10804053335855882</v>
      </c>
    </row>
    <row r="86" spans="1:9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x14ac:dyDescent="0.2">
      <c r="A88" s="354" t="s">
        <v>33</v>
      </c>
      <c r="B88" s="354"/>
      <c r="C88" s="354"/>
      <c r="D88" s="354"/>
      <c r="E88" s="354"/>
      <c r="F88" s="354"/>
      <c r="G88" s="354"/>
      <c r="H88" s="354"/>
      <c r="I88" s="354"/>
    </row>
    <row r="89" spans="1:9" x14ac:dyDescent="0.2">
      <c r="H89" s="65"/>
    </row>
    <row r="90" spans="1:9" x14ac:dyDescent="0.2">
      <c r="C90" s="63"/>
      <c r="G90" s="62"/>
      <c r="H90" s="61"/>
    </row>
    <row r="91" spans="1:9" x14ac:dyDescent="0.2">
      <c r="C91" s="63"/>
      <c r="G91" s="62"/>
      <c r="H91" s="61"/>
    </row>
    <row r="92" spans="1:9" x14ac:dyDescent="0.2">
      <c r="C92" s="63"/>
      <c r="G92" s="62"/>
      <c r="H92" s="61"/>
    </row>
    <row r="93" spans="1:9" x14ac:dyDescent="0.2">
      <c r="G93" s="62"/>
      <c r="H93" s="64"/>
    </row>
  </sheetData>
  <mergeCells count="25"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B5:B7"/>
    <mergeCell ref="C5:C7"/>
    <mergeCell ref="F5:F7"/>
    <mergeCell ref="I5:I7"/>
    <mergeCell ref="A88:I88"/>
    <mergeCell ref="D5:D7"/>
    <mergeCell ref="E5:E7"/>
    <mergeCell ref="A74:A79"/>
    <mergeCell ref="A80:A85"/>
    <mergeCell ref="A50:A55"/>
    <mergeCell ref="A56:A61"/>
    <mergeCell ref="A62:A67"/>
    <mergeCell ref="A68:A73"/>
    <mergeCell ref="G5:G7"/>
    <mergeCell ref="H5:H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 alignWithMargins="0">
    <oddHeader>&amp;L&amp;G</oddHeader>
    <oddFooter>&amp;LÚltima actualización: 09/01/2020&amp;R&amp;8Tabla de elaboración propia  a partir de los datos aportados por los concesionarios.</oddFooter>
  </headerFooter>
  <ignoredErrors>
    <ignoredError sqref="I10:I78 C82:I82" formula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2:I93"/>
  <sheetViews>
    <sheetView showGridLines="0" showRowColHeaders="0" showRuler="0" view="pageLayout" zoomScaleNormal="100" zoomScaleSheetLayoutView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ht="11.25" customHeight="1" x14ac:dyDescent="0.2">
      <c r="A2" s="335" t="s">
        <v>27</v>
      </c>
      <c r="B2" s="335"/>
      <c r="C2" s="335"/>
      <c r="D2" s="335"/>
      <c r="E2" s="335"/>
      <c r="F2" s="335"/>
      <c r="G2" s="335"/>
      <c r="H2" s="335"/>
      <c r="I2" s="335"/>
    </row>
    <row r="3" spans="1:9" x14ac:dyDescent="0.2">
      <c r="H3" s="2" t="s">
        <v>0</v>
      </c>
    </row>
    <row r="4" spans="1:9" ht="12" thickBot="1" x14ac:dyDescent="0.25">
      <c r="C4" s="5" t="s">
        <v>28</v>
      </c>
      <c r="D4" s="3"/>
      <c r="E4" s="4" t="s">
        <v>0</v>
      </c>
      <c r="F4" s="60"/>
      <c r="G4" s="6"/>
      <c r="H4" s="5" t="s">
        <v>29</v>
      </c>
    </row>
    <row r="5" spans="1:9" ht="12.7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2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x14ac:dyDescent="0.2">
      <c r="A8" s="338" t="s">
        <v>6</v>
      </c>
      <c r="B8" s="9" t="s">
        <v>4</v>
      </c>
      <c r="C8" s="10">
        <v>253130</v>
      </c>
      <c r="D8" s="11">
        <v>454610</v>
      </c>
      <c r="E8" s="10">
        <v>50052</v>
      </c>
      <c r="F8" s="11">
        <v>571343</v>
      </c>
      <c r="G8" s="12">
        <v>279403</v>
      </c>
      <c r="H8" s="11">
        <v>84176</v>
      </c>
      <c r="I8" s="13">
        <f>SUM(C8:H8)</f>
        <v>1692714</v>
      </c>
    </row>
    <row r="9" spans="1:9" x14ac:dyDescent="0.2">
      <c r="A9" s="339"/>
      <c r="B9" s="7" t="s">
        <v>5</v>
      </c>
      <c r="C9" s="14">
        <v>123082010</v>
      </c>
      <c r="D9" s="15">
        <v>154937000</v>
      </c>
      <c r="E9" s="14">
        <v>30462884</v>
      </c>
      <c r="F9" s="15">
        <v>263205371</v>
      </c>
      <c r="G9" s="16">
        <v>214635574</v>
      </c>
      <c r="H9" s="15">
        <v>63098024</v>
      </c>
      <c r="I9" s="17">
        <f>SUM(C9:H9)</f>
        <v>849420863</v>
      </c>
    </row>
    <row r="10" spans="1:9" x14ac:dyDescent="0.2">
      <c r="A10" s="339"/>
      <c r="B10" s="7" t="s">
        <v>7</v>
      </c>
      <c r="C10" s="18">
        <v>486.24031130249278</v>
      </c>
      <c r="D10" s="19">
        <v>340.81300455335344</v>
      </c>
      <c r="E10" s="19">
        <v>608.62471030128665</v>
      </c>
      <c r="F10" s="19">
        <v>460.67838583827927</v>
      </c>
      <c r="G10" s="19">
        <v>768.19351975461962</v>
      </c>
      <c r="H10" s="20">
        <v>749.59636951149969</v>
      </c>
      <c r="I10" s="21">
        <f>I9/I8</f>
        <v>501.81002992826905</v>
      </c>
    </row>
    <row r="11" spans="1:9" x14ac:dyDescent="0.2">
      <c r="A11" s="339"/>
      <c r="B11" s="7" t="s">
        <v>8</v>
      </c>
      <c r="C11" s="20">
        <v>16967.683000000001</v>
      </c>
      <c r="D11" s="18">
        <v>22444</v>
      </c>
      <c r="E11" s="20">
        <v>3266.3</v>
      </c>
      <c r="F11" s="18">
        <v>29743.382000000001</v>
      </c>
      <c r="G11" s="19">
        <v>21342.07</v>
      </c>
      <c r="H11" s="18">
        <v>6291.6710000000003</v>
      </c>
      <c r="I11" s="21">
        <f>SUM(C11:H11)</f>
        <v>100055.106</v>
      </c>
    </row>
    <row r="12" spans="1:9" x14ac:dyDescent="0.2">
      <c r="A12" s="339"/>
      <c r="B12" s="7" t="s">
        <v>9</v>
      </c>
      <c r="C12" s="22">
        <v>67.031497649429141</v>
      </c>
      <c r="D12" s="22">
        <v>49.369789489892433</v>
      </c>
      <c r="E12" s="22">
        <v>65.258131543195077</v>
      </c>
      <c r="F12" s="22">
        <v>52.058714292465304</v>
      </c>
      <c r="G12" s="22">
        <v>76.384541325612105</v>
      </c>
      <c r="H12" s="22">
        <v>74.744238262687716</v>
      </c>
      <c r="I12" s="23">
        <f>I11/I8*1000</f>
        <v>59.109280126471454</v>
      </c>
    </row>
    <row r="13" spans="1:9" ht="12" thickBot="1" x14ac:dyDescent="0.25">
      <c r="A13" s="340"/>
      <c r="B13" s="8" t="s">
        <v>10</v>
      </c>
      <c r="C13" s="24">
        <v>0.13785672658416939</v>
      </c>
      <c r="D13" s="24">
        <v>0.14485887812465711</v>
      </c>
      <c r="E13" s="24">
        <v>0.10722228400961643</v>
      </c>
      <c r="F13" s="24">
        <v>0.11300446448716277</v>
      </c>
      <c r="G13" s="24">
        <v>9.9433982924004946E-2</v>
      </c>
      <c r="H13" s="24">
        <v>9.9712647102863317E-2</v>
      </c>
      <c r="I13" s="25">
        <f>I11/I9*1000</f>
        <v>0.11779214563511375</v>
      </c>
    </row>
    <row r="14" spans="1:9" x14ac:dyDescent="0.2">
      <c r="A14" s="338" t="s">
        <v>11</v>
      </c>
      <c r="B14" s="9" t="s">
        <v>4</v>
      </c>
      <c r="C14" s="10">
        <v>242380</v>
      </c>
      <c r="D14" s="11">
        <v>404880</v>
      </c>
      <c r="E14" s="10">
        <v>38663</v>
      </c>
      <c r="F14" s="11">
        <v>555056</v>
      </c>
      <c r="G14" s="12">
        <v>292279</v>
      </c>
      <c r="H14" s="11">
        <v>78404</v>
      </c>
      <c r="I14" s="13">
        <f>SUM(C14:H14)</f>
        <v>1611662</v>
      </c>
    </row>
    <row r="15" spans="1:9" x14ac:dyDescent="0.2">
      <c r="A15" s="339"/>
      <c r="B15" s="7" t="s">
        <v>5</v>
      </c>
      <c r="C15" s="14">
        <v>121411560</v>
      </c>
      <c r="D15" s="15">
        <v>142289000</v>
      </c>
      <c r="E15" s="14">
        <v>23854583</v>
      </c>
      <c r="F15" s="15">
        <v>254198353</v>
      </c>
      <c r="G15" s="16">
        <v>220539390</v>
      </c>
      <c r="H15" s="15">
        <v>63893084</v>
      </c>
      <c r="I15" s="17">
        <f>SUM(C15:H15)</f>
        <v>826185970</v>
      </c>
    </row>
    <row r="16" spans="1:9" x14ac:dyDescent="0.2">
      <c r="A16" s="339"/>
      <c r="B16" s="7" t="s">
        <v>7</v>
      </c>
      <c r="C16" s="18">
        <v>500.91410182358283</v>
      </c>
      <c r="D16" s="19">
        <v>351.43499308437066</v>
      </c>
      <c r="E16" s="19">
        <v>616.98737811344176</v>
      </c>
      <c r="F16" s="19">
        <v>457.96884098181084</v>
      </c>
      <c r="G16" s="19">
        <v>754.55092565664995</v>
      </c>
      <c r="H16" s="20">
        <v>814.92122850874955</v>
      </c>
      <c r="I16" s="21">
        <f>I15/I14</f>
        <v>512.62980078949556</v>
      </c>
    </row>
    <row r="17" spans="1:9" x14ac:dyDescent="0.2">
      <c r="A17" s="339"/>
      <c r="B17" s="7" t="s">
        <v>8</v>
      </c>
      <c r="C17" s="20">
        <v>16209.737999999999</v>
      </c>
      <c r="D17" s="18">
        <v>20547</v>
      </c>
      <c r="E17" s="20">
        <v>2452.52</v>
      </c>
      <c r="F17" s="18">
        <v>27299.759999999998</v>
      </c>
      <c r="G17" s="19">
        <v>21675.77</v>
      </c>
      <c r="H17" s="18">
        <v>6320.2110000000002</v>
      </c>
      <c r="I17" s="26">
        <f>SUM(C17:H17)</f>
        <v>94504.998999999996</v>
      </c>
    </row>
    <row r="18" spans="1:9" x14ac:dyDescent="0.2">
      <c r="A18" s="339"/>
      <c r="B18" s="7" t="s">
        <v>9</v>
      </c>
      <c r="C18" s="22">
        <v>66.877374370822665</v>
      </c>
      <c r="D18" s="22">
        <v>50.748369887374039</v>
      </c>
      <c r="E18" s="22">
        <v>63.433256601919147</v>
      </c>
      <c r="F18" s="22">
        <v>49.183794067625612</v>
      </c>
      <c r="G18" s="22">
        <v>74.161229510159814</v>
      </c>
      <c r="H18" s="22">
        <v>80.610823427376161</v>
      </c>
      <c r="I18" s="23">
        <f>I17*1000/I14</f>
        <v>58.638225012440572</v>
      </c>
    </row>
    <row r="19" spans="1:9" ht="12" thickBot="1" x14ac:dyDescent="0.25">
      <c r="A19" s="340"/>
      <c r="B19" s="8" t="s">
        <v>10</v>
      </c>
      <c r="C19" s="24">
        <v>0.13351066405867776</v>
      </c>
      <c r="D19" s="24">
        <v>0.14440329189185391</v>
      </c>
      <c r="E19" s="24">
        <v>0.10281127110878442</v>
      </c>
      <c r="F19" s="24">
        <v>0.10739550306999826</v>
      </c>
      <c r="G19" s="24">
        <v>9.828525416706739E-2</v>
      </c>
      <c r="H19" s="24">
        <v>9.8918546489319567E-2</v>
      </c>
      <c r="I19" s="27">
        <f>I17*1000/I15</f>
        <v>0.11438707800859896</v>
      </c>
    </row>
    <row r="20" spans="1:9" x14ac:dyDescent="0.2">
      <c r="A20" s="338" t="s">
        <v>12</v>
      </c>
      <c r="B20" s="9" t="s">
        <v>4</v>
      </c>
      <c r="C20" s="10">
        <v>287430</v>
      </c>
      <c r="D20" s="11">
        <v>446800</v>
      </c>
      <c r="E20" s="10">
        <v>43104</v>
      </c>
      <c r="F20" s="11">
        <v>685096</v>
      </c>
      <c r="G20" s="12">
        <v>334319</v>
      </c>
      <c r="H20" s="11">
        <v>78202</v>
      </c>
      <c r="I20" s="13">
        <f>SUM(C20:H20)</f>
        <v>1874951</v>
      </c>
    </row>
    <row r="21" spans="1:9" x14ac:dyDescent="0.2">
      <c r="A21" s="339"/>
      <c r="B21" s="7" t="s">
        <v>5</v>
      </c>
      <c r="C21" s="14">
        <v>123854320</v>
      </c>
      <c r="D21" s="15">
        <v>153448000</v>
      </c>
      <c r="E21" s="14">
        <v>27064224</v>
      </c>
      <c r="F21" s="15">
        <v>277585184</v>
      </c>
      <c r="G21" s="16">
        <v>228021426</v>
      </c>
      <c r="H21" s="15">
        <v>60432493</v>
      </c>
      <c r="I21" s="17">
        <f>SUM(C21:H21)</f>
        <v>870405647</v>
      </c>
    </row>
    <row r="22" spans="1:9" x14ac:dyDescent="0.2">
      <c r="A22" s="339"/>
      <c r="B22" s="7" t="s">
        <v>7</v>
      </c>
      <c r="C22" s="18">
        <v>430.90255018613226</v>
      </c>
      <c r="D22" s="19">
        <v>343.43777976723368</v>
      </c>
      <c r="E22" s="19">
        <v>627.88195991091311</v>
      </c>
      <c r="F22" s="19">
        <v>405.17706131695411</v>
      </c>
      <c r="G22" s="19">
        <v>682.04746364998698</v>
      </c>
      <c r="H22" s="20">
        <v>772.77426408531755</v>
      </c>
      <c r="I22" s="21">
        <f>I21/I20</f>
        <v>464.22847690419644</v>
      </c>
    </row>
    <row r="23" spans="1:9" x14ac:dyDescent="0.2">
      <c r="A23" s="339"/>
      <c r="B23" s="7" t="s">
        <v>8</v>
      </c>
      <c r="C23" s="20">
        <v>23212.842000000001</v>
      </c>
      <c r="D23" s="18">
        <v>23764</v>
      </c>
      <c r="E23" s="20">
        <v>2903.62</v>
      </c>
      <c r="F23" s="18">
        <v>31868.280999999999</v>
      </c>
      <c r="G23" s="19">
        <v>25616.68</v>
      </c>
      <c r="H23" s="18">
        <v>5859.4489999999996</v>
      </c>
      <c r="I23" s="26">
        <f>SUM(C23:H23)</f>
        <v>113224.872</v>
      </c>
    </row>
    <row r="24" spans="1:9" x14ac:dyDescent="0.2">
      <c r="A24" s="339"/>
      <c r="B24" s="7" t="s">
        <v>9</v>
      </c>
      <c r="C24" s="22">
        <v>80.759983300281803</v>
      </c>
      <c r="D24" s="22">
        <v>53.187108325872877</v>
      </c>
      <c r="E24" s="22">
        <v>67.363121752041565</v>
      </c>
      <c r="F24" s="22">
        <v>46.516518852832306</v>
      </c>
      <c r="G24" s="22">
        <v>76.623464415722708</v>
      </c>
      <c r="H24" s="22">
        <v>74.927099051175162</v>
      </c>
      <c r="I24" s="23">
        <f>I23*1000/I20</f>
        <v>60.388176544347026</v>
      </c>
    </row>
    <row r="25" spans="1:9" ht="12" thickBot="1" x14ac:dyDescent="0.25">
      <c r="A25" s="340"/>
      <c r="B25" s="8" t="s">
        <v>10</v>
      </c>
      <c r="C25" s="24">
        <v>0.18742052760049066</v>
      </c>
      <c r="D25" s="24">
        <v>0.15486679526614877</v>
      </c>
      <c r="E25" s="24">
        <v>0.1072862831759004</v>
      </c>
      <c r="F25" s="24">
        <v>0.11480541050778849</v>
      </c>
      <c r="G25" s="24">
        <v>0.112343302335106</v>
      </c>
      <c r="H25" s="24">
        <v>9.6958584846069465E-2</v>
      </c>
      <c r="I25" s="28">
        <f>I23*1000/I21</f>
        <v>0.13008287847194999</v>
      </c>
    </row>
    <row r="26" spans="1:9" x14ac:dyDescent="0.2">
      <c r="A26" s="338" t="s">
        <v>13</v>
      </c>
      <c r="B26" s="9" t="s">
        <v>4</v>
      </c>
      <c r="C26" s="10">
        <v>399640</v>
      </c>
      <c r="D26" s="11">
        <v>474020</v>
      </c>
      <c r="E26" s="10">
        <v>42610</v>
      </c>
      <c r="F26" s="11">
        <v>739354</v>
      </c>
      <c r="G26" s="12">
        <v>355555</v>
      </c>
      <c r="H26" s="11">
        <v>108168</v>
      </c>
      <c r="I26" s="13">
        <f>SUM(C26:H26)</f>
        <v>2119347</v>
      </c>
    </row>
    <row r="27" spans="1:9" x14ac:dyDescent="0.2">
      <c r="A27" s="339"/>
      <c r="B27" s="7" t="s">
        <v>5</v>
      </c>
      <c r="C27" s="14">
        <v>160531270</v>
      </c>
      <c r="D27" s="15">
        <v>164210000</v>
      </c>
      <c r="E27" s="14">
        <v>25675773</v>
      </c>
      <c r="F27" s="15">
        <v>313903611</v>
      </c>
      <c r="G27" s="16">
        <v>240512406</v>
      </c>
      <c r="H27" s="15">
        <v>62807346</v>
      </c>
      <c r="I27" s="17">
        <f>SUM(C27:H27)</f>
        <v>967640406</v>
      </c>
    </row>
    <row r="28" spans="1:9" x14ac:dyDescent="0.2">
      <c r="A28" s="339"/>
      <c r="B28" s="7" t="s">
        <v>7</v>
      </c>
      <c r="C28" s="18">
        <v>401.68969572615356</v>
      </c>
      <c r="D28" s="19">
        <v>346.41998227922875</v>
      </c>
      <c r="E28" s="19">
        <v>602.57622623797226</v>
      </c>
      <c r="F28" s="19">
        <v>424.56470242941811</v>
      </c>
      <c r="G28" s="19">
        <v>676.44219881593563</v>
      </c>
      <c r="H28" s="20">
        <v>580.64627246505438</v>
      </c>
      <c r="I28" s="21">
        <f>I27/I26</f>
        <v>456.57478742272974</v>
      </c>
    </row>
    <row r="29" spans="1:9" x14ac:dyDescent="0.2">
      <c r="A29" s="339"/>
      <c r="B29" s="7" t="s">
        <v>8</v>
      </c>
      <c r="C29" s="20">
        <v>39310.254999999997</v>
      </c>
      <c r="D29" s="18">
        <v>25583</v>
      </c>
      <c r="E29" s="20">
        <v>3191.44</v>
      </c>
      <c r="F29" s="18">
        <v>41597.697</v>
      </c>
      <c r="G29" s="19">
        <v>30784.45</v>
      </c>
      <c r="H29" s="18">
        <v>7657.1049999999996</v>
      </c>
      <c r="I29" s="26">
        <f>SUM(C29:H29)</f>
        <v>148123.94700000001</v>
      </c>
    </row>
    <row r="30" spans="1:9" x14ac:dyDescent="0.2">
      <c r="A30" s="339"/>
      <c r="B30" s="7" t="s">
        <v>9</v>
      </c>
      <c r="C30" s="22">
        <v>98.36416524872385</v>
      </c>
      <c r="D30" s="22">
        <v>53.970296611957295</v>
      </c>
      <c r="E30" s="22">
        <v>74.898850035203012</v>
      </c>
      <c r="F30" s="22">
        <v>56.262219451034284</v>
      </c>
      <c r="G30" s="22">
        <v>86.581400908438923</v>
      </c>
      <c r="H30" s="22">
        <v>70.78900414170549</v>
      </c>
      <c r="I30" s="23">
        <f>I29*1000/I26</f>
        <v>69.891314164221342</v>
      </c>
    </row>
    <row r="31" spans="1:9" ht="12" thickBot="1" x14ac:dyDescent="0.25">
      <c r="A31" s="340"/>
      <c r="B31" s="8" t="s">
        <v>10</v>
      </c>
      <c r="C31" s="24">
        <v>0.24487599830238679</v>
      </c>
      <c r="D31" s="24">
        <v>0.15579440959746665</v>
      </c>
      <c r="E31" s="24">
        <v>0.12429771831991193</v>
      </c>
      <c r="F31" s="24">
        <v>0.13251742108822062</v>
      </c>
      <c r="G31" s="24">
        <v>0.12799526856839144</v>
      </c>
      <c r="H31" s="24">
        <v>0.12191416271593453</v>
      </c>
      <c r="I31" s="28">
        <f>I29*1000/I27</f>
        <v>0.15307747183926504</v>
      </c>
    </row>
    <row r="32" spans="1:9" x14ac:dyDescent="0.2">
      <c r="A32" s="338" t="s">
        <v>14</v>
      </c>
      <c r="B32" s="9" t="s">
        <v>4</v>
      </c>
      <c r="C32" s="10">
        <v>419060</v>
      </c>
      <c r="D32" s="11">
        <v>477000</v>
      </c>
      <c r="E32" s="10">
        <v>43469</v>
      </c>
      <c r="F32" s="11">
        <v>795461</v>
      </c>
      <c r="G32" s="12">
        <v>407736</v>
      </c>
      <c r="H32" s="11">
        <v>114475</v>
      </c>
      <c r="I32" s="13">
        <f>SUM(C32:H32)</f>
        <v>2257201</v>
      </c>
    </row>
    <row r="33" spans="1:9" x14ac:dyDescent="0.2">
      <c r="A33" s="339"/>
      <c r="B33" s="7" t="s">
        <v>5</v>
      </c>
      <c r="C33" s="14">
        <v>172668170</v>
      </c>
      <c r="D33" s="15">
        <v>165086000</v>
      </c>
      <c r="E33" s="14">
        <v>25655826</v>
      </c>
      <c r="F33" s="15">
        <v>370122096</v>
      </c>
      <c r="G33" s="16">
        <v>278573122</v>
      </c>
      <c r="H33" s="15">
        <v>80454874</v>
      </c>
      <c r="I33" s="17">
        <f>SUM(C33:H33)</f>
        <v>1092560088</v>
      </c>
    </row>
    <row r="34" spans="1:9" x14ac:dyDescent="0.2">
      <c r="A34" s="339"/>
      <c r="B34" s="7" t="s">
        <v>7</v>
      </c>
      <c r="C34" s="18">
        <v>412.03686822889324</v>
      </c>
      <c r="D34" s="19">
        <v>346.09224318658283</v>
      </c>
      <c r="E34" s="19">
        <v>590.20971266879849</v>
      </c>
      <c r="F34" s="19">
        <v>465.29257374025877</v>
      </c>
      <c r="G34" s="19">
        <v>683.21934290815625</v>
      </c>
      <c r="H34" s="20">
        <v>702.81610832059403</v>
      </c>
      <c r="I34" s="21">
        <f>I33/I32</f>
        <v>484.03314015898451</v>
      </c>
    </row>
    <row r="35" spans="1:9" x14ac:dyDescent="0.2">
      <c r="A35" s="339"/>
      <c r="B35" s="7" t="s">
        <v>8</v>
      </c>
      <c r="C35" s="20">
        <v>39733.139000000003</v>
      </c>
      <c r="D35" s="18">
        <v>25682</v>
      </c>
      <c r="E35" s="20">
        <v>3126.65</v>
      </c>
      <c r="F35" s="18">
        <v>50130.665999999997</v>
      </c>
      <c r="G35" s="19">
        <v>34672.85</v>
      </c>
      <c r="H35" s="18">
        <v>9814.7139999999999</v>
      </c>
      <c r="I35" s="21">
        <f>SUM(C35:H35)</f>
        <v>163160.019</v>
      </c>
    </row>
    <row r="36" spans="1:9" x14ac:dyDescent="0.2">
      <c r="A36" s="339"/>
      <c r="B36" s="7" t="s">
        <v>9</v>
      </c>
      <c r="C36" s="22">
        <v>94.814916718369702</v>
      </c>
      <c r="D36" s="22">
        <v>53.840670859538783</v>
      </c>
      <c r="E36" s="22">
        <v>71.928270721663722</v>
      </c>
      <c r="F36" s="22">
        <v>63.02089731614749</v>
      </c>
      <c r="G36" s="22">
        <v>85.037499754743251</v>
      </c>
      <c r="H36" s="22">
        <v>85.736746014413626</v>
      </c>
      <c r="I36" s="23">
        <f>I35*1000/I32</f>
        <v>72.284222362120161</v>
      </c>
    </row>
    <row r="37" spans="1:9" ht="12" thickBot="1" x14ac:dyDescent="0.25">
      <c r="A37" s="340"/>
      <c r="B37" s="8" t="s">
        <v>10</v>
      </c>
      <c r="C37" s="24">
        <v>0.23011270114231247</v>
      </c>
      <c r="D37" s="24">
        <v>0.1555674012332966</v>
      </c>
      <c r="E37" s="24">
        <v>0.1218690055038571</v>
      </c>
      <c r="F37" s="24">
        <v>0.13544359156552491</v>
      </c>
      <c r="G37" s="24">
        <v>0.12446588440072118</v>
      </c>
      <c r="H37" s="24">
        <v>0.12199029731871806</v>
      </c>
      <c r="I37" s="28">
        <f>I35*1000/I33</f>
        <v>0.14933734152661085</v>
      </c>
    </row>
    <row r="38" spans="1:9" x14ac:dyDescent="0.2">
      <c r="A38" s="338" t="s">
        <v>15</v>
      </c>
      <c r="B38" s="9" t="s">
        <v>4</v>
      </c>
      <c r="C38" s="10">
        <v>379890</v>
      </c>
      <c r="D38" s="11">
        <v>453320</v>
      </c>
      <c r="E38" s="10">
        <v>47967</v>
      </c>
      <c r="F38" s="11">
        <v>830063</v>
      </c>
      <c r="G38" s="12">
        <v>408053</v>
      </c>
      <c r="H38" s="11">
        <v>115136</v>
      </c>
      <c r="I38" s="13">
        <f>SUM(C38:H38)</f>
        <v>2234429</v>
      </c>
    </row>
    <row r="39" spans="1:9" x14ac:dyDescent="0.2">
      <c r="A39" s="339"/>
      <c r="B39" s="7" t="s">
        <v>5</v>
      </c>
      <c r="C39" s="14">
        <v>168466450</v>
      </c>
      <c r="D39" s="15">
        <v>169172000</v>
      </c>
      <c r="E39" s="14">
        <v>28582378</v>
      </c>
      <c r="F39" s="15">
        <v>415840319</v>
      </c>
      <c r="G39" s="16">
        <v>293767873</v>
      </c>
      <c r="H39" s="15">
        <v>87563836</v>
      </c>
      <c r="I39" s="17">
        <f>SUM(C39:H39)</f>
        <v>1163392856</v>
      </c>
    </row>
    <row r="40" spans="1:9" x14ac:dyDescent="0.2">
      <c r="A40" s="339"/>
      <c r="B40" s="7" t="s">
        <v>7</v>
      </c>
      <c r="C40" s="18">
        <v>443.46113348600909</v>
      </c>
      <c r="D40" s="19">
        <v>373.18450542663021</v>
      </c>
      <c r="E40" s="19">
        <v>595.87587299601807</v>
      </c>
      <c r="F40" s="19">
        <v>500.97440676189638</v>
      </c>
      <c r="G40" s="19">
        <v>719.9257767986021</v>
      </c>
      <c r="H40" s="20">
        <v>760.52525708727069</v>
      </c>
      <c r="I40" s="21">
        <f>I39/I38</f>
        <v>520.66673678152222</v>
      </c>
    </row>
    <row r="41" spans="1:9" x14ac:dyDescent="0.2">
      <c r="A41" s="339"/>
      <c r="B41" s="7" t="s">
        <v>8</v>
      </c>
      <c r="C41" s="20">
        <v>34217.040000000001</v>
      </c>
      <c r="D41" s="18">
        <v>24940</v>
      </c>
      <c r="E41" s="20">
        <v>3451.43</v>
      </c>
      <c r="F41" s="18">
        <v>54494.881999999998</v>
      </c>
      <c r="G41" s="19">
        <v>35752.879999999997</v>
      </c>
      <c r="H41" s="18">
        <v>10527.413</v>
      </c>
      <c r="I41" s="26">
        <f>SUM(C41:H41)</f>
        <v>163383.64499999999</v>
      </c>
    </row>
    <row r="42" spans="1:9" x14ac:dyDescent="0.2">
      <c r="A42" s="339"/>
      <c r="B42" s="7" t="s">
        <v>9</v>
      </c>
      <c r="C42" s="22">
        <v>90.070915264945128</v>
      </c>
      <c r="D42" s="22">
        <v>55.016324009529697</v>
      </c>
      <c r="E42" s="22">
        <v>71.954260220568301</v>
      </c>
      <c r="F42" s="22">
        <v>65.651501151117444</v>
      </c>
      <c r="G42" s="22">
        <v>87.618226063771118</v>
      </c>
      <c r="H42" s="22">
        <v>91.434590397443031</v>
      </c>
      <c r="I42" s="23">
        <f>I41*1000/I38</f>
        <v>73.120983034144288</v>
      </c>
    </row>
    <row r="43" spans="1:9" ht="12" thickBot="1" x14ac:dyDescent="0.25">
      <c r="A43" s="340"/>
      <c r="B43" s="8" t="s">
        <v>10</v>
      </c>
      <c r="C43" s="24">
        <v>0.20310892762327454</v>
      </c>
      <c r="D43" s="24">
        <v>0.14742392358073439</v>
      </c>
      <c r="E43" s="24">
        <v>0.12075377353136957</v>
      </c>
      <c r="F43" s="24">
        <v>0.13104761493798295</v>
      </c>
      <c r="G43" s="24">
        <v>0.1217045268935858</v>
      </c>
      <c r="H43" s="24">
        <v>0.12022558034118104</v>
      </c>
      <c r="I43" s="28">
        <f>I41*1000/I39</f>
        <v>0.14043720842652313</v>
      </c>
    </row>
    <row r="44" spans="1:9" x14ac:dyDescent="0.2">
      <c r="A44" s="338" t="s">
        <v>16</v>
      </c>
      <c r="B44" s="9" t="s">
        <v>4</v>
      </c>
      <c r="C44" s="10">
        <v>357370</v>
      </c>
      <c r="D44" s="11">
        <v>429650</v>
      </c>
      <c r="E44" s="10">
        <v>53118</v>
      </c>
      <c r="F44" s="11">
        <v>822023</v>
      </c>
      <c r="G44" s="12">
        <v>380458</v>
      </c>
      <c r="H44" s="11">
        <v>98718</v>
      </c>
      <c r="I44" s="13">
        <f>SUM(C44:H44)</f>
        <v>2141337</v>
      </c>
    </row>
    <row r="45" spans="1:9" x14ac:dyDescent="0.2">
      <c r="A45" s="339"/>
      <c r="B45" s="7" t="s">
        <v>5</v>
      </c>
      <c r="C45" s="14">
        <v>165095170</v>
      </c>
      <c r="D45" s="15">
        <v>141799800</v>
      </c>
      <c r="E45" s="14">
        <v>32731996</v>
      </c>
      <c r="F45" s="15">
        <v>429324334</v>
      </c>
      <c r="G45" s="16">
        <v>258352269</v>
      </c>
      <c r="H45" s="15">
        <v>76446487</v>
      </c>
      <c r="I45" s="17">
        <f>SUM(C45:H45)</f>
        <v>1103750056</v>
      </c>
    </row>
    <row r="46" spans="1:9" x14ac:dyDescent="0.2">
      <c r="A46" s="339"/>
      <c r="B46" s="7" t="s">
        <v>7</v>
      </c>
      <c r="C46" s="18">
        <v>461.97266138735762</v>
      </c>
      <c r="D46" s="19">
        <v>330.03561038054232</v>
      </c>
      <c r="E46" s="19">
        <v>616.21288452125452</v>
      </c>
      <c r="F46" s="19">
        <v>522.27776351756586</v>
      </c>
      <c r="G46" s="19">
        <v>679.05595098539129</v>
      </c>
      <c r="H46" s="20">
        <v>774.39258291294391</v>
      </c>
      <c r="I46" s="21">
        <f>I45/I44</f>
        <v>515.44901900074581</v>
      </c>
    </row>
    <row r="47" spans="1:9" x14ac:dyDescent="0.2">
      <c r="A47" s="339"/>
      <c r="B47" s="7" t="s">
        <v>8</v>
      </c>
      <c r="C47" s="20">
        <v>31153.977999999999</v>
      </c>
      <c r="D47" s="18">
        <v>25455</v>
      </c>
      <c r="E47" s="20">
        <v>4497.4399999999996</v>
      </c>
      <c r="F47" s="18">
        <v>58722.8</v>
      </c>
      <c r="G47" s="19">
        <v>33028.379999999997</v>
      </c>
      <c r="H47" s="18">
        <v>9032.652</v>
      </c>
      <c r="I47" s="26">
        <f>SUM(C47:H47)</f>
        <v>161890.25</v>
      </c>
    </row>
    <row r="48" spans="1:9" x14ac:dyDescent="0.2">
      <c r="A48" s="339"/>
      <c r="B48" s="7" t="s">
        <v>9</v>
      </c>
      <c r="C48" s="22">
        <v>87.175694658197386</v>
      </c>
      <c r="D48" s="22">
        <v>59.245897823810083</v>
      </c>
      <c r="E48" s="22">
        <v>84.66885048382845</v>
      </c>
      <c r="F48" s="22">
        <v>71.436930596832454</v>
      </c>
      <c r="G48" s="22">
        <v>86.812157978015961</v>
      </c>
      <c r="H48" s="22">
        <v>91.499544156080958</v>
      </c>
      <c r="I48" s="23">
        <f>I47*1000/I44</f>
        <v>75.602415687021704</v>
      </c>
    </row>
    <row r="49" spans="1:9" ht="12" thickBot="1" x14ac:dyDescent="0.25">
      <c r="A49" s="340"/>
      <c r="B49" s="8" t="s">
        <v>10</v>
      </c>
      <c r="C49" s="24">
        <v>0.18870314619137554</v>
      </c>
      <c r="D49" s="24">
        <v>0.17951365234647723</v>
      </c>
      <c r="E49" s="24">
        <v>0.13740194762335908</v>
      </c>
      <c r="F49" s="24">
        <v>0.1367795751358459</v>
      </c>
      <c r="G49" s="24">
        <v>0.12784242278127619</v>
      </c>
      <c r="H49" s="24">
        <v>0.1181565347796819</v>
      </c>
      <c r="I49" s="28">
        <f>I47*1000/I45</f>
        <v>0.1466729257407168</v>
      </c>
    </row>
    <row r="50" spans="1:9" x14ac:dyDescent="0.2">
      <c r="A50" s="338" t="s">
        <v>17</v>
      </c>
      <c r="B50" s="9" t="s">
        <v>4</v>
      </c>
      <c r="C50" s="10">
        <v>370250</v>
      </c>
      <c r="D50" s="11">
        <v>469070</v>
      </c>
      <c r="E50" s="10">
        <v>55157</v>
      </c>
      <c r="F50" s="11">
        <v>762505</v>
      </c>
      <c r="G50" s="12">
        <v>396750</v>
      </c>
      <c r="H50" s="11">
        <v>99103</v>
      </c>
      <c r="I50" s="13">
        <f>SUM(C50:H50)</f>
        <v>2152835</v>
      </c>
    </row>
    <row r="51" spans="1:9" x14ac:dyDescent="0.2">
      <c r="A51" s="339"/>
      <c r="B51" s="7" t="s">
        <v>5</v>
      </c>
      <c r="C51" s="14">
        <v>166776192</v>
      </c>
      <c r="D51" s="15">
        <v>167013000</v>
      </c>
      <c r="E51" s="14">
        <v>31818877</v>
      </c>
      <c r="F51" s="15">
        <v>436835647</v>
      </c>
      <c r="G51" s="16">
        <v>275979277</v>
      </c>
      <c r="H51" s="15">
        <v>75629707</v>
      </c>
      <c r="I51" s="17">
        <f>SUM(C51:H51)</f>
        <v>1154052700</v>
      </c>
    </row>
    <row r="52" spans="1:9" x14ac:dyDescent="0.2">
      <c r="A52" s="339"/>
      <c r="B52" s="7" t="s">
        <v>7</v>
      </c>
      <c r="C52" s="18">
        <v>450.4421120864281</v>
      </c>
      <c r="D52" s="19">
        <v>356.05133562154901</v>
      </c>
      <c r="E52" s="19">
        <v>576.87831100313645</v>
      </c>
      <c r="F52" s="19">
        <v>572.8954524888361</v>
      </c>
      <c r="G52" s="19">
        <v>695.59994202898554</v>
      </c>
      <c r="H52" s="20">
        <v>763.1424578468866</v>
      </c>
      <c r="I52" s="21">
        <f>I51/I50</f>
        <v>536.06184403356508</v>
      </c>
    </row>
    <row r="53" spans="1:9" x14ac:dyDescent="0.2">
      <c r="A53" s="339"/>
      <c r="B53" s="7" t="s">
        <v>8</v>
      </c>
      <c r="C53" s="20">
        <v>32577.761999999999</v>
      </c>
      <c r="D53" s="18">
        <v>28342</v>
      </c>
      <c r="E53" s="20">
        <v>3984.77</v>
      </c>
      <c r="F53" s="18">
        <v>59056.366999999998</v>
      </c>
      <c r="G53" s="19">
        <v>36541.99</v>
      </c>
      <c r="H53" s="18">
        <v>9082.3119999999999</v>
      </c>
      <c r="I53" s="26">
        <f>SUM(C53:H53)</f>
        <v>169585.201</v>
      </c>
    </row>
    <row r="54" spans="1:9" x14ac:dyDescent="0.2">
      <c r="A54" s="339"/>
      <c r="B54" s="7" t="s">
        <v>9</v>
      </c>
      <c r="C54" s="22">
        <v>87.98855367994598</v>
      </c>
      <c r="D54" s="22">
        <v>60.421685462724113</v>
      </c>
      <c r="E54" s="22">
        <v>72.244139456460644</v>
      </c>
      <c r="F54" s="22">
        <v>77.450465242850854</v>
      </c>
      <c r="G54" s="22">
        <v>92.103314429741644</v>
      </c>
      <c r="H54" s="22">
        <v>91.645177239841374</v>
      </c>
      <c r="I54" s="23">
        <f>I53*1000/I50</f>
        <v>78.77296727338603</v>
      </c>
    </row>
    <row r="55" spans="1:9" ht="12" thickBot="1" x14ac:dyDescent="0.25">
      <c r="A55" s="340"/>
      <c r="B55" s="8" t="s">
        <v>10</v>
      </c>
      <c r="C55" s="24">
        <v>0.19533820510783698</v>
      </c>
      <c r="D55" s="24">
        <v>0.1696993647201116</v>
      </c>
      <c r="E55" s="24">
        <v>0.12523289241163352</v>
      </c>
      <c r="F55" s="24">
        <v>0.13519127251993701</v>
      </c>
      <c r="G55" s="24">
        <v>0.13240845616100369</v>
      </c>
      <c r="H55" s="24">
        <v>0.1200892130918873</v>
      </c>
      <c r="I55" s="28">
        <f>I53*1000/I51</f>
        <v>0.14694753627802265</v>
      </c>
    </row>
    <row r="56" spans="1:9" x14ac:dyDescent="0.2">
      <c r="A56" s="338" t="s">
        <v>18</v>
      </c>
      <c r="B56" s="9" t="s">
        <v>4</v>
      </c>
      <c r="C56" s="10">
        <v>371770</v>
      </c>
      <c r="D56" s="11">
        <v>493600</v>
      </c>
      <c r="E56" s="10">
        <v>56450</v>
      </c>
      <c r="F56" s="11">
        <v>785377</v>
      </c>
      <c r="G56" s="12">
        <v>389927</v>
      </c>
      <c r="H56" s="11">
        <v>104590</v>
      </c>
      <c r="I56" s="13">
        <f>SUM(C56:H56)</f>
        <v>2201714</v>
      </c>
    </row>
    <row r="57" spans="1:9" x14ac:dyDescent="0.2">
      <c r="A57" s="339"/>
      <c r="B57" s="7" t="s">
        <v>5</v>
      </c>
      <c r="C57" s="14">
        <v>163445860</v>
      </c>
      <c r="D57" s="15">
        <v>176863000</v>
      </c>
      <c r="E57" s="14">
        <v>33901490</v>
      </c>
      <c r="F57" s="15">
        <v>404946637</v>
      </c>
      <c r="G57" s="16">
        <v>275628522</v>
      </c>
      <c r="H57" s="15">
        <v>82773056</v>
      </c>
      <c r="I57" s="31">
        <f>SUM(C57:H57)</f>
        <v>1137558565</v>
      </c>
    </row>
    <row r="58" spans="1:9" x14ac:dyDescent="0.2">
      <c r="A58" s="339"/>
      <c r="B58" s="7" t="s">
        <v>7</v>
      </c>
      <c r="C58" s="18">
        <v>439.6424133200635</v>
      </c>
      <c r="D58" s="19">
        <v>358.31239870340357</v>
      </c>
      <c r="E58" s="19">
        <v>600.5578387953941</v>
      </c>
      <c r="F58" s="19">
        <v>515.60796534657879</v>
      </c>
      <c r="G58" s="19">
        <v>706.87211195941802</v>
      </c>
      <c r="H58" s="20">
        <v>791.40506740606179</v>
      </c>
      <c r="I58" s="21">
        <f>I57/I56</f>
        <v>516.66954245646798</v>
      </c>
    </row>
    <row r="59" spans="1:9" x14ac:dyDescent="0.2">
      <c r="A59" s="339"/>
      <c r="B59" s="7" t="s">
        <v>8</v>
      </c>
      <c r="C59" s="20">
        <v>31130.414000000001</v>
      </c>
      <c r="D59" s="18">
        <v>29799</v>
      </c>
      <c r="E59" s="20">
        <v>4953.76</v>
      </c>
      <c r="F59" s="18">
        <v>55766.008000000002</v>
      </c>
      <c r="G59" s="19">
        <v>34566.269999999997</v>
      </c>
      <c r="H59" s="18">
        <v>9765.6959999999999</v>
      </c>
      <c r="I59" s="26">
        <f>SUM(C59:H59)</f>
        <v>165981.14799999999</v>
      </c>
    </row>
    <row r="60" spans="1:9" x14ac:dyDescent="0.2">
      <c r="A60" s="339"/>
      <c r="B60" s="7" t="s">
        <v>9</v>
      </c>
      <c r="C60" s="22">
        <v>83.735680662775366</v>
      </c>
      <c r="D60" s="22">
        <v>60.370745542949756</v>
      </c>
      <c r="E60" s="22">
        <v>87.754827280779452</v>
      </c>
      <c r="F60" s="22">
        <v>71.005399954416788</v>
      </c>
      <c r="G60" s="22">
        <v>88.648054635867737</v>
      </c>
      <c r="H60" s="22">
        <v>93.371220958026584</v>
      </c>
      <c r="I60" s="32">
        <f>I59*1000/I56</f>
        <v>75.387242848072006</v>
      </c>
    </row>
    <row r="61" spans="1:9" ht="12" thickBot="1" x14ac:dyDescent="0.25">
      <c r="A61" s="340"/>
      <c r="B61" s="8" t="s">
        <v>10</v>
      </c>
      <c r="C61" s="24">
        <v>0.19046315397649105</v>
      </c>
      <c r="D61" s="24">
        <v>0.16848634253631342</v>
      </c>
      <c r="E61" s="24">
        <v>0.1461221910895362</v>
      </c>
      <c r="F61" s="24">
        <v>0.13771199191364072</v>
      </c>
      <c r="G61" s="24">
        <v>0.12540890089741874</v>
      </c>
      <c r="H61" s="24">
        <v>0.11798158086612145</v>
      </c>
      <c r="I61" s="28">
        <f>I59*1000/I57</f>
        <v>0.14590998046768697</v>
      </c>
    </row>
    <row r="62" spans="1:9" x14ac:dyDescent="0.2">
      <c r="A62" s="338" t="s">
        <v>19</v>
      </c>
      <c r="B62" s="9" t="s">
        <v>4</v>
      </c>
      <c r="C62" s="10">
        <v>351610</v>
      </c>
      <c r="D62" s="11">
        <v>518720</v>
      </c>
      <c r="E62" s="10">
        <v>54373</v>
      </c>
      <c r="F62" s="11">
        <v>712629</v>
      </c>
      <c r="G62" s="12">
        <v>361361</v>
      </c>
      <c r="H62" s="11">
        <v>104587</v>
      </c>
      <c r="I62" s="13">
        <f>SUM(C62:H62)</f>
        <v>2103280</v>
      </c>
    </row>
    <row r="63" spans="1:9" x14ac:dyDescent="0.2">
      <c r="A63" s="339"/>
      <c r="B63" s="7" t="s">
        <v>5</v>
      </c>
      <c r="C63" s="14">
        <v>153026780</v>
      </c>
      <c r="D63" s="15">
        <v>190602000</v>
      </c>
      <c r="E63" s="14">
        <v>33398262</v>
      </c>
      <c r="F63" s="15">
        <v>356662139</v>
      </c>
      <c r="G63" s="16">
        <v>264130816</v>
      </c>
      <c r="H63" s="15">
        <v>80187659</v>
      </c>
      <c r="I63" s="31">
        <f>SUM(C63:H63)</f>
        <v>1078007656</v>
      </c>
    </row>
    <row r="64" spans="1:9" x14ac:dyDescent="0.2">
      <c r="A64" s="339"/>
      <c r="B64" s="7" t="s">
        <v>7</v>
      </c>
      <c r="C64" s="18">
        <v>435.21737151958138</v>
      </c>
      <c r="D64" s="19">
        <v>367.44679210363972</v>
      </c>
      <c r="E64" s="19">
        <v>614.24350320931342</v>
      </c>
      <c r="F64" s="19">
        <v>500.48782606377233</v>
      </c>
      <c r="G64" s="19">
        <v>730.93337687243502</v>
      </c>
      <c r="H64" s="20">
        <v>766.70770745886205</v>
      </c>
      <c r="I64" s="21">
        <f>I63/I62</f>
        <v>512.53644593206798</v>
      </c>
    </row>
    <row r="65" spans="1:9" x14ac:dyDescent="0.2">
      <c r="A65" s="339"/>
      <c r="B65" s="7" t="s">
        <v>8</v>
      </c>
      <c r="C65" s="20">
        <v>27930.764999999999</v>
      </c>
      <c r="D65" s="18">
        <v>31808</v>
      </c>
      <c r="E65" s="20">
        <v>4958.68</v>
      </c>
      <c r="F65" s="18">
        <v>48655.3</v>
      </c>
      <c r="G65" s="19">
        <v>33634</v>
      </c>
      <c r="H65" s="18">
        <v>9589.2469999999994</v>
      </c>
      <c r="I65" s="26">
        <f>SUM(C65:H65)</f>
        <v>156575.992</v>
      </c>
    </row>
    <row r="66" spans="1:9" x14ac:dyDescent="0.2">
      <c r="A66" s="339"/>
      <c r="B66" s="7" t="s">
        <v>9</v>
      </c>
      <c r="C66" s="22">
        <v>79.436776542191623</v>
      </c>
      <c r="D66" s="22">
        <v>61.320172732880934</v>
      </c>
      <c r="E66" s="22">
        <v>91.197469332205316</v>
      </c>
      <c r="F66" s="22">
        <v>68.275778841444847</v>
      </c>
      <c r="G66" s="22">
        <v>93.075899170081996</v>
      </c>
      <c r="H66" s="22">
        <v>91.686796638205507</v>
      </c>
      <c r="I66" s="32">
        <f>I65*1000/I62</f>
        <v>74.443722186299496</v>
      </c>
    </row>
    <row r="67" spans="1:9" ht="12" thickBot="1" x14ac:dyDescent="0.25">
      <c r="A67" s="340"/>
      <c r="B67" s="8" t="s">
        <v>10</v>
      </c>
      <c r="C67" s="24">
        <v>0.18252207228042044</v>
      </c>
      <c r="D67" s="24">
        <v>0.1668817745878847</v>
      </c>
      <c r="E67" s="24">
        <v>0.14847119889052912</v>
      </c>
      <c r="F67" s="24">
        <v>0.13641846072145045</v>
      </c>
      <c r="G67" s="24">
        <v>0.12733841703650361</v>
      </c>
      <c r="H67" s="24">
        <v>0.11958507231143883</v>
      </c>
      <c r="I67" s="28">
        <f>I65*1000/I63</f>
        <v>0.14524571428461172</v>
      </c>
    </row>
    <row r="68" spans="1:9" x14ac:dyDescent="0.2">
      <c r="A68" s="338" t="s">
        <v>20</v>
      </c>
      <c r="B68" s="9" t="s">
        <v>4</v>
      </c>
      <c r="C68" s="10">
        <v>290950</v>
      </c>
      <c r="D68" s="11">
        <v>478800</v>
      </c>
      <c r="E68" s="10">
        <v>52513</v>
      </c>
      <c r="F68" s="11">
        <v>653803</v>
      </c>
      <c r="G68" s="12">
        <v>343274</v>
      </c>
      <c r="H68" s="11">
        <v>86277</v>
      </c>
      <c r="I68" s="13">
        <f>SUM(C68:H68)</f>
        <v>1905617</v>
      </c>
    </row>
    <row r="69" spans="1:9" x14ac:dyDescent="0.2">
      <c r="A69" s="339"/>
      <c r="B69" s="7" t="s">
        <v>5</v>
      </c>
      <c r="C69" s="14">
        <v>125767960</v>
      </c>
      <c r="D69" s="15">
        <v>174050000</v>
      </c>
      <c r="E69" s="14">
        <v>32796577</v>
      </c>
      <c r="F69" s="15">
        <v>322963829</v>
      </c>
      <c r="G69" s="16">
        <v>270410915</v>
      </c>
      <c r="H69" s="15">
        <v>69740370</v>
      </c>
      <c r="I69" s="31">
        <f>SUM(C69:H69)</f>
        <v>995729651</v>
      </c>
    </row>
    <row r="70" spans="1:9" x14ac:dyDescent="0.2">
      <c r="A70" s="339"/>
      <c r="B70" s="7" t="s">
        <v>7</v>
      </c>
      <c r="C70" s="18">
        <v>432.26657501288884</v>
      </c>
      <c r="D70" s="19">
        <v>363.51294903926481</v>
      </c>
      <c r="E70" s="19">
        <v>624.54205625273744</v>
      </c>
      <c r="F70" s="19">
        <v>493.97728214768057</v>
      </c>
      <c r="G70" s="19">
        <v>787.74074063284718</v>
      </c>
      <c r="H70" s="20">
        <v>808.33095726555166</v>
      </c>
      <c r="I70" s="21">
        <f>I69/I68</f>
        <v>522.52349291594271</v>
      </c>
    </row>
    <row r="71" spans="1:9" x14ac:dyDescent="0.2">
      <c r="A71" s="339"/>
      <c r="B71" s="7" t="s">
        <v>8</v>
      </c>
      <c r="C71" s="20">
        <v>23540.178</v>
      </c>
      <c r="D71" s="18">
        <v>29726</v>
      </c>
      <c r="E71" s="20">
        <v>5395.07</v>
      </c>
      <c r="F71" s="18">
        <v>45617.533000000003</v>
      </c>
      <c r="G71" s="19">
        <v>32925.46</v>
      </c>
      <c r="H71" s="18">
        <v>8119.3969999999999</v>
      </c>
      <c r="I71" s="26">
        <f>SUM(C71:H71)</f>
        <v>145323.63800000001</v>
      </c>
    </row>
    <row r="72" spans="1:9" x14ac:dyDescent="0.2">
      <c r="A72" s="339"/>
      <c r="B72" s="7" t="s">
        <v>9</v>
      </c>
      <c r="C72" s="22">
        <v>80.907984189723322</v>
      </c>
      <c r="D72" s="22">
        <v>62.084377610693402</v>
      </c>
      <c r="E72" s="22">
        <v>102.73779825947859</v>
      </c>
      <c r="F72" s="22">
        <v>69.772596638436966</v>
      </c>
      <c r="G72" s="22">
        <v>95.915973828486869</v>
      </c>
      <c r="H72" s="22">
        <v>94.108476187164598</v>
      </c>
      <c r="I72" s="32">
        <f>I71*1000/I68</f>
        <v>76.260674626643237</v>
      </c>
    </row>
    <row r="73" spans="1:9" ht="12" thickBot="1" x14ac:dyDescent="0.25">
      <c r="A73" s="340"/>
      <c r="B73" s="8" t="s">
        <v>10</v>
      </c>
      <c r="C73" s="24">
        <v>0.18717150218545328</v>
      </c>
      <c r="D73" s="24">
        <v>0.17079000287273774</v>
      </c>
      <c r="E73" s="24">
        <v>0.16450100874856544</v>
      </c>
      <c r="F73" s="24">
        <v>0.14124656975131417</v>
      </c>
      <c r="G73" s="24">
        <v>0.12176083942469555</v>
      </c>
      <c r="H73" s="24">
        <v>0.1164231993607146</v>
      </c>
      <c r="I73" s="28">
        <f>I71*1000/I69</f>
        <v>0.14594688212212334</v>
      </c>
    </row>
    <row r="74" spans="1:9" x14ac:dyDescent="0.2">
      <c r="A74" s="338" t="s">
        <v>21</v>
      </c>
      <c r="B74" s="9" t="s">
        <v>4</v>
      </c>
      <c r="C74" s="10">
        <v>266650</v>
      </c>
      <c r="D74" s="11">
        <v>479500</v>
      </c>
      <c r="E74" s="10">
        <v>49486</v>
      </c>
      <c r="F74" s="11">
        <v>703320</v>
      </c>
      <c r="G74" s="12">
        <v>320165</v>
      </c>
      <c r="H74" s="11">
        <v>80049</v>
      </c>
      <c r="I74" s="13">
        <f>SUM(C74:H74)</f>
        <v>1899170</v>
      </c>
    </row>
    <row r="75" spans="1:9" x14ac:dyDescent="0.2">
      <c r="A75" s="339"/>
      <c r="B75" s="7" t="s">
        <v>5</v>
      </c>
      <c r="C75" s="14">
        <v>114133820</v>
      </c>
      <c r="D75" s="15">
        <v>168657000</v>
      </c>
      <c r="E75" s="14">
        <v>31716312</v>
      </c>
      <c r="F75" s="15">
        <v>342863922</v>
      </c>
      <c r="G75" s="16">
        <v>239678321</v>
      </c>
      <c r="H75" s="15">
        <v>62546401</v>
      </c>
      <c r="I75" s="17">
        <f>SUM(C75:H75)</f>
        <v>959595776</v>
      </c>
    </row>
    <row r="76" spans="1:9" x14ac:dyDescent="0.2">
      <c r="A76" s="339"/>
      <c r="B76" s="7" t="s">
        <v>7</v>
      </c>
      <c r="C76" s="18">
        <v>428.02857678604914</v>
      </c>
      <c r="D76" s="19">
        <v>351.73514077163713</v>
      </c>
      <c r="E76" s="19">
        <v>640.91484460251388</v>
      </c>
      <c r="F76" s="19">
        <v>487.49349087186488</v>
      </c>
      <c r="G76" s="19">
        <v>748.60875173738543</v>
      </c>
      <c r="H76" s="20">
        <v>781.35143474621793</v>
      </c>
      <c r="I76" s="21">
        <f>I75/I74</f>
        <v>505.27113212613932</v>
      </c>
    </row>
    <row r="77" spans="1:9" x14ac:dyDescent="0.2">
      <c r="A77" s="339"/>
      <c r="B77" s="7" t="s">
        <v>8</v>
      </c>
      <c r="C77" s="20">
        <v>22224.933000000001</v>
      </c>
      <c r="D77" s="18">
        <v>28957</v>
      </c>
      <c r="E77" s="20">
        <v>7532.51</v>
      </c>
      <c r="F77" s="18">
        <v>46630.364999999998</v>
      </c>
      <c r="G77" s="19">
        <v>30387</v>
      </c>
      <c r="H77" s="18">
        <v>7424.1270000000004</v>
      </c>
      <c r="I77" s="26">
        <f>SUM(C77:H77)</f>
        <v>143155.93500000003</v>
      </c>
    </row>
    <row r="78" spans="1:9" x14ac:dyDescent="0.2">
      <c r="A78" s="339"/>
      <c r="B78" s="7" t="s">
        <v>9</v>
      </c>
      <c r="C78" s="22">
        <v>83.348708044252774</v>
      </c>
      <c r="D78" s="22">
        <v>60.389989572471322</v>
      </c>
      <c r="E78" s="22">
        <v>152.21496989047409</v>
      </c>
      <c r="F78" s="22">
        <v>66.300354035147592</v>
      </c>
      <c r="G78" s="22">
        <v>94.910436806021892</v>
      </c>
      <c r="H78" s="22">
        <v>92.744781321440627</v>
      </c>
      <c r="I78" s="23">
        <f>I77*1000/I74</f>
        <v>75.378157300294362</v>
      </c>
    </row>
    <row r="79" spans="1:9" ht="12" thickBot="1" x14ac:dyDescent="0.25">
      <c r="A79" s="340"/>
      <c r="B79" s="8" t="s">
        <v>10</v>
      </c>
      <c r="C79" s="24">
        <v>0.19472697049831506</v>
      </c>
      <c r="D79" s="24">
        <v>0.17169165821756585</v>
      </c>
      <c r="E79" s="24">
        <v>0.23749640248210449</v>
      </c>
      <c r="F79" s="24">
        <v>0.13600254213973553</v>
      </c>
      <c r="G79" s="24">
        <v>0.1267824301890032</v>
      </c>
      <c r="H79" s="24">
        <v>0.11869790877336012</v>
      </c>
      <c r="I79" s="28">
        <f>I77*1000/I75</f>
        <v>0.14918358185853459</v>
      </c>
    </row>
    <row r="80" spans="1:9" x14ac:dyDescent="0.2">
      <c r="A80" s="341" t="s">
        <v>3</v>
      </c>
      <c r="B80" s="34" t="s">
        <v>4</v>
      </c>
      <c r="C80" s="35">
        <f>SUM(C8,C14,C20,C26,C32,C38,C44,C50,C56,C62,C68,C74)</f>
        <v>3990130</v>
      </c>
      <c r="D80" s="36">
        <f t="shared" ref="D80:H81" si="0">SUM(D8,D14,D20,D26,D32,D38,D44,D50,D56,D62,D68,D74)</f>
        <v>5579970</v>
      </c>
      <c r="E80" s="35">
        <f t="shared" si="0"/>
        <v>586962</v>
      </c>
      <c r="F80" s="36">
        <f t="shared" si="0"/>
        <v>8616030</v>
      </c>
      <c r="G80" s="37">
        <f t="shared" si="0"/>
        <v>4269280</v>
      </c>
      <c r="H80" s="37">
        <f t="shared" si="0"/>
        <v>1151885</v>
      </c>
      <c r="I80" s="38">
        <f>SUM(C80:H80)</f>
        <v>24194257</v>
      </c>
    </row>
    <row r="81" spans="1:9" x14ac:dyDescent="0.2">
      <c r="A81" s="342"/>
      <c r="B81" s="39" t="s">
        <v>22</v>
      </c>
      <c r="C81" s="40">
        <f>SUM(C9,C15,C21,C27,C33,C39,C45,C51,C57,C63,C69,C75)</f>
        <v>1758259562</v>
      </c>
      <c r="D81" s="41">
        <f t="shared" si="0"/>
        <v>1968126800</v>
      </c>
      <c r="E81" s="40">
        <f t="shared" si="0"/>
        <v>357659182</v>
      </c>
      <c r="F81" s="41">
        <f t="shared" si="0"/>
        <v>4188451442</v>
      </c>
      <c r="G81" s="42">
        <f t="shared" si="0"/>
        <v>3060229911</v>
      </c>
      <c r="H81" s="42">
        <f t="shared" si="0"/>
        <v>865573337</v>
      </c>
      <c r="I81" s="43">
        <f>SUM(C81:H81)</f>
        <v>12198300234</v>
      </c>
    </row>
    <row r="82" spans="1:9" x14ac:dyDescent="0.2">
      <c r="A82" s="342"/>
      <c r="B82" s="39" t="s">
        <v>7</v>
      </c>
      <c r="C82" s="44">
        <f t="shared" ref="C82:I82" si="1">C81/C80</f>
        <v>440.65219980301396</v>
      </c>
      <c r="D82" s="45">
        <f t="shared" si="1"/>
        <v>352.71279236268293</v>
      </c>
      <c r="E82" s="44">
        <f t="shared" si="1"/>
        <v>609.33958586756899</v>
      </c>
      <c r="F82" s="45">
        <f t="shared" si="1"/>
        <v>486.12312654435976</v>
      </c>
      <c r="G82" s="46">
        <f t="shared" si="1"/>
        <v>716.80234395495256</v>
      </c>
      <c r="H82" s="46">
        <f t="shared" si="1"/>
        <v>751.44075754090034</v>
      </c>
      <c r="I82" s="47">
        <f t="shared" si="1"/>
        <v>504.18164252781145</v>
      </c>
    </row>
    <row r="83" spans="1:9" x14ac:dyDescent="0.2">
      <c r="A83" s="342"/>
      <c r="B83" s="39" t="s">
        <v>8</v>
      </c>
      <c r="C83" s="44">
        <f t="shared" ref="C83:H83" si="2">SUM(C11,C17,C23,C29,C35,C41,C47,C53,C59,C65,C71,C77)</f>
        <v>338208.72700000007</v>
      </c>
      <c r="D83" s="45">
        <f t="shared" si="2"/>
        <v>317047</v>
      </c>
      <c r="E83" s="44">
        <f t="shared" si="2"/>
        <v>49714.19</v>
      </c>
      <c r="F83" s="45">
        <f t="shared" si="2"/>
        <v>549583.04099999997</v>
      </c>
      <c r="G83" s="46">
        <f t="shared" si="2"/>
        <v>370927.8</v>
      </c>
      <c r="H83" s="46">
        <f t="shared" si="2"/>
        <v>99483.994000000006</v>
      </c>
      <c r="I83" s="48">
        <f>SUM(C83:H83)</f>
        <v>1724964.7520000001</v>
      </c>
    </row>
    <row r="84" spans="1:9" x14ac:dyDescent="0.2">
      <c r="A84" s="342"/>
      <c r="B84" s="39" t="s">
        <v>9</v>
      </c>
      <c r="C84" s="49">
        <f t="shared" ref="C84:I84" si="3">C83*1000/C80</f>
        <v>84.761330332595691</v>
      </c>
      <c r="D84" s="50">
        <f t="shared" si="3"/>
        <v>56.818764258589205</v>
      </c>
      <c r="E84" s="49">
        <f t="shared" si="3"/>
        <v>84.697459120011175</v>
      </c>
      <c r="F84" s="50">
        <f t="shared" si="3"/>
        <v>63.786110424406601</v>
      </c>
      <c r="G84" s="51">
        <f t="shared" si="3"/>
        <v>86.882987295281637</v>
      </c>
      <c r="H84" s="51">
        <f t="shared" si="3"/>
        <v>86.36625531194521</v>
      </c>
      <c r="I84" s="52">
        <f t="shared" si="3"/>
        <v>71.296454857034874</v>
      </c>
    </row>
    <row r="85" spans="1:9" ht="12" thickBot="1" x14ac:dyDescent="0.25">
      <c r="A85" s="343"/>
      <c r="B85" s="53" t="s">
        <v>10</v>
      </c>
      <c r="C85" s="54">
        <f t="shared" ref="C85:I85" si="4">C83*1000/C81</f>
        <v>0.19235426572359518</v>
      </c>
      <c r="D85" s="55">
        <f t="shared" si="4"/>
        <v>0.16109073866582174</v>
      </c>
      <c r="E85" s="54">
        <f t="shared" si="4"/>
        <v>0.13899878012917896</v>
      </c>
      <c r="F85" s="55">
        <f t="shared" si="4"/>
        <v>0.13121389816986209</v>
      </c>
      <c r="G85" s="56">
        <f t="shared" si="4"/>
        <v>0.12120912832944335</v>
      </c>
      <c r="H85" s="56">
        <f t="shared" si="4"/>
        <v>0.11493421729555886</v>
      </c>
      <c r="I85" s="57">
        <f t="shared" si="4"/>
        <v>0.14141025543805286</v>
      </c>
    </row>
    <row r="86" spans="1:9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ht="13.5" customHeight="1" x14ac:dyDescent="0.2">
      <c r="A88" s="58" t="s">
        <v>29</v>
      </c>
      <c r="B88" s="355" t="s">
        <v>31</v>
      </c>
      <c r="C88" s="355"/>
      <c r="D88" s="355"/>
      <c r="E88" s="355"/>
      <c r="F88" s="355"/>
      <c r="G88" s="355"/>
      <c r="H88" s="355"/>
      <c r="I88" s="355"/>
    </row>
    <row r="89" spans="1:9" x14ac:dyDescent="0.2">
      <c r="A89" s="58" t="s">
        <v>28</v>
      </c>
      <c r="B89" s="350" t="s">
        <v>30</v>
      </c>
      <c r="C89" s="350"/>
      <c r="D89" s="350"/>
      <c r="E89" s="350"/>
      <c r="F89" s="350"/>
      <c r="G89" s="350"/>
      <c r="H89" s="350"/>
      <c r="I89" s="350"/>
    </row>
    <row r="90" spans="1:9" x14ac:dyDescent="0.2">
      <c r="C90" s="61"/>
      <c r="G90" s="62"/>
      <c r="H90" s="61"/>
    </row>
    <row r="91" spans="1:9" x14ac:dyDescent="0.2">
      <c r="C91" s="63"/>
      <c r="G91" s="62"/>
      <c r="H91" s="61"/>
    </row>
    <row r="92" spans="1:9" x14ac:dyDescent="0.2">
      <c r="C92" s="63"/>
      <c r="G92" s="62"/>
      <c r="H92" s="61"/>
    </row>
    <row r="93" spans="1:9" x14ac:dyDescent="0.2">
      <c r="G93" s="62"/>
      <c r="H93" s="64"/>
    </row>
  </sheetData>
  <mergeCells count="26"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B5:B7"/>
    <mergeCell ref="C5:C7"/>
    <mergeCell ref="F5:F7"/>
    <mergeCell ref="I5:I7"/>
    <mergeCell ref="B88:I88"/>
    <mergeCell ref="B89:I89"/>
    <mergeCell ref="D5:D7"/>
    <mergeCell ref="E5:E7"/>
    <mergeCell ref="A74:A79"/>
    <mergeCell ref="A80:A85"/>
    <mergeCell ref="A50:A55"/>
    <mergeCell ref="A56:A61"/>
    <mergeCell ref="A62:A67"/>
    <mergeCell ref="A68:A73"/>
    <mergeCell ref="G5:G7"/>
    <mergeCell ref="H5:H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09/01/2020&amp;RTabla de elaboración propia a partir de los datos aportados por los concesionarios.</oddFooter>
  </headerFooter>
  <ignoredErrors>
    <ignoredError sqref="I10:I82 I83 C82:H82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75"/>
  <sheetViews>
    <sheetView showGridLines="0" showRowColHeaders="0" showRuler="0" view="pageLayout" topLeftCell="A76" zoomScaleNormal="100" zoomScaleSheetLayoutView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9" width="16.7109375" style="1" customWidth="1"/>
    <col min="10" max="16384" width="11.42578125" style="1"/>
  </cols>
  <sheetData>
    <row r="1" spans="1:9" x14ac:dyDescent="0.2">
      <c r="B1" s="72"/>
    </row>
    <row r="2" spans="1:9" s="173" customFormat="1" ht="12.75" x14ac:dyDescent="0.2">
      <c r="A2" s="335" t="s">
        <v>39</v>
      </c>
      <c r="B2" s="335"/>
      <c r="C2" s="335"/>
      <c r="D2" s="335"/>
      <c r="E2" s="335"/>
      <c r="F2" s="335"/>
      <c r="G2" s="335"/>
      <c r="H2" s="335"/>
      <c r="I2" s="174"/>
    </row>
    <row r="4" spans="1:9" ht="12" thickBot="1" x14ac:dyDescent="0.25">
      <c r="A4" s="104"/>
      <c r="B4" s="105"/>
      <c r="C4" s="105"/>
      <c r="D4" s="105"/>
      <c r="E4" s="105"/>
      <c r="F4" s="105"/>
      <c r="G4" s="105"/>
      <c r="H4" s="106"/>
    </row>
    <row r="5" spans="1: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64</v>
      </c>
      <c r="F5" s="338" t="s">
        <v>62</v>
      </c>
      <c r="G5" s="338" t="s">
        <v>63</v>
      </c>
      <c r="H5" s="338" t="s">
        <v>3</v>
      </c>
    </row>
    <row r="6" spans="1:9" x14ac:dyDescent="0.2">
      <c r="A6" s="339"/>
      <c r="B6" s="339"/>
      <c r="C6" s="339"/>
      <c r="D6" s="339"/>
      <c r="E6" s="339"/>
      <c r="F6" s="339"/>
      <c r="G6" s="344"/>
      <c r="H6" s="344"/>
      <c r="I6" s="93"/>
    </row>
    <row r="7" spans="1:9" ht="12" thickBot="1" x14ac:dyDescent="0.25">
      <c r="A7" s="340"/>
      <c r="B7" s="340"/>
      <c r="C7" s="340"/>
      <c r="D7" s="340"/>
      <c r="E7" s="340"/>
      <c r="F7" s="340"/>
      <c r="G7" s="345"/>
      <c r="H7" s="345"/>
    </row>
    <row r="8" spans="1:9" x14ac:dyDescent="0.2">
      <c r="A8" s="338" t="s">
        <v>6</v>
      </c>
      <c r="B8" s="9" t="s">
        <v>4</v>
      </c>
      <c r="C8" s="76">
        <v>254739</v>
      </c>
      <c r="D8" s="74">
        <v>198321</v>
      </c>
      <c r="E8" s="75">
        <v>63435</v>
      </c>
      <c r="F8" s="74">
        <v>155828</v>
      </c>
      <c r="G8" s="127">
        <v>190169</v>
      </c>
      <c r="H8" s="116">
        <f>SUM(C8:G8)</f>
        <v>862492</v>
      </c>
      <c r="I8" s="92"/>
    </row>
    <row r="9" spans="1:9" x14ac:dyDescent="0.2">
      <c r="A9" s="339"/>
      <c r="B9" s="7" t="s">
        <v>65</v>
      </c>
      <c r="C9" s="82">
        <v>89.668000000000006</v>
      </c>
      <c r="D9" s="80">
        <v>75.421999999999997</v>
      </c>
      <c r="E9" s="81">
        <v>36.872</v>
      </c>
      <c r="F9" s="80">
        <v>66.001000000000005</v>
      </c>
      <c r="G9" s="129">
        <v>169.2</v>
      </c>
      <c r="H9" s="109">
        <f>SUM(C9:G9)</f>
        <v>437.16299999999995</v>
      </c>
      <c r="I9" s="73"/>
    </row>
    <row r="10" spans="1:9" x14ac:dyDescent="0.2">
      <c r="A10" s="339"/>
      <c r="B10" s="7" t="s">
        <v>7</v>
      </c>
      <c r="C10" s="82">
        <v>351.99949752491767</v>
      </c>
      <c r="D10" s="82">
        <v>380.3026406684113</v>
      </c>
      <c r="E10" s="82">
        <v>581.25640419326874</v>
      </c>
      <c r="F10" s="82">
        <v>423.5503247169957</v>
      </c>
      <c r="G10" s="80">
        <v>889.73491999221744</v>
      </c>
      <c r="H10" s="109">
        <f>H9*1000000/H8</f>
        <v>506.86035348733662</v>
      </c>
      <c r="I10" s="73"/>
    </row>
    <row r="11" spans="1:9" x14ac:dyDescent="0.2">
      <c r="A11" s="339"/>
      <c r="B11" s="7" t="s">
        <v>8</v>
      </c>
      <c r="C11" s="79">
        <v>2424</v>
      </c>
      <c r="D11" s="77">
        <v>2491</v>
      </c>
      <c r="E11" s="78">
        <v>817</v>
      </c>
      <c r="F11" s="77">
        <v>1740</v>
      </c>
      <c r="G11" s="128">
        <v>3720</v>
      </c>
      <c r="H11" s="109">
        <f>SUM(C11:G11)</f>
        <v>11192</v>
      </c>
      <c r="I11" s="73"/>
    </row>
    <row r="12" spans="1:9" ht="12" thickBot="1" x14ac:dyDescent="0.25">
      <c r="A12" s="340"/>
      <c r="B12" s="8" t="s">
        <v>10</v>
      </c>
      <c r="C12" s="152">
        <v>2.7033055270553597E-2</v>
      </c>
      <c r="D12" s="152">
        <v>3.3027498607833258E-2</v>
      </c>
      <c r="E12" s="152">
        <v>2.2157734866565415E-2</v>
      </c>
      <c r="F12" s="152">
        <v>2.6363236920652719E-2</v>
      </c>
      <c r="G12" s="153">
        <v>2.198581560283688E-2</v>
      </c>
      <c r="H12" s="162">
        <f>H11/(H9*1000)</f>
        <v>2.5601434705132872E-2</v>
      </c>
      <c r="I12" s="73"/>
    </row>
    <row r="13" spans="1:9" x14ac:dyDescent="0.2">
      <c r="A13" s="338" t="s">
        <v>11</v>
      </c>
      <c r="B13" s="9" t="s">
        <v>4</v>
      </c>
      <c r="C13" s="76">
        <v>225661</v>
      </c>
      <c r="D13" s="74">
        <v>192042</v>
      </c>
      <c r="E13" s="75">
        <v>68817</v>
      </c>
      <c r="F13" s="74">
        <v>187628</v>
      </c>
      <c r="G13" s="127">
        <v>148502</v>
      </c>
      <c r="H13" s="115">
        <f>SUM(C13:G13)</f>
        <v>822650</v>
      </c>
      <c r="I13" s="92"/>
    </row>
    <row r="14" spans="1:9" x14ac:dyDescent="0.2">
      <c r="A14" s="339"/>
      <c r="B14" s="7" t="s">
        <v>65</v>
      </c>
      <c r="C14" s="82">
        <v>84.849000000000004</v>
      </c>
      <c r="D14" s="80">
        <v>83.25</v>
      </c>
      <c r="E14" s="81">
        <v>40.710999999999999</v>
      </c>
      <c r="F14" s="80">
        <v>69.875</v>
      </c>
      <c r="G14" s="129">
        <v>139.4</v>
      </c>
      <c r="H14" s="109">
        <f>SUM(C14:G14)</f>
        <v>418.08500000000004</v>
      </c>
      <c r="I14" s="73"/>
    </row>
    <row r="15" spans="1:9" x14ac:dyDescent="0.2">
      <c r="A15" s="339"/>
      <c r="B15" s="7" t="s">
        <v>7</v>
      </c>
      <c r="C15" s="82">
        <v>376.00205618161755</v>
      </c>
      <c r="D15" s="82">
        <v>433.49892211078827</v>
      </c>
      <c r="E15" s="82">
        <v>591.58347501344144</v>
      </c>
      <c r="F15" s="82">
        <v>372.41243311232864</v>
      </c>
      <c r="G15" s="80">
        <v>938.70789618995025</v>
      </c>
      <c r="H15" s="109">
        <f>H14*1000000/H13</f>
        <v>508.21734638059934</v>
      </c>
      <c r="I15" s="73"/>
    </row>
    <row r="16" spans="1:9" x14ac:dyDescent="0.2">
      <c r="A16" s="339"/>
      <c r="B16" s="7" t="s">
        <v>8</v>
      </c>
      <c r="C16" s="79">
        <v>2384</v>
      </c>
      <c r="D16" s="79">
        <v>2509</v>
      </c>
      <c r="E16" s="79">
        <v>897</v>
      </c>
      <c r="F16" s="79">
        <v>1842</v>
      </c>
      <c r="G16" s="77">
        <v>3243</v>
      </c>
      <c r="H16" s="109">
        <f>SUM(C16:G16)</f>
        <v>10875</v>
      </c>
      <c r="I16" s="73"/>
    </row>
    <row r="17" spans="1:9" ht="12" thickBot="1" x14ac:dyDescent="0.25">
      <c r="A17" s="340"/>
      <c r="B17" s="8" t="s">
        <v>10</v>
      </c>
      <c r="C17" s="152">
        <v>2.8096972268382658E-2</v>
      </c>
      <c r="D17" s="152">
        <v>3.0138138138138138E-2</v>
      </c>
      <c r="E17" s="152">
        <v>2.2033357077939623E-2</v>
      </c>
      <c r="F17" s="152">
        <v>2.6361359570661897E-2</v>
      </c>
      <c r="G17" s="153">
        <v>2.3263988522238165E-2</v>
      </c>
      <c r="H17" s="162">
        <f>H16/(H14*1000)</f>
        <v>2.6011457000370733E-2</v>
      </c>
      <c r="I17" s="73"/>
    </row>
    <row r="18" spans="1:9" x14ac:dyDescent="0.2">
      <c r="A18" s="338" t="s">
        <v>12</v>
      </c>
      <c r="B18" s="9" t="s">
        <v>4</v>
      </c>
      <c r="C18" s="76">
        <v>186146</v>
      </c>
      <c r="D18" s="74">
        <v>203083</v>
      </c>
      <c r="E18" s="75">
        <v>90392</v>
      </c>
      <c r="F18" s="74">
        <v>262904</v>
      </c>
      <c r="G18" s="127">
        <v>221712</v>
      </c>
      <c r="H18" s="116">
        <f>SUM(C18:G18)</f>
        <v>964237</v>
      </c>
      <c r="I18" s="92"/>
    </row>
    <row r="19" spans="1:9" x14ac:dyDescent="0.2">
      <c r="A19" s="339"/>
      <c r="B19" s="7" t="s">
        <v>65</v>
      </c>
      <c r="C19" s="82">
        <v>80.043000000000006</v>
      </c>
      <c r="D19" s="80">
        <v>87.245000000000005</v>
      </c>
      <c r="E19" s="81">
        <v>56.448999999999998</v>
      </c>
      <c r="F19" s="80">
        <v>87.091999999999999</v>
      </c>
      <c r="G19" s="129">
        <v>196.3</v>
      </c>
      <c r="H19" s="109">
        <f>SUM(C19:G19)</f>
        <v>507.12900000000002</v>
      </c>
      <c r="I19" s="73"/>
    </row>
    <row r="20" spans="1:9" x14ac:dyDescent="0.2">
      <c r="A20" s="339"/>
      <c r="B20" s="7" t="s">
        <v>7</v>
      </c>
      <c r="C20" s="82">
        <v>430.00118186799608</v>
      </c>
      <c r="D20" s="82">
        <v>429.60267476844444</v>
      </c>
      <c r="E20" s="82">
        <v>624.49110540755817</v>
      </c>
      <c r="F20" s="82">
        <v>331.26920853239204</v>
      </c>
      <c r="G20" s="80">
        <v>885.38283899834016</v>
      </c>
      <c r="H20" s="109">
        <f>H19*1000000/H18</f>
        <v>525.93812517047161</v>
      </c>
      <c r="I20" s="73"/>
    </row>
    <row r="21" spans="1:9" x14ac:dyDescent="0.2">
      <c r="A21" s="339"/>
      <c r="B21" s="7" t="s">
        <v>8</v>
      </c>
      <c r="C21" s="79">
        <v>2091</v>
      </c>
      <c r="D21" s="79">
        <v>1035</v>
      </c>
      <c r="E21" s="79">
        <v>1308</v>
      </c>
      <c r="F21" s="79">
        <v>2771</v>
      </c>
      <c r="G21" s="77">
        <v>4538</v>
      </c>
      <c r="H21" s="109">
        <f>SUM(C21:G21)</f>
        <v>11743</v>
      </c>
      <c r="I21" s="73"/>
    </row>
    <row r="22" spans="1:9" ht="12" thickBot="1" x14ac:dyDescent="0.25">
      <c r="A22" s="340"/>
      <c r="B22" s="8" t="s">
        <v>10</v>
      </c>
      <c r="C22" s="152">
        <v>2.6123458640980472E-2</v>
      </c>
      <c r="D22" s="152">
        <v>1.1863144019714597E-2</v>
      </c>
      <c r="E22" s="152">
        <v>2.3171358217151765E-2</v>
      </c>
      <c r="F22" s="152">
        <v>3.1816929224268591E-2</v>
      </c>
      <c r="G22" s="153">
        <v>2.3117677024961793E-2</v>
      </c>
      <c r="H22" s="162">
        <f>H21/(H19*1000)</f>
        <v>2.3155843976581894E-2</v>
      </c>
      <c r="I22" s="73"/>
    </row>
    <row r="23" spans="1:9" x14ac:dyDescent="0.2">
      <c r="A23" s="338" t="s">
        <v>13</v>
      </c>
      <c r="B23" s="9" t="s">
        <v>4</v>
      </c>
      <c r="C23" s="76">
        <v>256363</v>
      </c>
      <c r="D23" s="74">
        <v>175962</v>
      </c>
      <c r="E23" s="75">
        <v>94370</v>
      </c>
      <c r="F23" s="74">
        <v>277226</v>
      </c>
      <c r="G23" s="127">
        <v>234472</v>
      </c>
      <c r="H23" s="115">
        <f>SUM(C23:G23)</f>
        <v>1038393</v>
      </c>
      <c r="I23" s="92"/>
    </row>
    <row r="24" spans="1:9" x14ac:dyDescent="0.2">
      <c r="A24" s="339"/>
      <c r="B24" s="7" t="s">
        <v>65</v>
      </c>
      <c r="C24" s="82">
        <v>106.64700000000001</v>
      </c>
      <c r="D24" s="80">
        <v>80.233999999999995</v>
      </c>
      <c r="E24" s="81">
        <v>54.692999999999998</v>
      </c>
      <c r="F24" s="80">
        <v>88.081000000000003</v>
      </c>
      <c r="G24" s="129">
        <v>225.5</v>
      </c>
      <c r="H24" s="109">
        <f>SUM(C24:G24)</f>
        <v>555.15499999999997</v>
      </c>
      <c r="I24" s="73"/>
    </row>
    <row r="25" spans="1:9" x14ac:dyDescent="0.2">
      <c r="A25" s="339"/>
      <c r="B25" s="7" t="s">
        <v>7</v>
      </c>
      <c r="C25" s="82">
        <v>415.99996879424879</v>
      </c>
      <c r="D25" s="82">
        <v>455.97344881281185</v>
      </c>
      <c r="E25" s="82">
        <v>579.55918194341427</v>
      </c>
      <c r="F25" s="82">
        <v>317.72272441978748</v>
      </c>
      <c r="G25" s="80">
        <v>961.73530314920333</v>
      </c>
      <c r="H25" s="109">
        <f>H24*1000000/H23</f>
        <v>534.62898921699207</v>
      </c>
      <c r="I25" s="73"/>
    </row>
    <row r="26" spans="1:9" x14ac:dyDescent="0.2">
      <c r="A26" s="339"/>
      <c r="B26" s="7" t="s">
        <v>8</v>
      </c>
      <c r="C26" s="79">
        <v>2857</v>
      </c>
      <c r="D26" s="79">
        <v>2303</v>
      </c>
      <c r="E26" s="79">
        <v>1136</v>
      </c>
      <c r="F26" s="79">
        <v>2591</v>
      </c>
      <c r="G26" s="77">
        <v>4440</v>
      </c>
      <c r="H26" s="109">
        <f>SUM(C26:G26)</f>
        <v>13327</v>
      </c>
      <c r="I26" s="73"/>
    </row>
    <row r="27" spans="1:9" ht="12" thickBot="1" x14ac:dyDescent="0.25">
      <c r="A27" s="340"/>
      <c r="B27" s="8" t="s">
        <v>10</v>
      </c>
      <c r="C27" s="152">
        <v>2.6789314279820342E-2</v>
      </c>
      <c r="D27" s="152">
        <v>2.8703542139242717E-2</v>
      </c>
      <c r="E27" s="152">
        <v>2.0770482511473131E-2</v>
      </c>
      <c r="F27" s="152">
        <v>2.9416105630045073E-2</v>
      </c>
      <c r="G27" s="153">
        <v>1.968957871396896E-2</v>
      </c>
      <c r="H27" s="162">
        <f>H26/(H24*1000)</f>
        <v>2.4005908259855355E-2</v>
      </c>
      <c r="I27" s="73"/>
    </row>
    <row r="28" spans="1:9" x14ac:dyDescent="0.2">
      <c r="A28" s="338" t="s">
        <v>14</v>
      </c>
      <c r="B28" s="9" t="s">
        <v>4</v>
      </c>
      <c r="C28" s="76">
        <v>276020</v>
      </c>
      <c r="D28" s="74">
        <v>171275</v>
      </c>
      <c r="E28" s="75">
        <v>108114</v>
      </c>
      <c r="F28" s="74">
        <v>362061</v>
      </c>
      <c r="G28" s="127">
        <v>240673</v>
      </c>
      <c r="H28" s="116">
        <f>SUM(C28:G28)</f>
        <v>1158143</v>
      </c>
      <c r="I28" s="92"/>
    </row>
    <row r="29" spans="1:9" x14ac:dyDescent="0.2">
      <c r="A29" s="339"/>
      <c r="B29" s="7" t="s">
        <v>65</v>
      </c>
      <c r="C29" s="82">
        <v>112.892</v>
      </c>
      <c r="D29" s="80">
        <v>80.721999999999994</v>
      </c>
      <c r="E29" s="81">
        <v>53.46</v>
      </c>
      <c r="F29" s="80">
        <v>116.71299999999999</v>
      </c>
      <c r="G29" s="129">
        <v>184.4</v>
      </c>
      <c r="H29" s="109">
        <f>SUM(C29:G29)</f>
        <v>548.18700000000001</v>
      </c>
      <c r="I29" s="73"/>
    </row>
    <row r="30" spans="1:9" x14ac:dyDescent="0.2">
      <c r="A30" s="339"/>
      <c r="B30" s="7" t="s">
        <v>7</v>
      </c>
      <c r="C30" s="82">
        <v>408.99934787334251</v>
      </c>
      <c r="D30" s="82">
        <v>471.30054006714346</v>
      </c>
      <c r="E30" s="82">
        <v>494.47805094622345</v>
      </c>
      <c r="F30" s="82">
        <v>322.35728233640185</v>
      </c>
      <c r="G30" s="80">
        <v>766.18482339107425</v>
      </c>
      <c r="H30" s="109">
        <f>H29*1000000/H28</f>
        <v>473.33274043015416</v>
      </c>
      <c r="I30" s="73"/>
    </row>
    <row r="31" spans="1:9" x14ac:dyDescent="0.2">
      <c r="A31" s="339"/>
      <c r="B31" s="7" t="s">
        <v>8</v>
      </c>
      <c r="C31" s="79">
        <v>2940</v>
      </c>
      <c r="D31" s="79">
        <v>2338</v>
      </c>
      <c r="E31" s="79">
        <v>1078</v>
      </c>
      <c r="F31" s="79">
        <v>3077</v>
      </c>
      <c r="G31" s="77">
        <v>4410</v>
      </c>
      <c r="H31" s="109">
        <f>SUM(C31:G31)</f>
        <v>13843</v>
      </c>
      <c r="I31" s="73"/>
    </row>
    <row r="32" spans="1:9" ht="12" thickBot="1" x14ac:dyDescent="0.25">
      <c r="A32" s="340"/>
      <c r="B32" s="8" t="s">
        <v>10</v>
      </c>
      <c r="C32" s="152">
        <v>2.6042589377458101E-2</v>
      </c>
      <c r="D32" s="152">
        <v>2.8963603478605583E-2</v>
      </c>
      <c r="E32" s="152">
        <v>2.0164609053497942E-2</v>
      </c>
      <c r="F32" s="152">
        <v>2.6363815513267587E-2</v>
      </c>
      <c r="G32" s="153">
        <v>2.3915401301518438E-2</v>
      </c>
      <c r="H32" s="162">
        <f>H31/(H29*1000)</f>
        <v>2.5252331777294974E-2</v>
      </c>
      <c r="I32" s="73"/>
    </row>
    <row r="33" spans="1:9" x14ac:dyDescent="0.2">
      <c r="A33" s="338" t="s">
        <v>15</v>
      </c>
      <c r="B33" s="9" t="s">
        <v>4</v>
      </c>
      <c r="C33" s="76">
        <v>290365</v>
      </c>
      <c r="D33" s="74">
        <v>172445</v>
      </c>
      <c r="E33" s="75">
        <v>87072</v>
      </c>
      <c r="F33" s="74">
        <v>406560</v>
      </c>
      <c r="G33" s="127">
        <v>226859</v>
      </c>
      <c r="H33" s="115">
        <f>SUM(C33:G33)</f>
        <v>1183301</v>
      </c>
      <c r="I33" s="92"/>
    </row>
    <row r="34" spans="1:9" x14ac:dyDescent="0.2">
      <c r="A34" s="339"/>
      <c r="B34" s="7" t="s">
        <v>65</v>
      </c>
      <c r="C34" s="82">
        <v>119.6</v>
      </c>
      <c r="D34" s="80">
        <v>84.8</v>
      </c>
      <c r="E34" s="81">
        <v>40.918999999999997</v>
      </c>
      <c r="F34" s="80">
        <v>140.096</v>
      </c>
      <c r="G34" s="129">
        <v>170.7</v>
      </c>
      <c r="H34" s="109">
        <f>SUM(C34:G34)</f>
        <v>556.11500000000001</v>
      </c>
      <c r="I34" s="73"/>
    </row>
    <row r="35" spans="1:9" x14ac:dyDescent="0.2">
      <c r="A35" s="339"/>
      <c r="B35" s="7" t="s">
        <v>7</v>
      </c>
      <c r="C35" s="82">
        <v>411.89537306493548</v>
      </c>
      <c r="D35" s="82">
        <v>491.75099307025431</v>
      </c>
      <c r="E35" s="82">
        <v>469.94441381844911</v>
      </c>
      <c r="F35" s="82">
        <v>344.58874458874459</v>
      </c>
      <c r="G35" s="80">
        <v>752.44975954227073</v>
      </c>
      <c r="H35" s="109">
        <f>H34*1000000/H33</f>
        <v>469.96917943955089</v>
      </c>
      <c r="I35" s="73"/>
    </row>
    <row r="36" spans="1:9" x14ac:dyDescent="0.2">
      <c r="A36" s="339"/>
      <c r="B36" s="7" t="s">
        <v>8</v>
      </c>
      <c r="C36" s="82">
        <v>2847</v>
      </c>
      <c r="D36" s="80">
        <v>2413</v>
      </c>
      <c r="E36" s="81">
        <v>897</v>
      </c>
      <c r="F36" s="80">
        <v>3559</v>
      </c>
      <c r="G36" s="129">
        <v>4408</v>
      </c>
      <c r="H36" s="109">
        <f>SUM(C36:G36)</f>
        <v>14124</v>
      </c>
      <c r="I36" s="73"/>
    </row>
    <row r="37" spans="1:9" ht="12" thickBot="1" x14ac:dyDescent="0.25">
      <c r="A37" s="340"/>
      <c r="B37" s="8" t="s">
        <v>10</v>
      </c>
      <c r="C37" s="152">
        <v>2.3804347826086956E-2</v>
      </c>
      <c r="D37" s="152">
        <v>2.8455188679245284E-2</v>
      </c>
      <c r="E37" s="152">
        <v>2.1921356826901928E-2</v>
      </c>
      <c r="F37" s="152">
        <v>2.540400867976245E-2</v>
      </c>
      <c r="G37" s="153">
        <v>2.5823081429408319E-2</v>
      </c>
      <c r="H37" s="162">
        <f>H36/(H34*1000)</f>
        <v>2.539762459203582E-2</v>
      </c>
      <c r="I37" s="73"/>
    </row>
    <row r="38" spans="1:9" x14ac:dyDescent="0.2">
      <c r="A38" s="338" t="s">
        <v>16</v>
      </c>
      <c r="B38" s="9" t="s">
        <v>4</v>
      </c>
      <c r="C38" s="76">
        <v>209658</v>
      </c>
      <c r="D38" s="74">
        <v>201183</v>
      </c>
      <c r="E38" s="75">
        <v>112610</v>
      </c>
      <c r="F38" s="74">
        <v>363707</v>
      </c>
      <c r="G38" s="127">
        <v>197785</v>
      </c>
      <c r="H38" s="116">
        <f>SUM(C38:G38)</f>
        <v>1084943</v>
      </c>
      <c r="I38" s="92"/>
    </row>
    <row r="39" spans="1:9" x14ac:dyDescent="0.2">
      <c r="A39" s="339"/>
      <c r="B39" s="7" t="s">
        <v>65</v>
      </c>
      <c r="C39" s="82">
        <v>87.6</v>
      </c>
      <c r="D39" s="80">
        <v>87.65</v>
      </c>
      <c r="E39" s="81">
        <v>54.655999999999999</v>
      </c>
      <c r="F39" s="80">
        <v>121.63200000000001</v>
      </c>
      <c r="G39" s="129">
        <v>144.4</v>
      </c>
      <c r="H39" s="109">
        <f>SUM(C39:G39)</f>
        <v>495.93799999999999</v>
      </c>
      <c r="I39" s="73"/>
    </row>
    <row r="40" spans="1:9" x14ac:dyDescent="0.2">
      <c r="A40" s="339"/>
      <c r="B40" s="7" t="s">
        <v>7</v>
      </c>
      <c r="C40" s="82">
        <v>417.8233122513808</v>
      </c>
      <c r="D40" s="82">
        <v>435.67299423907588</v>
      </c>
      <c r="E40" s="82">
        <v>485.35654027173433</v>
      </c>
      <c r="F40" s="82">
        <v>334.42303832480542</v>
      </c>
      <c r="G40" s="80">
        <v>730.08569911772884</v>
      </c>
      <c r="H40" s="109">
        <f>H39*1000000/H38</f>
        <v>457.10972834517571</v>
      </c>
      <c r="I40" s="73"/>
    </row>
    <row r="41" spans="1:9" x14ac:dyDescent="0.2">
      <c r="A41" s="339"/>
      <c r="B41" s="7" t="s">
        <v>8</v>
      </c>
      <c r="C41" s="82">
        <v>2050</v>
      </c>
      <c r="D41" s="80">
        <v>2393</v>
      </c>
      <c r="E41" s="81">
        <v>1188</v>
      </c>
      <c r="F41" s="80">
        <v>3199</v>
      </c>
      <c r="G41" s="129">
        <v>3180</v>
      </c>
      <c r="H41" s="109">
        <f>SUM(C41:G41)</f>
        <v>12010</v>
      </c>
      <c r="I41" s="73"/>
    </row>
    <row r="42" spans="1:9" ht="12" thickBot="1" x14ac:dyDescent="0.25">
      <c r="A42" s="340"/>
      <c r="B42" s="8" t="s">
        <v>10</v>
      </c>
      <c r="C42" s="152">
        <v>2.3401826484018264E-2</v>
      </c>
      <c r="D42" s="152">
        <v>2.7301768397033657E-2</v>
      </c>
      <c r="E42" s="152">
        <v>2.1735948477751756E-2</v>
      </c>
      <c r="F42" s="152">
        <v>2.6300644567219152E-2</v>
      </c>
      <c r="G42" s="153">
        <v>2.2022160664819945E-2</v>
      </c>
      <c r="H42" s="162">
        <f>H41/(H39*1000)</f>
        <v>2.4216736769515544E-2</v>
      </c>
      <c r="I42" s="73"/>
    </row>
    <row r="43" spans="1:9" x14ac:dyDescent="0.2">
      <c r="A43" s="338" t="s">
        <v>17</v>
      </c>
      <c r="B43" s="9" t="s">
        <v>4</v>
      </c>
      <c r="C43" s="76">
        <v>149884</v>
      </c>
      <c r="D43" s="76">
        <v>217850</v>
      </c>
      <c r="E43" s="76">
        <v>114322</v>
      </c>
      <c r="F43" s="76">
        <v>357248</v>
      </c>
      <c r="G43" s="74">
        <v>175868</v>
      </c>
      <c r="H43" s="115">
        <f>SUM(C43:G43)</f>
        <v>1015172</v>
      </c>
      <c r="I43" s="92"/>
    </row>
    <row r="44" spans="1:9" x14ac:dyDescent="0.2">
      <c r="A44" s="339"/>
      <c r="B44" s="7" t="s">
        <v>65</v>
      </c>
      <c r="C44" s="82">
        <v>55.3</v>
      </c>
      <c r="D44" s="80">
        <v>83.393000000000001</v>
      </c>
      <c r="E44" s="18">
        <v>54.091000000000001</v>
      </c>
      <c r="F44" s="80">
        <v>127.461</v>
      </c>
      <c r="G44" s="129">
        <v>150.19999999999999</v>
      </c>
      <c r="H44" s="109">
        <f>SUM(C44:G44)</f>
        <v>470.44499999999999</v>
      </c>
      <c r="I44" s="73"/>
    </row>
    <row r="45" spans="1:9" x14ac:dyDescent="0.2">
      <c r="A45" s="339"/>
      <c r="B45" s="7" t="s">
        <v>7</v>
      </c>
      <c r="C45" s="82">
        <v>368.95198953857653</v>
      </c>
      <c r="D45" s="82">
        <v>382.80009180628872</v>
      </c>
      <c r="E45" s="82">
        <v>473.14602613670161</v>
      </c>
      <c r="F45" s="82">
        <v>356.78576227158726</v>
      </c>
      <c r="G45" s="80">
        <v>854.04962813018858</v>
      </c>
      <c r="H45" s="109">
        <f>H44*1000000/H43</f>
        <v>463.4140815546528</v>
      </c>
      <c r="I45" s="73"/>
    </row>
    <row r="46" spans="1:9" x14ac:dyDescent="0.2">
      <c r="A46" s="339"/>
      <c r="B46" s="7" t="s">
        <v>8</v>
      </c>
      <c r="C46" s="82">
        <v>1456</v>
      </c>
      <c r="D46" s="80">
        <v>2166</v>
      </c>
      <c r="E46" s="81">
        <v>1159</v>
      </c>
      <c r="F46" s="80">
        <v>3264</v>
      </c>
      <c r="G46" s="129">
        <v>2738</v>
      </c>
      <c r="H46" s="109">
        <f>SUM(C46:G46)</f>
        <v>10783</v>
      </c>
      <c r="I46" s="73"/>
    </row>
    <row r="47" spans="1:9" ht="12" thickBot="1" x14ac:dyDescent="0.25">
      <c r="A47" s="340"/>
      <c r="B47" s="8" t="s">
        <v>10</v>
      </c>
      <c r="C47" s="152">
        <v>2.6329113924050632E-2</v>
      </c>
      <c r="D47" s="152">
        <v>2.5973403043420912E-2</v>
      </c>
      <c r="E47" s="152">
        <v>2.1426854744781943E-2</v>
      </c>
      <c r="F47" s="152">
        <v>2.5607832984206935E-2</v>
      </c>
      <c r="G47" s="153">
        <v>1.8229027962716377E-2</v>
      </c>
      <c r="H47" s="162">
        <f>H46/(H44*1000)</f>
        <v>2.2920851534185719E-2</v>
      </c>
      <c r="I47" s="73"/>
    </row>
    <row r="48" spans="1:9" x14ac:dyDescent="0.2">
      <c r="A48" s="338" t="s">
        <v>18</v>
      </c>
      <c r="B48" s="9" t="s">
        <v>4</v>
      </c>
      <c r="C48" s="76">
        <v>153354</v>
      </c>
      <c r="D48" s="76">
        <v>230014</v>
      </c>
      <c r="E48" s="76">
        <v>108355</v>
      </c>
      <c r="F48" s="76">
        <v>327348</v>
      </c>
      <c r="G48" s="74">
        <v>172234</v>
      </c>
      <c r="H48" s="115">
        <f>SUM(C48:G48)</f>
        <v>991305</v>
      </c>
    </row>
    <row r="49" spans="1:9" x14ac:dyDescent="0.2">
      <c r="A49" s="339"/>
      <c r="B49" s="7" t="s">
        <v>65</v>
      </c>
      <c r="C49" s="82">
        <v>63.3</v>
      </c>
      <c r="D49" s="80">
        <v>89.355000000000004</v>
      </c>
      <c r="E49" s="81">
        <v>54.125999999999998</v>
      </c>
      <c r="F49" s="80">
        <v>110.23399999999999</v>
      </c>
      <c r="G49" s="129">
        <v>163.4</v>
      </c>
      <c r="H49" s="109">
        <f>SUM(C49:G49)</f>
        <v>480.41499999999996</v>
      </c>
      <c r="I49" s="73"/>
    </row>
    <row r="50" spans="1:9" x14ac:dyDescent="0.2">
      <c r="A50" s="339"/>
      <c r="B50" s="7" t="s">
        <v>7</v>
      </c>
      <c r="C50" s="82">
        <v>412.77045267811729</v>
      </c>
      <c r="D50" s="82">
        <v>388.47635361325831</v>
      </c>
      <c r="E50" s="82">
        <v>499.5247104425269</v>
      </c>
      <c r="F50" s="82">
        <v>336.7486589195596</v>
      </c>
      <c r="G50" s="80">
        <v>948.70931407271507</v>
      </c>
      <c r="H50" s="109">
        <f>H49*1000000/H48</f>
        <v>484.62884783189827</v>
      </c>
      <c r="I50" s="73"/>
    </row>
    <row r="51" spans="1:9" x14ac:dyDescent="0.2">
      <c r="A51" s="339"/>
      <c r="B51" s="7" t="s">
        <v>8</v>
      </c>
      <c r="C51" s="82">
        <v>1906</v>
      </c>
      <c r="D51" s="80">
        <v>2199</v>
      </c>
      <c r="E51" s="81">
        <v>1162</v>
      </c>
      <c r="F51" s="80">
        <v>2748</v>
      </c>
      <c r="G51" s="129">
        <v>2821</v>
      </c>
      <c r="H51" s="109">
        <f>SUM(C51:G51)</f>
        <v>10836</v>
      </c>
      <c r="I51" s="73"/>
    </row>
    <row r="52" spans="1:9" ht="12" thickBot="1" x14ac:dyDescent="0.25">
      <c r="A52" s="340"/>
      <c r="B52" s="8" t="s">
        <v>10</v>
      </c>
      <c r="C52" s="152">
        <v>3.0110584518167456E-2</v>
      </c>
      <c r="D52" s="152">
        <v>2.4609702870572434E-2</v>
      </c>
      <c r="E52" s="152">
        <v>2.1468425525625393E-2</v>
      </c>
      <c r="F52" s="152">
        <v>2.4928787851298147E-2</v>
      </c>
      <c r="G52" s="153">
        <v>1.7264381884944922E-2</v>
      </c>
      <c r="H52" s="162">
        <f>H51/(H49*1000)</f>
        <v>2.2555498891583321E-2</v>
      </c>
      <c r="I52" s="73"/>
    </row>
    <row r="53" spans="1:9" x14ac:dyDescent="0.2">
      <c r="A53" s="338" t="s">
        <v>19</v>
      </c>
      <c r="B53" s="9" t="s">
        <v>4</v>
      </c>
      <c r="C53" s="76">
        <v>132727</v>
      </c>
      <c r="D53" s="76">
        <v>221320</v>
      </c>
      <c r="E53" s="76">
        <v>106822</v>
      </c>
      <c r="F53" s="76">
        <v>306504</v>
      </c>
      <c r="G53" s="74">
        <v>172177</v>
      </c>
      <c r="H53" s="115">
        <f>SUM(C53:G53)</f>
        <v>939550</v>
      </c>
      <c r="I53" s="73"/>
    </row>
    <row r="54" spans="1:9" x14ac:dyDescent="0.2">
      <c r="A54" s="339"/>
      <c r="B54" s="7" t="s">
        <v>65</v>
      </c>
      <c r="C54" s="82">
        <v>65</v>
      </c>
      <c r="D54" s="80">
        <v>88.9</v>
      </c>
      <c r="E54" s="81">
        <v>53.53</v>
      </c>
      <c r="F54" s="80">
        <v>103.45099999999999</v>
      </c>
      <c r="G54" s="129">
        <v>171.1</v>
      </c>
      <c r="H54" s="109">
        <f>SUM(C54:G54)</f>
        <v>481.98099999999999</v>
      </c>
      <c r="I54" s="92"/>
    </row>
    <row r="55" spans="1:9" x14ac:dyDescent="0.2">
      <c r="A55" s="339"/>
      <c r="B55" s="7" t="s">
        <v>7</v>
      </c>
      <c r="C55" s="82">
        <v>489.72703368568568</v>
      </c>
      <c r="D55" s="82">
        <v>401.68082414603288</v>
      </c>
      <c r="E55" s="82">
        <v>501.11400273351933</v>
      </c>
      <c r="F55" s="82">
        <v>337.51924934095479</v>
      </c>
      <c r="G55" s="80">
        <v>993.74480912084653</v>
      </c>
      <c r="H55" s="109">
        <f>H54*1000000/H53</f>
        <v>512.99132563461228</v>
      </c>
      <c r="I55" s="73"/>
    </row>
    <row r="56" spans="1:9" x14ac:dyDescent="0.2">
      <c r="A56" s="339"/>
      <c r="B56" s="7" t="s">
        <v>8</v>
      </c>
      <c r="C56" s="82">
        <v>1555</v>
      </c>
      <c r="D56" s="80">
        <v>2195</v>
      </c>
      <c r="E56" s="81">
        <v>1164</v>
      </c>
      <c r="F56" s="80">
        <v>2521</v>
      </c>
      <c r="G56" s="129">
        <v>3549</v>
      </c>
      <c r="H56" s="109">
        <f>SUM(C56:G56)</f>
        <v>10984</v>
      </c>
      <c r="I56" s="73"/>
    </row>
    <row r="57" spans="1:9" ht="12" thickBot="1" x14ac:dyDescent="0.25">
      <c r="A57" s="340"/>
      <c r="B57" s="8" t="s">
        <v>10</v>
      </c>
      <c r="C57" s="152">
        <v>2.3923076923076922E-2</v>
      </c>
      <c r="D57" s="152">
        <v>2.4690663667041621E-2</v>
      </c>
      <c r="E57" s="152">
        <v>2.1744815991033065E-2</v>
      </c>
      <c r="F57" s="152">
        <v>2.4369024949009676E-2</v>
      </c>
      <c r="G57" s="153">
        <v>2.0742255990648745E-2</v>
      </c>
      <c r="H57" s="162">
        <f>H56/(H54*1000)</f>
        <v>2.2789280075355668E-2</v>
      </c>
      <c r="I57" s="73"/>
    </row>
    <row r="58" spans="1:9" x14ac:dyDescent="0.2">
      <c r="A58" s="338" t="s">
        <v>20</v>
      </c>
      <c r="B58" s="9" t="s">
        <v>4</v>
      </c>
      <c r="C58" s="76">
        <v>102126</v>
      </c>
      <c r="D58" s="76">
        <v>248358</v>
      </c>
      <c r="E58" s="76">
        <v>112186</v>
      </c>
      <c r="F58" s="76">
        <v>256817</v>
      </c>
      <c r="G58" s="74">
        <v>189297</v>
      </c>
      <c r="H58" s="115">
        <f>SUM(C58:G58)</f>
        <v>908784</v>
      </c>
      <c r="I58" s="73"/>
    </row>
    <row r="59" spans="1:9" x14ac:dyDescent="0.2">
      <c r="A59" s="339"/>
      <c r="B59" s="7" t="s">
        <v>65</v>
      </c>
      <c r="C59" s="82">
        <v>50.9</v>
      </c>
      <c r="D59" s="80">
        <v>93.8</v>
      </c>
      <c r="E59" s="81">
        <v>60.951000000000001</v>
      </c>
      <c r="F59" s="80">
        <v>85.447999999999993</v>
      </c>
      <c r="G59" s="129">
        <v>166.15199999999999</v>
      </c>
      <c r="H59" s="109">
        <f>SUM(C59:G59)</f>
        <v>457.25099999999998</v>
      </c>
      <c r="I59" s="73"/>
    </row>
    <row r="60" spans="1:9" x14ac:dyDescent="0.2">
      <c r="A60" s="339"/>
      <c r="B60" s="7" t="s">
        <v>7</v>
      </c>
      <c r="C60" s="82">
        <v>498.40393239723477</v>
      </c>
      <c r="D60" s="82">
        <v>377.68060622166388</v>
      </c>
      <c r="E60" s="82">
        <v>543.3030859465531</v>
      </c>
      <c r="F60" s="82">
        <v>332.71940720435174</v>
      </c>
      <c r="G60" s="80">
        <v>877.73181825385507</v>
      </c>
      <c r="H60" s="109">
        <f>H59*1000000/H58</f>
        <v>503.1459620767971</v>
      </c>
      <c r="I60" s="73"/>
    </row>
    <row r="61" spans="1:9" x14ac:dyDescent="0.2">
      <c r="A61" s="339"/>
      <c r="B61" s="7" t="s">
        <v>8</v>
      </c>
      <c r="C61" s="82">
        <v>1288</v>
      </c>
      <c r="D61" s="80">
        <v>2390</v>
      </c>
      <c r="E61" s="81">
        <v>1365</v>
      </c>
      <c r="F61" s="80">
        <v>2252</v>
      </c>
      <c r="G61" s="129">
        <v>2993</v>
      </c>
      <c r="H61" s="109">
        <f>SUM(C61:G61)</f>
        <v>10288</v>
      </c>
      <c r="I61" s="73"/>
    </row>
    <row r="62" spans="1:9" ht="12" thickBot="1" x14ac:dyDescent="0.25">
      <c r="A62" s="340"/>
      <c r="B62" s="8" t="s">
        <v>10</v>
      </c>
      <c r="C62" s="152">
        <v>2.5304518664047152E-2</v>
      </c>
      <c r="D62" s="152">
        <v>2.5479744136460553E-2</v>
      </c>
      <c r="E62" s="152">
        <v>2.2395038637594133E-2</v>
      </c>
      <c r="F62" s="152">
        <v>2.6355210186312143E-2</v>
      </c>
      <c r="G62" s="153">
        <v>1.8013626077326785E-2</v>
      </c>
      <c r="H62" s="162">
        <f>H61/(H59*1000)</f>
        <v>2.2499677420060316E-2</v>
      </c>
      <c r="I62" s="73"/>
    </row>
    <row r="63" spans="1:9" x14ac:dyDescent="0.2">
      <c r="A63" s="338" t="s">
        <v>21</v>
      </c>
      <c r="B63" s="9" t="s">
        <v>4</v>
      </c>
      <c r="C63" s="76">
        <v>242440</v>
      </c>
      <c r="D63" s="76">
        <v>241153</v>
      </c>
      <c r="E63" s="76">
        <v>101340</v>
      </c>
      <c r="F63" s="76">
        <v>211808</v>
      </c>
      <c r="G63" s="74">
        <v>269981</v>
      </c>
      <c r="H63" s="115">
        <f>SUM(C63:G63)</f>
        <v>1066722</v>
      </c>
      <c r="I63" s="94"/>
    </row>
    <row r="64" spans="1:9" x14ac:dyDescent="0.2">
      <c r="A64" s="339"/>
      <c r="B64" s="7" t="s">
        <v>65</v>
      </c>
      <c r="C64" s="82">
        <v>97.768000000000001</v>
      </c>
      <c r="D64" s="80">
        <v>91.215999999999994</v>
      </c>
      <c r="E64" s="81">
        <v>59.954999999999998</v>
      </c>
      <c r="F64" s="80">
        <v>73.748999999999995</v>
      </c>
      <c r="G64" s="129">
        <v>185.42500000000001</v>
      </c>
      <c r="H64" s="109">
        <f>SUM(C64:G64)</f>
        <v>508.113</v>
      </c>
      <c r="I64" s="94"/>
    </row>
    <row r="65" spans="1:9" x14ac:dyDescent="0.2">
      <c r="A65" s="339"/>
      <c r="B65" s="7" t="s">
        <v>7</v>
      </c>
      <c r="C65" s="82">
        <v>403.26678765880217</v>
      </c>
      <c r="D65" s="82">
        <v>378.2494930604222</v>
      </c>
      <c r="E65" s="82">
        <v>591.62226169330961</v>
      </c>
      <c r="F65" s="82">
        <v>348.18798156821271</v>
      </c>
      <c r="G65" s="80">
        <v>686.80759016375225</v>
      </c>
      <c r="H65" s="109">
        <f>H64*1000000/H63</f>
        <v>476.33122781755696</v>
      </c>
      <c r="I65" s="72"/>
    </row>
    <row r="66" spans="1:9" x14ac:dyDescent="0.2">
      <c r="A66" s="339"/>
      <c r="B66" s="7" t="s">
        <v>8</v>
      </c>
      <c r="C66" s="82">
        <v>2329</v>
      </c>
      <c r="D66" s="80">
        <v>2368</v>
      </c>
      <c r="E66" s="81">
        <v>1358</v>
      </c>
      <c r="F66" s="80">
        <v>1944</v>
      </c>
      <c r="G66" s="129">
        <v>4052</v>
      </c>
      <c r="H66" s="109">
        <f>SUM(C66:G66)</f>
        <v>12051</v>
      </c>
      <c r="I66" s="72"/>
    </row>
    <row r="67" spans="1:9" ht="12" thickBot="1" x14ac:dyDescent="0.25">
      <c r="A67" s="340"/>
      <c r="B67" s="8" t="s">
        <v>10</v>
      </c>
      <c r="C67" s="152">
        <v>2.3821700351853367E-2</v>
      </c>
      <c r="D67" s="152">
        <v>2.5960357831959307E-2</v>
      </c>
      <c r="E67" s="152">
        <v>2.2650321074138939E-2</v>
      </c>
      <c r="F67" s="152">
        <v>2.6359679453280722E-2</v>
      </c>
      <c r="G67" s="153">
        <v>2.1852501011190507E-2</v>
      </c>
      <c r="H67" s="162">
        <f>H66/(H64*1000)</f>
        <v>2.3717165276227924E-2</v>
      </c>
      <c r="I67" s="73"/>
    </row>
    <row r="68" spans="1:9" x14ac:dyDescent="0.2">
      <c r="A68" s="341" t="s">
        <v>3</v>
      </c>
      <c r="B68" s="149" t="s">
        <v>4</v>
      </c>
      <c r="C68" s="132">
        <f t="shared" ref="C68:H69" si="0">C63+C58+C53+C48+C43+C38+C33+C28+C23+C18+C13+C8</f>
        <v>2479483</v>
      </c>
      <c r="D68" s="133">
        <f t="shared" si="0"/>
        <v>2473006</v>
      </c>
      <c r="E68" s="132">
        <f t="shared" si="0"/>
        <v>1167835</v>
      </c>
      <c r="F68" s="133">
        <f t="shared" si="0"/>
        <v>3475639</v>
      </c>
      <c r="G68" s="138">
        <f t="shared" si="0"/>
        <v>2439729</v>
      </c>
      <c r="H68" s="114">
        <f t="shared" si="0"/>
        <v>12035692</v>
      </c>
    </row>
    <row r="69" spans="1:9" x14ac:dyDescent="0.2">
      <c r="A69" s="342"/>
      <c r="B69" s="39" t="s">
        <v>65</v>
      </c>
      <c r="C69" s="142">
        <f t="shared" si="0"/>
        <v>1013.5670000000002</v>
      </c>
      <c r="D69" s="134">
        <f t="shared" si="0"/>
        <v>1025.9869999999999</v>
      </c>
      <c r="E69" s="135">
        <f t="shared" si="0"/>
        <v>620.4129999999999</v>
      </c>
      <c r="F69" s="134">
        <f t="shared" si="0"/>
        <v>1189.8330000000001</v>
      </c>
      <c r="G69" s="135">
        <f t="shared" si="0"/>
        <v>2066.1770000000001</v>
      </c>
      <c r="H69" s="47">
        <f t="shared" si="0"/>
        <v>5915.976999999999</v>
      </c>
    </row>
    <row r="70" spans="1:9" x14ac:dyDescent="0.2">
      <c r="A70" s="342"/>
      <c r="B70" s="150" t="s">
        <v>7</v>
      </c>
      <c r="C70" s="142">
        <f t="shared" ref="C70:H70" si="1">C69*1000000/C68</f>
        <v>408.78158874249198</v>
      </c>
      <c r="D70" s="135">
        <f t="shared" si="1"/>
        <v>414.87444834343302</v>
      </c>
      <c r="E70" s="135">
        <f t="shared" si="1"/>
        <v>531.25056193725982</v>
      </c>
      <c r="F70" s="134">
        <f t="shared" si="1"/>
        <v>342.33503537047432</v>
      </c>
      <c r="G70" s="135">
        <f t="shared" si="1"/>
        <v>846.88791255094327</v>
      </c>
      <c r="H70" s="47">
        <f t="shared" si="1"/>
        <v>491.53609115288089</v>
      </c>
    </row>
    <row r="71" spans="1:9" x14ac:dyDescent="0.2">
      <c r="A71" s="342"/>
      <c r="B71" s="150" t="s">
        <v>8</v>
      </c>
      <c r="C71" s="142">
        <f t="shared" ref="C71:H71" si="2">C11+C16+C21+C26+C31+C36+C41+C46+C51+C56+C61+C66</f>
        <v>26127</v>
      </c>
      <c r="D71" s="142">
        <f t="shared" si="2"/>
        <v>26800</v>
      </c>
      <c r="E71" s="142">
        <f t="shared" si="2"/>
        <v>13529</v>
      </c>
      <c r="F71" s="142">
        <f t="shared" si="2"/>
        <v>31508</v>
      </c>
      <c r="G71" s="142">
        <f t="shared" si="2"/>
        <v>44092</v>
      </c>
      <c r="H71" s="47">
        <f t="shared" si="2"/>
        <v>142056</v>
      </c>
    </row>
    <row r="72" spans="1:9" ht="12" thickBot="1" x14ac:dyDescent="0.25">
      <c r="A72" s="343"/>
      <c r="B72" s="151" t="s">
        <v>10</v>
      </c>
      <c r="C72" s="156">
        <f t="shared" ref="C72:H72" si="3">C71/(C69*1000)</f>
        <v>2.5777279647028754E-2</v>
      </c>
      <c r="D72" s="156">
        <f t="shared" si="3"/>
        <v>2.6121188670031884E-2</v>
      </c>
      <c r="E72" s="156">
        <f t="shared" si="3"/>
        <v>2.180644183793699E-2</v>
      </c>
      <c r="F72" s="156">
        <f t="shared" si="3"/>
        <v>2.6481027169359062E-2</v>
      </c>
      <c r="G72" s="156">
        <f t="shared" si="3"/>
        <v>2.1339894887998461E-2</v>
      </c>
      <c r="H72" s="171">
        <f t="shared" si="3"/>
        <v>2.4012263739362074E-2</v>
      </c>
    </row>
    <row r="73" spans="1:9" ht="11.25" customHeight="1" x14ac:dyDescent="0.2">
      <c r="A73" s="336" t="s">
        <v>57</v>
      </c>
      <c r="B73" s="336"/>
      <c r="C73" s="336"/>
      <c r="D73" s="336"/>
      <c r="E73" s="336"/>
      <c r="F73" s="336"/>
      <c r="G73" s="336"/>
      <c r="H73" s="336"/>
      <c r="I73" s="61"/>
    </row>
    <row r="74" spans="1:9" x14ac:dyDescent="0.2">
      <c r="A74" s="337"/>
      <c r="B74" s="337"/>
      <c r="C74" s="337"/>
      <c r="D74" s="337"/>
      <c r="E74" s="337"/>
      <c r="F74" s="337"/>
      <c r="G74" s="337"/>
      <c r="H74" s="337"/>
      <c r="I74" s="61"/>
    </row>
    <row r="75" spans="1:9" x14ac:dyDescent="0.2">
      <c r="A75" s="337"/>
      <c r="B75" s="337"/>
      <c r="C75" s="337"/>
      <c r="D75" s="337"/>
      <c r="E75" s="337"/>
      <c r="F75" s="337"/>
      <c r="G75" s="337"/>
      <c r="H75" s="337"/>
    </row>
  </sheetData>
  <mergeCells count="23">
    <mergeCell ref="A63:A67"/>
    <mergeCell ref="A58:A62"/>
    <mergeCell ref="H5:H7"/>
    <mergeCell ref="D5:D7"/>
    <mergeCell ref="E5:E7"/>
    <mergeCell ref="F5:F7"/>
    <mergeCell ref="G5:G7"/>
    <mergeCell ref="A2:H2"/>
    <mergeCell ref="A73:H75"/>
    <mergeCell ref="A5:A7"/>
    <mergeCell ref="A8:A12"/>
    <mergeCell ref="A13:A17"/>
    <mergeCell ref="A18:A22"/>
    <mergeCell ref="A23:A27"/>
    <mergeCell ref="A28:A32"/>
    <mergeCell ref="A33:A37"/>
    <mergeCell ref="A38:A42"/>
    <mergeCell ref="A68:A72"/>
    <mergeCell ref="B5:B7"/>
    <mergeCell ref="C5:C7"/>
    <mergeCell ref="A43:A47"/>
    <mergeCell ref="A48:A52"/>
    <mergeCell ref="A53:A5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09/01/2010&amp;R&amp;8Tabla de creación propia a partir de los datos aportados por los concesionarios.</oddFooter>
  </headerFooter>
  <ignoredErrors>
    <ignoredError sqref="H10:H48 H50:H65" formula="1"/>
  </ignoredError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2:I89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1.25" customHeight="1" x14ac:dyDescent="0.2">
      <c r="A2" s="335" t="s">
        <v>23</v>
      </c>
      <c r="B2" s="335"/>
      <c r="C2" s="335"/>
      <c r="D2" s="335"/>
      <c r="E2" s="335"/>
      <c r="F2" s="335"/>
      <c r="G2" s="335"/>
      <c r="H2" s="335"/>
      <c r="I2" s="335"/>
    </row>
    <row r="3" spans="1:9" x14ac:dyDescent="0.2">
      <c r="H3" s="2" t="s">
        <v>0</v>
      </c>
    </row>
    <row r="4" spans="1:9" ht="12" thickBot="1" x14ac:dyDescent="0.25">
      <c r="D4" s="3"/>
      <c r="E4" s="4" t="s">
        <v>0</v>
      </c>
      <c r="F4" s="5" t="s">
        <v>24</v>
      </c>
      <c r="G4" s="6"/>
      <c r="H4" s="5" t="s">
        <v>25</v>
      </c>
    </row>
    <row r="5" spans="1:9" ht="12.7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ht="12.7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3.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x14ac:dyDescent="0.2">
      <c r="A8" s="338" t="s">
        <v>6</v>
      </c>
      <c r="B8" s="9" t="s">
        <v>4</v>
      </c>
      <c r="C8" s="10">
        <v>264050</v>
      </c>
      <c r="D8" s="11">
        <v>459000</v>
      </c>
      <c r="E8" s="10">
        <v>48688</v>
      </c>
      <c r="F8" s="11">
        <v>564529</v>
      </c>
      <c r="G8" s="12">
        <v>295858</v>
      </c>
      <c r="H8" s="11">
        <v>74322</v>
      </c>
      <c r="I8" s="13">
        <f>SUM(C8:H8)</f>
        <v>1706447</v>
      </c>
    </row>
    <row r="9" spans="1:9" ht="12.75" customHeight="1" x14ac:dyDescent="0.2">
      <c r="A9" s="339"/>
      <c r="B9" s="7" t="s">
        <v>5</v>
      </c>
      <c r="C9" s="14">
        <v>116079080</v>
      </c>
      <c r="D9" s="15">
        <v>168657000</v>
      </c>
      <c r="E9" s="14">
        <v>28792773</v>
      </c>
      <c r="F9" s="15">
        <v>280263362</v>
      </c>
      <c r="G9" s="16">
        <v>206451661</v>
      </c>
      <c r="H9" s="15">
        <v>57600462</v>
      </c>
      <c r="I9" s="17">
        <f>SUM(C9:H9)</f>
        <v>857844338</v>
      </c>
    </row>
    <row r="10" spans="1:9" ht="12.75" customHeight="1" x14ac:dyDescent="0.2">
      <c r="A10" s="339"/>
      <c r="B10" s="7" t="s">
        <v>7</v>
      </c>
      <c r="C10" s="18">
        <v>439.6102253361106</v>
      </c>
      <c r="D10" s="19">
        <v>367.44444444444446</v>
      </c>
      <c r="E10" s="19">
        <v>591.37308987840947</v>
      </c>
      <c r="F10" s="19">
        <v>496.45520779269089</v>
      </c>
      <c r="G10" s="19">
        <v>697.80658626773652</v>
      </c>
      <c r="H10" s="20">
        <v>775.01227092919999</v>
      </c>
      <c r="I10" s="21">
        <f>I9/I8</f>
        <v>502.70787079821406</v>
      </c>
    </row>
    <row r="11" spans="1:9" ht="12.75" customHeight="1" x14ac:dyDescent="0.2">
      <c r="A11" s="339"/>
      <c r="B11" s="7" t="s">
        <v>8</v>
      </c>
      <c r="C11" s="20">
        <v>20828.592000000001</v>
      </c>
      <c r="D11" s="18">
        <v>28573</v>
      </c>
      <c r="E11" s="20">
        <v>4589.62</v>
      </c>
      <c r="F11" s="18">
        <v>39978.275000000001</v>
      </c>
      <c r="G11" s="19">
        <v>30274.9</v>
      </c>
      <c r="H11" s="18">
        <v>6849.7460000000001</v>
      </c>
      <c r="I11" s="21">
        <f>SUM(C11:H11)</f>
        <v>131094.13300000003</v>
      </c>
    </row>
    <row r="12" spans="1:9" ht="12.75" customHeight="1" x14ac:dyDescent="0.2">
      <c r="A12" s="339"/>
      <c r="B12" s="7" t="s">
        <v>9</v>
      </c>
      <c r="C12" s="22">
        <v>78.881242188979371</v>
      </c>
      <c r="D12" s="22">
        <v>62.250544662309366</v>
      </c>
      <c r="E12" s="22">
        <v>94.265938218862956</v>
      </c>
      <c r="F12" s="22">
        <v>70.817043942826672</v>
      </c>
      <c r="G12" s="22">
        <v>102.3291579068337</v>
      </c>
      <c r="H12" s="22">
        <v>92.163101100616231</v>
      </c>
      <c r="I12" s="23">
        <f>I11/I8*1000</f>
        <v>76.822856496568619</v>
      </c>
    </row>
    <row r="13" spans="1:9" ht="13.5" customHeight="1" thickBot="1" x14ac:dyDescent="0.25">
      <c r="A13" s="340"/>
      <c r="B13" s="8" t="s">
        <v>10</v>
      </c>
      <c r="C13" s="24">
        <v>0.17943450275450151</v>
      </c>
      <c r="D13" s="24">
        <v>0.16941484788653896</v>
      </c>
      <c r="E13" s="24">
        <v>0.15940180544610968</v>
      </c>
      <c r="F13" s="24">
        <v>0.14264538437956797</v>
      </c>
      <c r="G13" s="24">
        <v>0.14664401271152766</v>
      </c>
      <c r="H13" s="24">
        <v>0.11891824756544488</v>
      </c>
      <c r="I13" s="25">
        <f>I11/I9*1000</f>
        <v>0.15281808970801883</v>
      </c>
    </row>
    <row r="14" spans="1:9" x14ac:dyDescent="0.2">
      <c r="A14" s="338" t="s">
        <v>11</v>
      </c>
      <c r="B14" s="9" t="s">
        <v>4</v>
      </c>
      <c r="C14" s="10">
        <v>291130</v>
      </c>
      <c r="D14" s="11">
        <v>404560</v>
      </c>
      <c r="E14" s="10">
        <v>41832</v>
      </c>
      <c r="F14" s="11">
        <v>581485</v>
      </c>
      <c r="G14" s="12">
        <v>293888</v>
      </c>
      <c r="H14" s="11">
        <v>70114</v>
      </c>
      <c r="I14" s="13">
        <f>SUM(C14:H14)</f>
        <v>1683009</v>
      </c>
    </row>
    <row r="15" spans="1:9" ht="12.75" customHeight="1" x14ac:dyDescent="0.2">
      <c r="A15" s="339"/>
      <c r="B15" s="7" t="s">
        <v>5</v>
      </c>
      <c r="C15" s="14">
        <v>119270390</v>
      </c>
      <c r="D15" s="15">
        <v>138139000</v>
      </c>
      <c r="E15" s="14">
        <v>23925152</v>
      </c>
      <c r="F15" s="15">
        <v>270329305</v>
      </c>
      <c r="G15" s="16">
        <v>212892918</v>
      </c>
      <c r="H15" s="15">
        <v>54118849</v>
      </c>
      <c r="I15" s="17">
        <f>SUM(C15:H15)</f>
        <v>818675614</v>
      </c>
    </row>
    <row r="16" spans="1:9" ht="12.75" customHeight="1" x14ac:dyDescent="0.2">
      <c r="A16" s="339"/>
      <c r="B16" s="7" t="s">
        <v>7</v>
      </c>
      <c r="C16" s="18">
        <v>409.68086421873392</v>
      </c>
      <c r="D16" s="19">
        <v>341.45491398062092</v>
      </c>
      <c r="E16" s="19">
        <v>571.93421304264677</v>
      </c>
      <c r="F16" s="19">
        <v>464.89471783450989</v>
      </c>
      <c r="G16" s="19">
        <v>724.40153391768297</v>
      </c>
      <c r="H16" s="20">
        <v>771.86936988333287</v>
      </c>
      <c r="I16" s="21">
        <f>I15/I14</f>
        <v>486.43567206117137</v>
      </c>
    </row>
    <row r="17" spans="1:9" ht="12.75" customHeight="1" x14ac:dyDescent="0.2">
      <c r="A17" s="339"/>
      <c r="B17" s="7" t="s">
        <v>8</v>
      </c>
      <c r="C17" s="20">
        <v>21165.42</v>
      </c>
      <c r="D17" s="18">
        <v>26348</v>
      </c>
      <c r="E17" s="20">
        <v>3851.65</v>
      </c>
      <c r="F17" s="18">
        <v>37740.031999999999</v>
      </c>
      <c r="G17" s="19">
        <v>31252.18</v>
      </c>
      <c r="H17" s="18">
        <v>6555.69</v>
      </c>
      <c r="I17" s="26">
        <f>SUM(C17:H17)</f>
        <v>126912.97200000001</v>
      </c>
    </row>
    <row r="18" spans="1:9" ht="12.75" customHeight="1" x14ac:dyDescent="0.2">
      <c r="A18" s="339"/>
      <c r="B18" s="7" t="s">
        <v>9</v>
      </c>
      <c r="C18" s="22">
        <v>72.700923985848235</v>
      </c>
      <c r="D18" s="22">
        <v>65.127545975875023</v>
      </c>
      <c r="E18" s="22">
        <v>92.074249378466234</v>
      </c>
      <c r="F18" s="22">
        <v>64.902847020989356</v>
      </c>
      <c r="G18" s="22">
        <v>106.34044261759581</v>
      </c>
      <c r="H18" s="22">
        <v>93.500442137091028</v>
      </c>
      <c r="I18" s="23">
        <f>I17*1000/I14</f>
        <v>75.40837393026419</v>
      </c>
    </row>
    <row r="19" spans="1:9" ht="13.5" customHeight="1" thickBot="1" x14ac:dyDescent="0.25">
      <c r="A19" s="340"/>
      <c r="B19" s="8" t="s">
        <v>10</v>
      </c>
      <c r="C19" s="24">
        <v>0.17745745612133909</v>
      </c>
      <c r="D19" s="24">
        <v>0.19073541867249655</v>
      </c>
      <c r="E19" s="24">
        <v>0.16098748296353563</v>
      </c>
      <c r="F19" s="24">
        <v>0.13960762411607575</v>
      </c>
      <c r="G19" s="24">
        <v>0.1467976496991788</v>
      </c>
      <c r="H19" s="24">
        <v>0.12113505961665962</v>
      </c>
      <c r="I19" s="27">
        <f>I17*1000/I15</f>
        <v>0.15502229433696069</v>
      </c>
    </row>
    <row r="20" spans="1:9" x14ac:dyDescent="0.2">
      <c r="A20" s="338" t="s">
        <v>12</v>
      </c>
      <c r="B20" s="9" t="s">
        <v>4</v>
      </c>
      <c r="C20" s="10">
        <v>360280</v>
      </c>
      <c r="D20" s="11">
        <v>473120</v>
      </c>
      <c r="E20" s="10">
        <v>47618</v>
      </c>
      <c r="F20" s="11">
        <v>625011</v>
      </c>
      <c r="G20" s="12">
        <v>309032</v>
      </c>
      <c r="H20" s="11">
        <v>79681</v>
      </c>
      <c r="I20" s="13">
        <f>SUM(C20:H20)</f>
        <v>1894742</v>
      </c>
    </row>
    <row r="21" spans="1:9" ht="12.75" customHeight="1" x14ac:dyDescent="0.2">
      <c r="A21" s="339"/>
      <c r="B21" s="7" t="s">
        <v>5</v>
      </c>
      <c r="C21" s="14">
        <v>154399810</v>
      </c>
      <c r="D21" s="15">
        <v>169790000</v>
      </c>
      <c r="E21" s="14">
        <v>26380737</v>
      </c>
      <c r="F21" s="15">
        <v>241098205</v>
      </c>
      <c r="G21" s="16">
        <v>219364223</v>
      </c>
      <c r="H21" s="15">
        <v>58571374</v>
      </c>
      <c r="I21" s="17">
        <f>SUM(C21:H21)</f>
        <v>869604349</v>
      </c>
    </row>
    <row r="22" spans="1:9" ht="12.75" customHeight="1" x14ac:dyDescent="0.2">
      <c r="A22" s="339"/>
      <c r="B22" s="7" t="s">
        <v>7</v>
      </c>
      <c r="C22" s="18">
        <v>428.55504052403688</v>
      </c>
      <c r="D22" s="19">
        <v>358.87301318904292</v>
      </c>
      <c r="E22" s="19">
        <v>554.00766516863371</v>
      </c>
      <c r="F22" s="19">
        <v>385.75033879403725</v>
      </c>
      <c r="G22" s="19">
        <v>709.84306803178958</v>
      </c>
      <c r="H22" s="20">
        <v>735.07327970281494</v>
      </c>
      <c r="I22" s="21">
        <f>I21/I20</f>
        <v>458.9566014792515</v>
      </c>
    </row>
    <row r="23" spans="1:9" ht="12.75" customHeight="1" x14ac:dyDescent="0.2">
      <c r="A23" s="339"/>
      <c r="B23" s="7" t="s">
        <v>8</v>
      </c>
      <c r="C23" s="20">
        <v>36514.981</v>
      </c>
      <c r="D23" s="18">
        <v>29897</v>
      </c>
      <c r="E23" s="20">
        <v>4333.71</v>
      </c>
      <c r="F23" s="18">
        <v>36933.769</v>
      </c>
      <c r="G23" s="19">
        <v>33176.5</v>
      </c>
      <c r="H23" s="18">
        <v>6940.9059999999999</v>
      </c>
      <c r="I23" s="26">
        <f>SUM(C23:H23)</f>
        <v>147796.86600000001</v>
      </c>
    </row>
    <row r="24" spans="1:9" ht="12.75" customHeight="1" x14ac:dyDescent="0.2">
      <c r="A24" s="339"/>
      <c r="B24" s="7" t="s">
        <v>9</v>
      </c>
      <c r="C24" s="22">
        <v>101.35167369823471</v>
      </c>
      <c r="D24" s="22">
        <v>63.191156577612439</v>
      </c>
      <c r="E24" s="22">
        <v>91.009912218068791</v>
      </c>
      <c r="F24" s="22">
        <v>59.092990363369601</v>
      </c>
      <c r="G24" s="22">
        <v>107.35619612208444</v>
      </c>
      <c r="H24" s="22">
        <v>87.108670824914341</v>
      </c>
      <c r="I24" s="23">
        <f>I23*1000/I20</f>
        <v>78.003689156623963</v>
      </c>
    </row>
    <row r="25" spans="1:9" ht="13.5" customHeight="1" thickBot="1" x14ac:dyDescent="0.25">
      <c r="A25" s="340"/>
      <c r="B25" s="8" t="s">
        <v>10</v>
      </c>
      <c r="C25" s="24">
        <v>0.23649628195785991</v>
      </c>
      <c r="D25" s="24">
        <v>0.17608221921196773</v>
      </c>
      <c r="E25" s="24">
        <v>0.1642755469644385</v>
      </c>
      <c r="F25" s="24">
        <v>0.15318973030097838</v>
      </c>
      <c r="G25" s="24">
        <v>0.15123933860445418</v>
      </c>
      <c r="H25" s="24">
        <v>0.11850338358120129</v>
      </c>
      <c r="I25" s="28">
        <f>I23*1000/I21</f>
        <v>0.16995874752691698</v>
      </c>
    </row>
    <row r="26" spans="1:9" x14ac:dyDescent="0.2">
      <c r="A26" s="338" t="s">
        <v>13</v>
      </c>
      <c r="B26" s="9" t="s">
        <v>4</v>
      </c>
      <c r="C26" s="10">
        <v>414170</v>
      </c>
      <c r="D26" s="11">
        <v>381800</v>
      </c>
      <c r="E26" s="10">
        <v>35290</v>
      </c>
      <c r="F26" s="11">
        <v>695879</v>
      </c>
      <c r="G26" s="12">
        <v>349121</v>
      </c>
      <c r="H26" s="11">
        <v>74418</v>
      </c>
      <c r="I26" s="13">
        <f>SUM(C26:H26)</f>
        <v>1950678</v>
      </c>
    </row>
    <row r="27" spans="1:9" ht="12.75" customHeight="1" x14ac:dyDescent="0.2">
      <c r="A27" s="339"/>
      <c r="B27" s="7" t="s">
        <v>5</v>
      </c>
      <c r="C27" s="14">
        <v>171729620</v>
      </c>
      <c r="D27" s="15">
        <v>142562000</v>
      </c>
      <c r="E27" s="14">
        <v>22096553</v>
      </c>
      <c r="F27" s="15">
        <v>262137401</v>
      </c>
      <c r="G27" s="16">
        <v>233354451</v>
      </c>
      <c r="H27" s="15">
        <v>52844128</v>
      </c>
      <c r="I27" s="17">
        <f>SUM(C27:H27)</f>
        <v>884724153</v>
      </c>
    </row>
    <row r="28" spans="1:9" ht="12.75" customHeight="1" x14ac:dyDescent="0.2">
      <c r="A28" s="339"/>
      <c r="B28" s="7" t="s">
        <v>7</v>
      </c>
      <c r="C28" s="18">
        <v>414.63558442185575</v>
      </c>
      <c r="D28" s="19">
        <v>373.39444735463593</v>
      </c>
      <c r="E28" s="19">
        <v>626.1420515726835</v>
      </c>
      <c r="F28" s="19">
        <v>376.6996862960371</v>
      </c>
      <c r="G28" s="19">
        <v>668.40565591872155</v>
      </c>
      <c r="H28" s="20">
        <v>710.09873955225885</v>
      </c>
      <c r="I28" s="21">
        <f>I27/I26</f>
        <v>453.54699904340953</v>
      </c>
    </row>
    <row r="29" spans="1:9" ht="12.75" customHeight="1" x14ac:dyDescent="0.2">
      <c r="A29" s="339"/>
      <c r="B29" s="7" t="s">
        <v>8</v>
      </c>
      <c r="C29" s="20">
        <v>50197.258999999998</v>
      </c>
      <c r="D29" s="18">
        <v>24582.400000000001</v>
      </c>
      <c r="E29" s="20">
        <v>3118.26</v>
      </c>
      <c r="F29" s="18">
        <v>47181.29</v>
      </c>
      <c r="G29" s="19">
        <v>40306.745000000003</v>
      </c>
      <c r="H29" s="18">
        <v>6549.9480000000003</v>
      </c>
      <c r="I29" s="26">
        <f>SUM(C29:H29)</f>
        <v>171935.902</v>
      </c>
    </row>
    <row r="30" spans="1:9" ht="12.75" customHeight="1" x14ac:dyDescent="0.2">
      <c r="A30" s="339"/>
      <c r="B30" s="7" t="s">
        <v>9</v>
      </c>
      <c r="C30" s="22">
        <v>121.19964990221406</v>
      </c>
      <c r="D30" s="22">
        <v>64.385542168674704</v>
      </c>
      <c r="E30" s="22">
        <v>88.361008784358177</v>
      </c>
      <c r="F30" s="22">
        <v>67.800997012411642</v>
      </c>
      <c r="G30" s="22">
        <v>115.45207821929932</v>
      </c>
      <c r="H30" s="22">
        <v>88.015641377086183</v>
      </c>
      <c r="I30" s="23">
        <f>I29*1000/I26</f>
        <v>88.141611275669277</v>
      </c>
    </row>
    <row r="31" spans="1:9" ht="13.5" customHeight="1" thickBot="1" x14ac:dyDescent="0.25">
      <c r="A31" s="340"/>
      <c r="B31" s="8" t="s">
        <v>10</v>
      </c>
      <c r="C31" s="24">
        <v>0.29230402419803875</v>
      </c>
      <c r="D31" s="24">
        <v>0.17243304667442938</v>
      </c>
      <c r="E31" s="24">
        <v>0.14111974840600705</v>
      </c>
      <c r="F31" s="24">
        <v>0.17998686879481193</v>
      </c>
      <c r="G31" s="24">
        <v>0.17272756027267722</v>
      </c>
      <c r="H31" s="24">
        <v>0.12394845459461455</v>
      </c>
      <c r="I31" s="28">
        <f>I29*1000/I27</f>
        <v>0.19433842900861778</v>
      </c>
    </row>
    <row r="32" spans="1:9" x14ac:dyDescent="0.2">
      <c r="A32" s="338" t="s">
        <v>14</v>
      </c>
      <c r="B32" s="9" t="s">
        <v>4</v>
      </c>
      <c r="C32" s="10">
        <v>430630</v>
      </c>
      <c r="D32" s="11">
        <v>471400</v>
      </c>
      <c r="E32" s="10">
        <v>54536</v>
      </c>
      <c r="F32" s="11">
        <v>793194</v>
      </c>
      <c r="G32" s="12">
        <v>344788</v>
      </c>
      <c r="H32" s="11">
        <v>88999</v>
      </c>
      <c r="I32" s="13">
        <f>SUM(C32:H32)</f>
        <v>2183547</v>
      </c>
    </row>
    <row r="33" spans="1:9" ht="12.75" customHeight="1" x14ac:dyDescent="0.2">
      <c r="A33" s="339"/>
      <c r="B33" s="7" t="s">
        <v>5</v>
      </c>
      <c r="C33" s="14">
        <v>173193780</v>
      </c>
      <c r="D33" s="15">
        <v>175826000</v>
      </c>
      <c r="E33" s="14">
        <v>34285993</v>
      </c>
      <c r="F33" s="15">
        <v>342149931</v>
      </c>
      <c r="G33" s="16">
        <v>227350925</v>
      </c>
      <c r="H33" s="15">
        <v>61442406</v>
      </c>
      <c r="I33" s="17">
        <f>SUM(C33:H33)</f>
        <v>1014249035</v>
      </c>
    </row>
    <row r="34" spans="1:9" ht="12.75" customHeight="1" x14ac:dyDescent="0.2">
      <c r="A34" s="339"/>
      <c r="B34" s="7" t="s">
        <v>7</v>
      </c>
      <c r="C34" s="18">
        <v>402.186981863781</v>
      </c>
      <c r="D34" s="19">
        <v>372.98684768773865</v>
      </c>
      <c r="E34" s="19">
        <v>628.68551048848462</v>
      </c>
      <c r="F34" s="19">
        <v>431.35718500139939</v>
      </c>
      <c r="G34" s="19">
        <v>659.39338086012276</v>
      </c>
      <c r="H34" s="20">
        <v>690.37186934684655</v>
      </c>
      <c r="I34" s="21">
        <f>I33/I32</f>
        <v>464.49608595555765</v>
      </c>
    </row>
    <row r="35" spans="1:9" ht="12.75" customHeight="1" x14ac:dyDescent="0.2">
      <c r="A35" s="339"/>
      <c r="B35" s="7" t="s">
        <v>8</v>
      </c>
      <c r="C35" s="20">
        <v>53793.228999999999</v>
      </c>
      <c r="D35" s="18">
        <v>30916</v>
      </c>
      <c r="E35" s="20">
        <v>5542.4210000000003</v>
      </c>
      <c r="F35" s="18">
        <v>59232.633999999998</v>
      </c>
      <c r="G35" s="19">
        <v>41050.091</v>
      </c>
      <c r="H35" s="18">
        <v>9164.58</v>
      </c>
      <c r="I35" s="21">
        <f>SUM(C35:H35)</f>
        <v>199698.95499999999</v>
      </c>
    </row>
    <row r="36" spans="1:9" ht="12.75" customHeight="1" x14ac:dyDescent="0.2">
      <c r="A36" s="339"/>
      <c r="B36" s="7" t="s">
        <v>9</v>
      </c>
      <c r="C36" s="22">
        <v>124.91751387502032</v>
      </c>
      <c r="D36" s="22">
        <v>65.583368689011465</v>
      </c>
      <c r="E36" s="22">
        <v>101.62866730233242</v>
      </c>
      <c r="F36" s="22">
        <v>74.676099415779746</v>
      </c>
      <c r="G36" s="22">
        <v>119.05893186537816</v>
      </c>
      <c r="H36" s="22">
        <v>102.97396599961797</v>
      </c>
      <c r="I36" s="23">
        <f>I35*1000/I32</f>
        <v>91.456220085942732</v>
      </c>
    </row>
    <row r="37" spans="1:9" ht="13.5" customHeight="1" thickBot="1" x14ac:dyDescent="0.25">
      <c r="A37" s="340"/>
      <c r="B37" s="8" t="s">
        <v>10</v>
      </c>
      <c r="C37" s="24">
        <v>0.31059561723290524</v>
      </c>
      <c r="D37" s="24">
        <v>0.17583292573339551</v>
      </c>
      <c r="E37" s="24">
        <v>0.16165263173214789</v>
      </c>
      <c r="F37" s="24">
        <v>0.17311894182436646</v>
      </c>
      <c r="G37" s="24">
        <v>0.18055827571407507</v>
      </c>
      <c r="H37" s="24">
        <v>0.14915724491648324</v>
      </c>
      <c r="I37" s="28">
        <f>I35*1000/I33</f>
        <v>0.19689341385471468</v>
      </c>
    </row>
    <row r="38" spans="1:9" x14ac:dyDescent="0.2">
      <c r="A38" s="338" t="s">
        <v>15</v>
      </c>
      <c r="B38" s="9" t="s">
        <v>4</v>
      </c>
      <c r="C38" s="10">
        <v>424980</v>
      </c>
      <c r="D38" s="11">
        <v>428300</v>
      </c>
      <c r="E38" s="10">
        <v>51026</v>
      </c>
      <c r="F38" s="11">
        <v>830953</v>
      </c>
      <c r="G38" s="12">
        <v>388483</v>
      </c>
      <c r="H38" s="11">
        <v>90026</v>
      </c>
      <c r="I38" s="13">
        <f>SUM(C38:H38)</f>
        <v>2213768</v>
      </c>
    </row>
    <row r="39" spans="1:9" ht="12.75" customHeight="1" x14ac:dyDescent="0.2">
      <c r="A39" s="339"/>
      <c r="B39" s="7" t="s">
        <v>5</v>
      </c>
      <c r="C39" s="14">
        <v>172948800</v>
      </c>
      <c r="D39" s="15">
        <v>154829000</v>
      </c>
      <c r="E39" s="14">
        <v>33632947</v>
      </c>
      <c r="F39" s="15">
        <v>386737720</v>
      </c>
      <c r="G39" s="16">
        <v>256619850</v>
      </c>
      <c r="H39" s="15">
        <v>65687490</v>
      </c>
      <c r="I39" s="17">
        <f>SUM(C39:H39)</f>
        <v>1070455807</v>
      </c>
    </row>
    <row r="40" spans="1:9" ht="12.75" customHeight="1" x14ac:dyDescent="0.2">
      <c r="A40" s="339"/>
      <c r="B40" s="7" t="s">
        <v>7</v>
      </c>
      <c r="C40" s="18">
        <v>406.95750388253566</v>
      </c>
      <c r="D40" s="19">
        <v>361.49661452253093</v>
      </c>
      <c r="E40" s="19">
        <v>659.13352016618978</v>
      </c>
      <c r="F40" s="19">
        <v>465.41467447617373</v>
      </c>
      <c r="G40" s="19">
        <v>660.56905964997179</v>
      </c>
      <c r="H40" s="20">
        <v>729.65021216093123</v>
      </c>
      <c r="I40" s="21">
        <f>I39/I38</f>
        <v>483.54471064718615</v>
      </c>
    </row>
    <row r="41" spans="1:9" ht="12.75" customHeight="1" x14ac:dyDescent="0.2">
      <c r="A41" s="339"/>
      <c r="B41" s="7" t="s">
        <v>8</v>
      </c>
      <c r="C41" s="20">
        <v>50971.957999999999</v>
      </c>
      <c r="D41" s="18">
        <v>29678</v>
      </c>
      <c r="E41" s="20">
        <v>4860.9229999999998</v>
      </c>
      <c r="F41" s="18">
        <v>65830.02</v>
      </c>
      <c r="G41" s="19">
        <v>43160.726000000002</v>
      </c>
      <c r="H41" s="18">
        <v>9864.2440000000006</v>
      </c>
      <c r="I41" s="26">
        <f>SUM(C41:H41)</f>
        <v>204365.87100000001</v>
      </c>
    </row>
    <row r="42" spans="1:9" ht="12.75" customHeight="1" x14ac:dyDescent="0.2">
      <c r="A42" s="339"/>
      <c r="B42" s="7" t="s">
        <v>9</v>
      </c>
      <c r="C42" s="22">
        <v>119.93966304296673</v>
      </c>
      <c r="D42" s="22">
        <v>69.29255194956805</v>
      </c>
      <c r="E42" s="22">
        <v>95.263649903970517</v>
      </c>
      <c r="F42" s="22">
        <v>79.222314619479079</v>
      </c>
      <c r="G42" s="22">
        <v>111.10068136829669</v>
      </c>
      <c r="H42" s="22">
        <v>109.57105725012775</v>
      </c>
      <c r="I42" s="23">
        <f>I41*1000/I38</f>
        <v>92.315848363514149</v>
      </c>
    </row>
    <row r="43" spans="1:9" ht="13.5" customHeight="1" thickBot="1" x14ac:dyDescent="0.25">
      <c r="A43" s="340"/>
      <c r="B43" s="8" t="s">
        <v>10</v>
      </c>
      <c r="C43" s="24">
        <v>0.29472281970155328</v>
      </c>
      <c r="D43" s="24">
        <v>0.19168243675280469</v>
      </c>
      <c r="E43" s="24">
        <v>0.14452860761800029</v>
      </c>
      <c r="F43" s="24">
        <v>0.17021877255727733</v>
      </c>
      <c r="G43" s="24">
        <v>0.16818935090173268</v>
      </c>
      <c r="H43" s="24">
        <v>0.15016929403148149</v>
      </c>
      <c r="I43" s="28">
        <f>I41*1000/I39</f>
        <v>0.19091481373037197</v>
      </c>
    </row>
    <row r="44" spans="1:9" x14ac:dyDescent="0.2">
      <c r="A44" s="338" t="s">
        <v>16</v>
      </c>
      <c r="B44" s="9" t="s">
        <v>4</v>
      </c>
      <c r="C44" s="10">
        <v>444000</v>
      </c>
      <c r="D44" s="11">
        <v>444270</v>
      </c>
      <c r="E44" s="10">
        <v>50089</v>
      </c>
      <c r="F44" s="11">
        <v>706698</v>
      </c>
      <c r="G44" s="12">
        <v>322505</v>
      </c>
      <c r="H44" s="11">
        <v>90879</v>
      </c>
      <c r="I44" s="13">
        <f>SUM(C44:H44)</f>
        <v>2058441</v>
      </c>
    </row>
    <row r="45" spans="1:9" ht="12.75" customHeight="1" x14ac:dyDescent="0.2">
      <c r="A45" s="339"/>
      <c r="B45" s="7" t="s">
        <v>5</v>
      </c>
      <c r="C45" s="14">
        <v>182382880</v>
      </c>
      <c r="D45" s="15">
        <v>158280417</v>
      </c>
      <c r="E45" s="14">
        <v>33443336</v>
      </c>
      <c r="F45" s="15">
        <v>373952767</v>
      </c>
      <c r="G45" s="16">
        <v>221527907</v>
      </c>
      <c r="H45" s="15">
        <v>73966681</v>
      </c>
      <c r="I45" s="17">
        <f>SUM(C45:H45)</f>
        <v>1043553988</v>
      </c>
    </row>
    <row r="46" spans="1:9" ht="12.75" customHeight="1" x14ac:dyDescent="0.2">
      <c r="A46" s="339"/>
      <c r="B46" s="7" t="s">
        <v>7</v>
      </c>
      <c r="C46" s="18">
        <v>410.77225225225226</v>
      </c>
      <c r="D46" s="19">
        <v>356.27077452900261</v>
      </c>
      <c r="E46" s="19">
        <v>667.67825271017591</v>
      </c>
      <c r="F46" s="19">
        <v>529.15498133573328</v>
      </c>
      <c r="G46" s="19">
        <v>686.89758918466384</v>
      </c>
      <c r="H46" s="20">
        <v>813.90289285753579</v>
      </c>
      <c r="I46" s="21">
        <f>I45/I44</f>
        <v>506.96327366196067</v>
      </c>
    </row>
    <row r="47" spans="1:9" ht="12.75" customHeight="1" x14ac:dyDescent="0.2">
      <c r="A47" s="339"/>
      <c r="B47" s="7" t="s">
        <v>8</v>
      </c>
      <c r="C47" s="20">
        <v>50854.455999999998</v>
      </c>
      <c r="D47" s="18">
        <v>30508.674999999999</v>
      </c>
      <c r="E47" s="20">
        <v>5380.9129999999996</v>
      </c>
      <c r="F47" s="18">
        <v>64594.199000000001</v>
      </c>
      <c r="G47" s="19">
        <v>39953.343000000001</v>
      </c>
      <c r="H47" s="18">
        <v>10812.56</v>
      </c>
      <c r="I47" s="26">
        <f>SUM(C47:H47)</f>
        <v>202104.14599999998</v>
      </c>
    </row>
    <row r="48" spans="1:9" ht="12.75" customHeight="1" x14ac:dyDescent="0.2">
      <c r="A48" s="339"/>
      <c r="B48" s="7" t="s">
        <v>9</v>
      </c>
      <c r="C48" s="22">
        <v>114.53706306306306</v>
      </c>
      <c r="D48" s="22">
        <v>68.671472302878868</v>
      </c>
      <c r="E48" s="22">
        <v>107.42703986903311</v>
      </c>
      <c r="F48" s="22">
        <v>91.40283261025219</v>
      </c>
      <c r="G48" s="22">
        <v>123.88441419512876</v>
      </c>
      <c r="H48" s="22">
        <v>118.97754156625842</v>
      </c>
      <c r="I48" s="23">
        <f>I47*1000/I44</f>
        <v>98.183113336743673</v>
      </c>
    </row>
    <row r="49" spans="1:9" ht="13.5" customHeight="1" thickBot="1" x14ac:dyDescent="0.25">
      <c r="A49" s="340"/>
      <c r="B49" s="8" t="s">
        <v>10</v>
      </c>
      <c r="C49" s="24">
        <v>0.27883349577548067</v>
      </c>
      <c r="D49" s="24">
        <v>0.19275078735735199</v>
      </c>
      <c r="E49" s="24">
        <v>0.16089641894576545</v>
      </c>
      <c r="F49" s="24">
        <v>0.17273357680490167</v>
      </c>
      <c r="G49" s="24">
        <v>0.18035354344768853</v>
      </c>
      <c r="H49" s="24">
        <v>0.14618149488145885</v>
      </c>
      <c r="I49" s="28">
        <f>I47*1000/I45</f>
        <v>0.19366908499610849</v>
      </c>
    </row>
    <row r="50" spans="1:9" x14ac:dyDescent="0.2">
      <c r="A50" s="338" t="s">
        <v>17</v>
      </c>
      <c r="B50" s="9" t="s">
        <v>4</v>
      </c>
      <c r="C50" s="10">
        <v>380940</v>
      </c>
      <c r="D50" s="11">
        <v>416911</v>
      </c>
      <c r="E50" s="10">
        <v>46277</v>
      </c>
      <c r="F50" s="11">
        <v>559083</v>
      </c>
      <c r="G50" s="12">
        <v>289442</v>
      </c>
      <c r="H50" s="11">
        <v>67839</v>
      </c>
      <c r="I50" s="13">
        <f>SUM(C50:H50)</f>
        <v>1760492</v>
      </c>
    </row>
    <row r="51" spans="1:9" ht="12.75" customHeight="1" x14ac:dyDescent="0.2">
      <c r="A51" s="339"/>
      <c r="B51" s="7" t="s">
        <v>5</v>
      </c>
      <c r="C51" s="14">
        <v>162321240</v>
      </c>
      <c r="D51" s="15">
        <v>153330509</v>
      </c>
      <c r="E51" s="14">
        <v>29361588</v>
      </c>
      <c r="F51" s="15">
        <v>292900765</v>
      </c>
      <c r="G51" s="16">
        <v>198821345</v>
      </c>
      <c r="H51" s="15">
        <v>52834944</v>
      </c>
      <c r="I51" s="17">
        <f>SUM(C51:H51)</f>
        <v>889570391</v>
      </c>
    </row>
    <row r="52" spans="1:9" ht="12.75" customHeight="1" x14ac:dyDescent="0.2">
      <c r="A52" s="339"/>
      <c r="B52" s="7" t="s">
        <v>7</v>
      </c>
      <c r="C52" s="18">
        <v>426.10710348086315</v>
      </c>
      <c r="D52" s="19">
        <v>367.77755684066864</v>
      </c>
      <c r="E52" s="19">
        <v>634.47474987574822</v>
      </c>
      <c r="F52" s="19">
        <v>523.89495835144339</v>
      </c>
      <c r="G52" s="19">
        <v>686.91255933831303</v>
      </c>
      <c r="H52" s="20">
        <v>778.82846150444436</v>
      </c>
      <c r="I52" s="21">
        <f>I51/I50</f>
        <v>505.29646882803218</v>
      </c>
    </row>
    <row r="53" spans="1:9" ht="12.75" customHeight="1" x14ac:dyDescent="0.2">
      <c r="A53" s="339"/>
      <c r="B53" s="7" t="s">
        <v>8</v>
      </c>
      <c r="C53" s="20">
        <v>43102.031999999999</v>
      </c>
      <c r="D53" s="18">
        <v>32800.063999999998</v>
      </c>
      <c r="E53" s="20">
        <v>5103.884</v>
      </c>
      <c r="F53" s="18">
        <v>58012.076000000001</v>
      </c>
      <c r="G53" s="19">
        <v>34475.910000000003</v>
      </c>
      <c r="H53" s="18">
        <v>7897.6859999999997</v>
      </c>
      <c r="I53" s="26">
        <f>SUM(C53:H53)</f>
        <v>181391.65199999997</v>
      </c>
    </row>
    <row r="54" spans="1:9" ht="12.75" customHeight="1" x14ac:dyDescent="0.2">
      <c r="A54" s="339"/>
      <c r="B54" s="7" t="s">
        <v>9</v>
      </c>
      <c r="C54" s="22">
        <v>113.146511261616</v>
      </c>
      <c r="D54" s="22">
        <v>78.6740191551674</v>
      </c>
      <c r="E54" s="22">
        <v>110.289863214988</v>
      </c>
      <c r="F54" s="22">
        <v>103.76290461344738</v>
      </c>
      <c r="G54" s="22">
        <v>119.11163549173929</v>
      </c>
      <c r="H54" s="22">
        <v>116.41807809667006</v>
      </c>
      <c r="I54" s="23">
        <f>I53*1000/I50</f>
        <v>103.03463577227274</v>
      </c>
    </row>
    <row r="55" spans="1:9" ht="13.5" customHeight="1" thickBot="1" x14ac:dyDescent="0.25">
      <c r="A55" s="340"/>
      <c r="B55" s="8" t="s">
        <v>10</v>
      </c>
      <c r="C55" s="24">
        <v>0.26553537910380676</v>
      </c>
      <c r="D55" s="24">
        <v>0.21391740113508653</v>
      </c>
      <c r="E55" s="24">
        <v>0.17382860899757874</v>
      </c>
      <c r="F55" s="24">
        <v>0.19806051377161818</v>
      </c>
      <c r="G55" s="24">
        <v>0.1734014524446558</v>
      </c>
      <c r="H55" s="24">
        <v>0.14947845880181115</v>
      </c>
      <c r="I55" s="28">
        <f>I53*1000/I51</f>
        <v>0.20390927332472331</v>
      </c>
    </row>
    <row r="56" spans="1:9" x14ac:dyDescent="0.2">
      <c r="A56" s="338" t="s">
        <v>18</v>
      </c>
      <c r="B56" s="9" t="s">
        <v>4</v>
      </c>
      <c r="C56" s="10">
        <v>312070</v>
      </c>
      <c r="D56" s="11">
        <v>423014.21</v>
      </c>
      <c r="E56" s="10">
        <v>42878</v>
      </c>
      <c r="F56" s="11">
        <v>640468</v>
      </c>
      <c r="G56" s="12">
        <v>312340</v>
      </c>
      <c r="H56" s="11">
        <v>33365</v>
      </c>
      <c r="I56" s="13">
        <f>SUM(C56:H56)</f>
        <v>1764135.21</v>
      </c>
    </row>
    <row r="57" spans="1:9" ht="12.75" customHeight="1" x14ac:dyDescent="0.2">
      <c r="A57" s="339"/>
      <c r="B57" s="7" t="s">
        <v>5</v>
      </c>
      <c r="C57" s="14">
        <v>137378610</v>
      </c>
      <c r="D57" s="15">
        <v>156719030.91</v>
      </c>
      <c r="E57" s="14">
        <v>26016018</v>
      </c>
      <c r="F57" s="15">
        <v>288962627</v>
      </c>
      <c r="G57" s="16">
        <v>212264977</v>
      </c>
      <c r="H57" s="15">
        <v>18716195</v>
      </c>
      <c r="I57" s="31">
        <f>SUM(C57:H57)</f>
        <v>840057457.90999997</v>
      </c>
    </row>
    <row r="58" spans="1:9" ht="12.75" customHeight="1" x14ac:dyDescent="0.2">
      <c r="A58" s="339"/>
      <c r="B58" s="7" t="s">
        <v>7</v>
      </c>
      <c r="C58" s="18">
        <v>440.21729099240554</v>
      </c>
      <c r="D58" s="19">
        <v>370.48171717446559</v>
      </c>
      <c r="E58" s="19">
        <v>606.74513736648169</v>
      </c>
      <c r="F58" s="19">
        <v>451.17418356576752</v>
      </c>
      <c r="G58" s="19">
        <v>679.59587949029901</v>
      </c>
      <c r="H58" s="20">
        <v>560.95294470253259</v>
      </c>
      <c r="I58" s="21">
        <f>I57/I56</f>
        <v>476.1865491647888</v>
      </c>
    </row>
    <row r="59" spans="1:9" ht="12.75" customHeight="1" x14ac:dyDescent="0.2">
      <c r="A59" s="339"/>
      <c r="B59" s="7" t="s">
        <v>8</v>
      </c>
      <c r="C59" s="20">
        <v>33400.425000000003</v>
      </c>
      <c r="D59" s="18">
        <v>31591.701140000001</v>
      </c>
      <c r="E59" s="20">
        <v>4440.9870000000001</v>
      </c>
      <c r="F59" s="18">
        <v>54599.563000000002</v>
      </c>
      <c r="G59" s="19">
        <v>37155.839</v>
      </c>
      <c r="H59" s="18">
        <v>3376.5749999999998</v>
      </c>
      <c r="I59" s="26">
        <f>SUM(C59:H59)</f>
        <v>164565.09014000001</v>
      </c>
    </row>
    <row r="60" spans="1:9" ht="12.75" customHeight="1" x14ac:dyDescent="0.2">
      <c r="A60" s="339"/>
      <c r="B60" s="7" t="s">
        <v>9</v>
      </c>
      <c r="C60" s="22">
        <v>107.02863139680201</v>
      </c>
      <c r="D60" s="22">
        <v>74.68236383832118</v>
      </c>
      <c r="E60" s="22">
        <v>103.57262465600074</v>
      </c>
      <c r="F60" s="22">
        <v>85.249478506342228</v>
      </c>
      <c r="G60" s="22">
        <v>118.95959211116092</v>
      </c>
      <c r="H60" s="22">
        <v>101.20110894650082</v>
      </c>
      <c r="I60" s="32">
        <f>I59*1000/I56</f>
        <v>93.283717261104954</v>
      </c>
    </row>
    <row r="61" spans="1:9" ht="13.5" customHeight="1" thickBot="1" x14ac:dyDescent="0.25">
      <c r="A61" s="340"/>
      <c r="B61" s="8" t="s">
        <v>10</v>
      </c>
      <c r="C61" s="24">
        <v>0.24312682301851798</v>
      </c>
      <c r="D61" s="24">
        <v>0.20158177954879239</v>
      </c>
      <c r="E61" s="24">
        <v>0.17070202672830254</v>
      </c>
      <c r="F61" s="24">
        <v>0.18895025826298292</v>
      </c>
      <c r="G61" s="24">
        <v>0.17504460474419198</v>
      </c>
      <c r="H61" s="24">
        <v>0.18040926587909559</v>
      </c>
      <c r="I61" s="28">
        <f>I59*1000/I57</f>
        <v>0.1958974217661559</v>
      </c>
    </row>
    <row r="62" spans="1:9" x14ac:dyDescent="0.2">
      <c r="A62" s="338" t="s">
        <v>19</v>
      </c>
      <c r="B62" s="9" t="s">
        <v>4</v>
      </c>
      <c r="C62" s="10">
        <v>245000</v>
      </c>
      <c r="D62" s="11">
        <v>464410</v>
      </c>
      <c r="E62" s="10">
        <v>45115</v>
      </c>
      <c r="F62" s="11">
        <v>618712</v>
      </c>
      <c r="G62" s="12">
        <v>291892</v>
      </c>
      <c r="H62" s="11">
        <v>23605</v>
      </c>
      <c r="I62" s="13">
        <f>SUM(C62:H62)</f>
        <v>1688734</v>
      </c>
    </row>
    <row r="63" spans="1:9" ht="12.75" customHeight="1" x14ac:dyDescent="0.2">
      <c r="A63" s="339"/>
      <c r="B63" s="7" t="s">
        <v>5</v>
      </c>
      <c r="C63" s="14">
        <v>97329850</v>
      </c>
      <c r="D63" s="15">
        <v>173649977</v>
      </c>
      <c r="E63" s="14">
        <v>27756118</v>
      </c>
      <c r="F63" s="15">
        <v>282928025</v>
      </c>
      <c r="G63" s="16">
        <v>208161345</v>
      </c>
      <c r="H63" s="15">
        <v>12540788</v>
      </c>
      <c r="I63" s="31">
        <f>SUM(C63:H63)</f>
        <v>802366103</v>
      </c>
    </row>
    <row r="64" spans="1:9" ht="12.75" customHeight="1" x14ac:dyDescent="0.2">
      <c r="A64" s="339"/>
      <c r="B64" s="7" t="s">
        <v>7</v>
      </c>
      <c r="C64" s="18">
        <v>397.264693877551</v>
      </c>
      <c r="D64" s="19">
        <v>373.91524084322043</v>
      </c>
      <c r="E64" s="19">
        <v>615.23036684029705</v>
      </c>
      <c r="F64" s="19">
        <v>457.28549793765114</v>
      </c>
      <c r="G64" s="19">
        <v>713.14508448330207</v>
      </c>
      <c r="H64" s="20">
        <v>531.27676339758523</v>
      </c>
      <c r="I64" s="21">
        <f>I63/I62</f>
        <v>475.12876687506736</v>
      </c>
    </row>
    <row r="65" spans="1:9" ht="12.75" customHeight="1" x14ac:dyDescent="0.2">
      <c r="A65" s="339"/>
      <c r="B65" s="7" t="s">
        <v>8</v>
      </c>
      <c r="C65" s="20">
        <v>27567.920999999998</v>
      </c>
      <c r="D65" s="18">
        <v>36903.667000000001</v>
      </c>
      <c r="E65" s="20">
        <v>4443.2209999999995</v>
      </c>
      <c r="F65" s="18">
        <v>53526.533000000003</v>
      </c>
      <c r="G65" s="19">
        <v>36211.385000000002</v>
      </c>
      <c r="H65" s="18">
        <v>2235.7779999999998</v>
      </c>
      <c r="I65" s="26">
        <f>SUM(C65:H65)</f>
        <v>160888.505</v>
      </c>
    </row>
    <row r="66" spans="1:9" ht="12.75" customHeight="1" x14ac:dyDescent="0.2">
      <c r="A66" s="339"/>
      <c r="B66" s="7" t="s">
        <v>9</v>
      </c>
      <c r="C66" s="22">
        <v>112.52212653061224</v>
      </c>
      <c r="D66" s="22">
        <v>79.46354944983959</v>
      </c>
      <c r="E66" s="22">
        <v>98.486556577634929</v>
      </c>
      <c r="F66" s="22">
        <v>86.512841192671232</v>
      </c>
      <c r="G66" s="22">
        <v>124.05747673797158</v>
      </c>
      <c r="H66" s="22">
        <v>94.716288921838583</v>
      </c>
      <c r="I66" s="32">
        <f>I65*1000/I62</f>
        <v>95.271668006921161</v>
      </c>
    </row>
    <row r="67" spans="1:9" ht="13.5" customHeight="1" thickBot="1" x14ac:dyDescent="0.25">
      <c r="A67" s="340"/>
      <c r="B67" s="8" t="s">
        <v>10</v>
      </c>
      <c r="C67" s="24">
        <v>0.28324220164728497</v>
      </c>
      <c r="D67" s="24">
        <v>0.21251754614398827</v>
      </c>
      <c r="E67" s="24">
        <v>0.16008077930782683</v>
      </c>
      <c r="F67" s="24">
        <v>0.18918780845411129</v>
      </c>
      <c r="G67" s="24">
        <v>0.17395825819630442</v>
      </c>
      <c r="H67" s="24">
        <v>0.17828050358558009</v>
      </c>
      <c r="I67" s="28">
        <f>I65*1000/I63</f>
        <v>0.20051757470616877</v>
      </c>
    </row>
    <row r="68" spans="1:9" x14ac:dyDescent="0.2">
      <c r="A68" s="338" t="s">
        <v>20</v>
      </c>
      <c r="B68" s="9" t="s">
        <v>4</v>
      </c>
      <c r="C68" s="10">
        <v>281000</v>
      </c>
      <c r="D68" s="11">
        <v>435227</v>
      </c>
      <c r="E68" s="10">
        <v>45633</v>
      </c>
      <c r="F68" s="11">
        <v>600906</v>
      </c>
      <c r="G68" s="12">
        <v>260230</v>
      </c>
      <c r="H68" s="11">
        <v>26843</v>
      </c>
      <c r="I68" s="13">
        <f>SUM(C68:H68)</f>
        <v>1649839</v>
      </c>
    </row>
    <row r="69" spans="1:9" ht="12.75" customHeight="1" x14ac:dyDescent="0.2">
      <c r="A69" s="339"/>
      <c r="B69" s="7" t="s">
        <v>5</v>
      </c>
      <c r="C69" s="14">
        <v>124647410</v>
      </c>
      <c r="D69" s="15">
        <v>162416242</v>
      </c>
      <c r="E69" s="14">
        <v>28475697</v>
      </c>
      <c r="F69" s="15">
        <v>267242334</v>
      </c>
      <c r="G69" s="16">
        <v>192135273</v>
      </c>
      <c r="H69" s="15">
        <v>17797081</v>
      </c>
      <c r="I69" s="31">
        <f>SUM(C69:H69)</f>
        <v>792714037</v>
      </c>
    </row>
    <row r="70" spans="1:9" ht="12.75" customHeight="1" x14ac:dyDescent="0.2">
      <c r="A70" s="339"/>
      <c r="B70" s="7" t="s">
        <v>7</v>
      </c>
      <c r="C70" s="18">
        <v>443.58508896797156</v>
      </c>
      <c r="D70" s="19">
        <v>373.17593347839176</v>
      </c>
      <c r="E70" s="19">
        <v>624.01544934586809</v>
      </c>
      <c r="F70" s="19">
        <v>444.73234416031789</v>
      </c>
      <c r="G70" s="19">
        <v>738.32868231948657</v>
      </c>
      <c r="H70" s="20">
        <v>663.00640762954959</v>
      </c>
      <c r="I70" s="21">
        <f>I69/I68</f>
        <v>480.47963286114583</v>
      </c>
    </row>
    <row r="71" spans="1:9" ht="12.75" customHeight="1" x14ac:dyDescent="0.2">
      <c r="A71" s="339"/>
      <c r="B71" s="7" t="s">
        <v>8</v>
      </c>
      <c r="C71" s="20">
        <v>31100.641</v>
      </c>
      <c r="D71" s="18">
        <v>35057.661</v>
      </c>
      <c r="E71" s="20">
        <v>4886.1400000000003</v>
      </c>
      <c r="F71" s="18">
        <v>52431.697</v>
      </c>
      <c r="G71" s="19">
        <v>35858.601000000002</v>
      </c>
      <c r="H71" s="18">
        <v>3765.989</v>
      </c>
      <c r="I71" s="26">
        <f>SUM(C71:H71)</f>
        <v>163100.72899999999</v>
      </c>
    </row>
    <row r="72" spans="1:9" ht="12.75" customHeight="1" x14ac:dyDescent="0.2">
      <c r="A72" s="339"/>
      <c r="B72" s="7" t="s">
        <v>9</v>
      </c>
      <c r="C72" s="22">
        <v>110.67843772241993</v>
      </c>
      <c r="D72" s="22">
        <v>80.550289848745592</v>
      </c>
      <c r="E72" s="22">
        <v>107.07470470931125</v>
      </c>
      <c r="F72" s="22">
        <v>87.254407511324573</v>
      </c>
      <c r="G72" s="22">
        <v>137.79579986934638</v>
      </c>
      <c r="H72" s="22">
        <v>140.29687441791157</v>
      </c>
      <c r="I72" s="32">
        <f>I71*1000/I68</f>
        <v>98.858572866807009</v>
      </c>
    </row>
    <row r="73" spans="1:9" ht="13.5" customHeight="1" thickBot="1" x14ac:dyDescent="0.25">
      <c r="A73" s="340"/>
      <c r="B73" s="8" t="s">
        <v>10</v>
      </c>
      <c r="C73" s="24">
        <v>0.24950892280874507</v>
      </c>
      <c r="D73" s="24">
        <v>0.2158507090688627</v>
      </c>
      <c r="E73" s="24">
        <v>0.17158982974148096</v>
      </c>
      <c r="F73" s="24">
        <v>0.19619532659821778</v>
      </c>
      <c r="G73" s="24">
        <v>0.18663205584328083</v>
      </c>
      <c r="H73" s="24">
        <v>0.21160711691990391</v>
      </c>
      <c r="I73" s="28">
        <f>I71*1000/I69</f>
        <v>0.20574976774379991</v>
      </c>
    </row>
    <row r="74" spans="1:9" x14ac:dyDescent="0.2">
      <c r="A74" s="338" t="s">
        <v>21</v>
      </c>
      <c r="B74" s="9" t="s">
        <v>4</v>
      </c>
      <c r="C74" s="10">
        <v>260000</v>
      </c>
      <c r="D74" s="11">
        <v>402331.78</v>
      </c>
      <c r="E74" s="10">
        <v>34091</v>
      </c>
      <c r="F74" s="11">
        <v>525322</v>
      </c>
      <c r="G74" s="12">
        <v>211985</v>
      </c>
      <c r="H74" s="11">
        <v>45271</v>
      </c>
      <c r="I74" s="13">
        <f>SUM(C74:H74)</f>
        <v>1479000.78</v>
      </c>
    </row>
    <row r="75" spans="1:9" ht="12.75" customHeight="1" x14ac:dyDescent="0.2">
      <c r="A75" s="339"/>
      <c r="B75" s="7" t="s">
        <v>5</v>
      </c>
      <c r="C75" s="14">
        <v>104465560</v>
      </c>
      <c r="D75" s="15">
        <v>146480502.94999999</v>
      </c>
      <c r="E75" s="14">
        <v>20611933</v>
      </c>
      <c r="F75" s="15">
        <v>224008723</v>
      </c>
      <c r="G75" s="16">
        <v>175044141</v>
      </c>
      <c r="H75" s="15">
        <v>28533811</v>
      </c>
      <c r="I75" s="17">
        <f>SUM(C75:H75)</f>
        <v>699144670.95000005</v>
      </c>
    </row>
    <row r="76" spans="1:9" ht="12.75" customHeight="1" x14ac:dyDescent="0.2">
      <c r="A76" s="339"/>
      <c r="B76" s="7" t="s">
        <v>7</v>
      </c>
      <c r="C76" s="18">
        <v>401.79061538461536</v>
      </c>
      <c r="D76" s="19">
        <v>364.07887776103593</v>
      </c>
      <c r="E76" s="19">
        <v>604.61508902642925</v>
      </c>
      <c r="F76" s="19">
        <v>426.42174323557742</v>
      </c>
      <c r="G76" s="19">
        <v>825.73833525957025</v>
      </c>
      <c r="H76" s="20">
        <v>630.28894877515404</v>
      </c>
      <c r="I76" s="21">
        <f>I75/I74</f>
        <v>472.71420029271388</v>
      </c>
    </row>
    <row r="77" spans="1:9" ht="12.75" customHeight="1" x14ac:dyDescent="0.2">
      <c r="A77" s="339"/>
      <c r="B77" s="7" t="s">
        <v>8</v>
      </c>
      <c r="C77" s="20">
        <v>25186.143</v>
      </c>
      <c r="D77" s="18">
        <v>32267.316309999998</v>
      </c>
      <c r="E77" s="20">
        <v>3367.64</v>
      </c>
      <c r="F77" s="18">
        <v>42989.856</v>
      </c>
      <c r="G77" s="19">
        <v>34867.370999999999</v>
      </c>
      <c r="H77" s="18">
        <v>6124.0150000000003</v>
      </c>
      <c r="I77" s="26">
        <f>SUM(C77:H77)</f>
        <v>144802.34130999999</v>
      </c>
    </row>
    <row r="78" spans="1:9" ht="12.75" customHeight="1" x14ac:dyDescent="0.2">
      <c r="A78" s="339"/>
      <c r="B78" s="7" t="s">
        <v>9</v>
      </c>
      <c r="C78" s="22">
        <v>96.869780769230772</v>
      </c>
      <c r="D78" s="22">
        <v>80.200764428800525</v>
      </c>
      <c r="E78" s="22">
        <v>98.783843243084689</v>
      </c>
      <c r="F78" s="22">
        <v>81.835247714734962</v>
      </c>
      <c r="G78" s="22">
        <v>164.4803688940255</v>
      </c>
      <c r="H78" s="22">
        <v>135.27456870844469</v>
      </c>
      <c r="I78" s="23">
        <f>I77*1000/I74</f>
        <v>97.905520583971565</v>
      </c>
    </row>
    <row r="79" spans="1:9" ht="13.5" customHeight="1" thickBot="1" x14ac:dyDescent="0.25">
      <c r="A79" s="340"/>
      <c r="B79" s="8" t="s">
        <v>10</v>
      </c>
      <c r="C79" s="24">
        <v>0.2410951800765726</v>
      </c>
      <c r="D79" s="24">
        <v>0.22028403548705866</v>
      </c>
      <c r="E79" s="24">
        <v>0.16338302671564089</v>
      </c>
      <c r="F79" s="24">
        <v>0.19191152658818558</v>
      </c>
      <c r="G79" s="24">
        <v>0.19919187697919008</v>
      </c>
      <c r="H79" s="24">
        <v>0.21462310099411538</v>
      </c>
      <c r="I79" s="28">
        <f>I77*1000/I75</f>
        <v>0.207113559362817</v>
      </c>
    </row>
    <row r="80" spans="1:9" x14ac:dyDescent="0.2">
      <c r="A80" s="341" t="s">
        <v>3</v>
      </c>
      <c r="B80" s="34" t="s">
        <v>4</v>
      </c>
      <c r="C80" s="35">
        <f>SUM(C8,C14,C20,C26,C32,C38,C44,C50,C56,C62,C68,C74)</f>
        <v>4108250</v>
      </c>
      <c r="D80" s="36">
        <f t="shared" ref="D80:H81" si="0">SUM(D8,D14,D20,D26,D32,D38,D44,D50,D56,D62,D68,D74)</f>
        <v>5204343.99</v>
      </c>
      <c r="E80" s="35">
        <f t="shared" si="0"/>
        <v>543073</v>
      </c>
      <c r="F80" s="36">
        <f t="shared" si="0"/>
        <v>7742240</v>
      </c>
      <c r="G80" s="37">
        <f t="shared" si="0"/>
        <v>3669564</v>
      </c>
      <c r="H80" s="37">
        <f t="shared" si="0"/>
        <v>765362</v>
      </c>
      <c r="I80" s="38">
        <f>SUM(C80:H80)</f>
        <v>22032832.990000002</v>
      </c>
    </row>
    <row r="81" spans="1:9" ht="12.75" customHeight="1" x14ac:dyDescent="0.2">
      <c r="A81" s="342"/>
      <c r="B81" s="39" t="s">
        <v>22</v>
      </c>
      <c r="C81" s="40">
        <f>SUM(C9,C15,C21,C27,C33,C39,C45,C51,C57,C63,C69,C75)</f>
        <v>1716147030</v>
      </c>
      <c r="D81" s="41">
        <f t="shared" si="0"/>
        <v>1900679678.8600001</v>
      </c>
      <c r="E81" s="40">
        <f t="shared" si="0"/>
        <v>334778845</v>
      </c>
      <c r="F81" s="41">
        <f t="shared" si="0"/>
        <v>3512711165</v>
      </c>
      <c r="G81" s="42">
        <f t="shared" si="0"/>
        <v>2563989016</v>
      </c>
      <c r="H81" s="42">
        <f t="shared" si="0"/>
        <v>554654209</v>
      </c>
      <c r="I81" s="43">
        <f>SUM(C81:H81)</f>
        <v>10582959943.860001</v>
      </c>
    </row>
    <row r="82" spans="1:9" ht="12.75" customHeight="1" x14ac:dyDescent="0.2">
      <c r="A82" s="342"/>
      <c r="B82" s="39" t="s">
        <v>7</v>
      </c>
      <c r="C82" s="44">
        <f t="shared" ref="C82:I82" si="1">C81/C80</f>
        <v>417.73188827359581</v>
      </c>
      <c r="D82" s="45">
        <f t="shared" si="1"/>
        <v>365.21023255036607</v>
      </c>
      <c r="E82" s="44">
        <f t="shared" si="1"/>
        <v>616.4527512875801</v>
      </c>
      <c r="F82" s="45">
        <f t="shared" si="1"/>
        <v>453.70734632354458</v>
      </c>
      <c r="G82" s="46">
        <f t="shared" si="1"/>
        <v>698.71761767883049</v>
      </c>
      <c r="H82" s="46">
        <f t="shared" si="1"/>
        <v>724.69525401052056</v>
      </c>
      <c r="I82" s="47">
        <f t="shared" si="1"/>
        <v>480.32678996220176</v>
      </c>
    </row>
    <row r="83" spans="1:9" ht="12.75" customHeight="1" x14ac:dyDescent="0.2">
      <c r="A83" s="342"/>
      <c r="B83" s="39" t="s">
        <v>8</v>
      </c>
      <c r="C83" s="44">
        <f t="shared" ref="C83:H83" si="2">SUM(C11,C17,C23,C29,C35,C41,C47,C53,C59,C65,C71,C77)</f>
        <v>444683.05699999997</v>
      </c>
      <c r="D83" s="45">
        <f t="shared" si="2"/>
        <v>369123.48445000005</v>
      </c>
      <c r="E83" s="44">
        <f t="shared" si="2"/>
        <v>53919.368999999999</v>
      </c>
      <c r="F83" s="45">
        <f t="shared" si="2"/>
        <v>613049.94400000013</v>
      </c>
      <c r="G83" s="46">
        <f t="shared" si="2"/>
        <v>437743.59100000001</v>
      </c>
      <c r="H83" s="46">
        <f t="shared" si="2"/>
        <v>80137.717000000004</v>
      </c>
      <c r="I83" s="48">
        <f>SUM(C83:H83)</f>
        <v>1998657.1624499999</v>
      </c>
    </row>
    <row r="84" spans="1:9" ht="12.75" customHeight="1" x14ac:dyDescent="0.2">
      <c r="A84" s="342"/>
      <c r="B84" s="39" t="s">
        <v>9</v>
      </c>
      <c r="C84" s="49">
        <f t="shared" ref="C84:I84" si="3">C83*1000/C80</f>
        <v>108.24147921864541</v>
      </c>
      <c r="D84" s="50">
        <f t="shared" si="3"/>
        <v>70.92603508900649</v>
      </c>
      <c r="E84" s="49">
        <f t="shared" si="3"/>
        <v>99.285674301613227</v>
      </c>
      <c r="F84" s="50">
        <f t="shared" si="3"/>
        <v>79.182503254871989</v>
      </c>
      <c r="G84" s="51">
        <f t="shared" si="3"/>
        <v>119.29035465793757</v>
      </c>
      <c r="H84" s="51">
        <f t="shared" si="3"/>
        <v>104.70563863897084</v>
      </c>
      <c r="I84" s="52">
        <f t="shared" si="3"/>
        <v>90.712672462825211</v>
      </c>
    </row>
    <row r="85" spans="1:9" ht="13.5" customHeight="1" thickBot="1" x14ac:dyDescent="0.25">
      <c r="A85" s="343"/>
      <c r="B85" s="53" t="s">
        <v>10</v>
      </c>
      <c r="C85" s="54">
        <f t="shared" ref="C85:I85" si="4">C83*1000/C81</f>
        <v>0.25911710898104107</v>
      </c>
      <c r="D85" s="55">
        <f t="shared" si="4"/>
        <v>0.19420604563489358</v>
      </c>
      <c r="E85" s="54">
        <f t="shared" si="4"/>
        <v>0.16105966612077893</v>
      </c>
      <c r="F85" s="55">
        <f t="shared" si="4"/>
        <v>0.17452329986829421</v>
      </c>
      <c r="G85" s="56">
        <f t="shared" si="4"/>
        <v>0.17072756094833441</v>
      </c>
      <c r="H85" s="56">
        <f t="shared" si="4"/>
        <v>0.14448230212564744</v>
      </c>
      <c r="I85" s="57">
        <f t="shared" si="4"/>
        <v>0.18885615867889369</v>
      </c>
    </row>
    <row r="86" spans="1:9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x14ac:dyDescent="0.2">
      <c r="A88" s="349" t="s">
        <v>82</v>
      </c>
      <c r="B88" s="349"/>
      <c r="C88" s="349"/>
      <c r="D88" s="349"/>
      <c r="E88" s="349"/>
      <c r="F88" s="349"/>
      <c r="G88" s="349"/>
      <c r="H88" s="349"/>
      <c r="I88" s="349"/>
    </row>
    <row r="89" spans="1:9" x14ac:dyDescent="0.2">
      <c r="A89" s="349" t="s">
        <v>83</v>
      </c>
      <c r="B89" s="349"/>
      <c r="C89" s="349"/>
      <c r="D89" s="349"/>
      <c r="E89" s="349"/>
      <c r="F89" s="349"/>
      <c r="G89" s="349"/>
      <c r="H89" s="349"/>
      <c r="I89" s="349"/>
    </row>
  </sheetData>
  <mergeCells count="26">
    <mergeCell ref="A89:I89"/>
    <mergeCell ref="A2:I2"/>
    <mergeCell ref="A86:I87"/>
    <mergeCell ref="F5:F7"/>
    <mergeCell ref="C5:C7"/>
    <mergeCell ref="I5:I7"/>
    <mergeCell ref="B5:B7"/>
    <mergeCell ref="A5:A7"/>
    <mergeCell ref="A8:A13"/>
    <mergeCell ref="A20:A25"/>
    <mergeCell ref="A14:A19"/>
    <mergeCell ref="A80:A85"/>
    <mergeCell ref="A74:A79"/>
    <mergeCell ref="A68:A73"/>
    <mergeCell ref="A62:A67"/>
    <mergeCell ref="G5:G7"/>
    <mergeCell ref="H5:H7"/>
    <mergeCell ref="A88:I88"/>
    <mergeCell ref="D5:D7"/>
    <mergeCell ref="E5:E7"/>
    <mergeCell ref="A56:A61"/>
    <mergeCell ref="A50:A55"/>
    <mergeCell ref="A44:A49"/>
    <mergeCell ref="A38:A43"/>
    <mergeCell ref="A32:A37"/>
    <mergeCell ref="A26:A31"/>
  </mergeCells>
  <phoneticPr fontId="0" type="noConversion"/>
  <pageMargins left="0.74803149606299213" right="0.74803149606299213" top="0.98425196850393704" bottom="0.98425196850393704" header="0" footer="0"/>
  <pageSetup paperSize="9" scale="52" orientation="portrait" r:id="rId1"/>
  <headerFooter alignWithMargins="0">
    <oddHeader>&amp;L&amp;G</oddHeader>
    <oddFooter>&amp;LÚltima actualización: 09/01/2020&amp;R&amp;8Tabla de elaboración propia a partir de los datos aportados por los concesionarios.</oddFooter>
  </headerFooter>
  <ignoredErrors>
    <ignoredError sqref="I10:I76 C82:I82" formula="1"/>
  </ignoredError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K90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0" width="11.42578125" style="1"/>
    <col min="11" max="11" width="13.7109375" style="1" bestFit="1" customWidth="1"/>
    <col min="12" max="16384" width="11.42578125" style="1"/>
  </cols>
  <sheetData>
    <row r="2" spans="1:9" s="173" customFormat="1" ht="24.95" customHeight="1" x14ac:dyDescent="0.2">
      <c r="A2" s="346" t="s">
        <v>68</v>
      </c>
      <c r="B2" s="346"/>
      <c r="C2" s="346"/>
      <c r="D2" s="346"/>
      <c r="E2" s="346"/>
      <c r="F2" s="346"/>
      <c r="G2" s="346"/>
      <c r="H2" s="346"/>
      <c r="I2" s="346"/>
    </row>
    <row r="3" spans="1:9" x14ac:dyDescent="0.2">
      <c r="H3" s="2" t="s">
        <v>0</v>
      </c>
    </row>
    <row r="4" spans="1:9" ht="12" thickBot="1" x14ac:dyDescent="0.25">
      <c r="D4" s="3"/>
      <c r="E4" s="4"/>
      <c r="F4" s="5"/>
      <c r="G4" s="6"/>
      <c r="H4" s="5"/>
    </row>
    <row r="5" spans="1:9" ht="12.75" customHeight="1" x14ac:dyDescent="0.2">
      <c r="A5" s="338" t="s">
        <v>1</v>
      </c>
      <c r="B5" s="338" t="s">
        <v>2</v>
      </c>
      <c r="C5" s="338" t="s">
        <v>69</v>
      </c>
      <c r="D5" s="338" t="s">
        <v>61</v>
      </c>
      <c r="E5" s="338" t="s">
        <v>62</v>
      </c>
      <c r="F5" s="338" t="s">
        <v>72</v>
      </c>
      <c r="G5" s="338" t="s">
        <v>70</v>
      </c>
      <c r="H5" s="338" t="s">
        <v>71</v>
      </c>
      <c r="I5" s="338" t="s">
        <v>75</v>
      </c>
    </row>
    <row r="6" spans="1:9" ht="12.7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3.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x14ac:dyDescent="0.2">
      <c r="A8" s="338" t="s">
        <v>6</v>
      </c>
      <c r="B8" s="9" t="s">
        <v>4</v>
      </c>
      <c r="C8" s="10">
        <v>485118.70700000011</v>
      </c>
      <c r="D8" s="11">
        <v>303000.01</v>
      </c>
      <c r="E8" s="10">
        <v>503226.92</v>
      </c>
      <c r="F8" s="11">
        <v>42149.1</v>
      </c>
      <c r="G8" s="12">
        <v>41772.300000000003</v>
      </c>
      <c r="H8" s="11">
        <v>272556.73</v>
      </c>
      <c r="I8" s="13">
        <v>1647823.7670000002</v>
      </c>
    </row>
    <row r="9" spans="1:9" ht="12.75" customHeight="1" x14ac:dyDescent="0.2">
      <c r="A9" s="339"/>
      <c r="B9" s="7" t="s">
        <v>5</v>
      </c>
      <c r="C9" s="14">
        <v>177678508.111</v>
      </c>
      <c r="D9" s="15">
        <v>124612818.4041</v>
      </c>
      <c r="E9" s="14">
        <v>221159469.63</v>
      </c>
      <c r="F9" s="15">
        <v>29426846</v>
      </c>
      <c r="G9" s="16">
        <v>25822947.650000002</v>
      </c>
      <c r="H9" s="15">
        <v>190044141.71000001</v>
      </c>
      <c r="I9" s="17">
        <v>768744731.50510001</v>
      </c>
    </row>
    <row r="10" spans="1:9" ht="12.75" customHeight="1" x14ac:dyDescent="0.2">
      <c r="A10" s="339"/>
      <c r="B10" s="7" t="s">
        <v>7</v>
      </c>
      <c r="C10" s="18">
        <v>366.2577953544058</v>
      </c>
      <c r="D10" s="19">
        <v>411.26341350318768</v>
      </c>
      <c r="E10" s="19">
        <v>439.4825889481429</v>
      </c>
      <c r="F10" s="19">
        <v>698.16071992047284</v>
      </c>
      <c r="G10" s="19">
        <v>618.18352472810932</v>
      </c>
      <c r="H10" s="20">
        <v>697.26453538681665</v>
      </c>
      <c r="I10" s="21">
        <v>538.43542964018923</v>
      </c>
    </row>
    <row r="11" spans="1:9" ht="12.75" customHeight="1" x14ac:dyDescent="0.2">
      <c r="A11" s="339"/>
      <c r="B11" s="7" t="s">
        <v>8</v>
      </c>
      <c r="C11" s="20">
        <v>36677.242830000003</v>
      </c>
      <c r="D11" s="18">
        <v>29071.357</v>
      </c>
      <c r="E11" s="20">
        <v>43152.907483699993</v>
      </c>
      <c r="F11" s="18">
        <v>5985.98</v>
      </c>
      <c r="G11" s="19">
        <v>5515.0207500000006</v>
      </c>
      <c r="H11" s="18">
        <v>36523.355890000006</v>
      </c>
      <c r="I11" s="21">
        <v>156925.8639537</v>
      </c>
    </row>
    <row r="12" spans="1:9" ht="12.75" customHeight="1" x14ac:dyDescent="0.2">
      <c r="A12" s="339"/>
      <c r="B12" s="7" t="s">
        <v>9</v>
      </c>
      <c r="C12" s="22">
        <v>75.604676341619609</v>
      </c>
      <c r="D12" s="22">
        <v>95.945069440756782</v>
      </c>
      <c r="E12" s="22">
        <v>85.752382809131106</v>
      </c>
      <c r="F12" s="22">
        <v>142.01916529653064</v>
      </c>
      <c r="G12" s="22">
        <v>132.02578622675793</v>
      </c>
      <c r="H12" s="22">
        <v>134.00276665338629</v>
      </c>
      <c r="I12" s="23">
        <v>106.66481210828488</v>
      </c>
    </row>
    <row r="13" spans="1:9" ht="13.5" customHeight="1" thickBot="1" x14ac:dyDescent="0.25">
      <c r="A13" s="340"/>
      <c r="B13" s="8" t="s">
        <v>10</v>
      </c>
      <c r="C13" s="24">
        <v>0.20642475682588948</v>
      </c>
      <c r="D13" s="24">
        <v>0.23329347150889493</v>
      </c>
      <c r="E13" s="24">
        <v>0.19512122883951047</v>
      </c>
      <c r="F13" s="24">
        <v>0.20341901405267829</v>
      </c>
      <c r="G13" s="24">
        <v>0.21357053519798311</v>
      </c>
      <c r="H13" s="24">
        <v>0.19218353989429063</v>
      </c>
      <c r="I13" s="25">
        <v>0.20608840222425276</v>
      </c>
    </row>
    <row r="14" spans="1:9" x14ac:dyDescent="0.2">
      <c r="A14" s="338" t="s">
        <v>11</v>
      </c>
      <c r="B14" s="9" t="s">
        <v>4</v>
      </c>
      <c r="C14" s="10">
        <v>424280.02300000004</v>
      </c>
      <c r="D14" s="11">
        <v>282999.96999999997</v>
      </c>
      <c r="E14" s="10">
        <v>342545.82</v>
      </c>
      <c r="F14" s="11">
        <v>12245</v>
      </c>
      <c r="G14" s="12">
        <v>28076.5</v>
      </c>
      <c r="H14" s="11">
        <v>241930.44</v>
      </c>
      <c r="I14" s="13">
        <v>1332077.753</v>
      </c>
    </row>
    <row r="15" spans="1:9" ht="12.75" customHeight="1" x14ac:dyDescent="0.2">
      <c r="A15" s="339"/>
      <c r="B15" s="7" t="s">
        <v>5</v>
      </c>
      <c r="C15" s="14">
        <v>149800495.57100004</v>
      </c>
      <c r="D15" s="15">
        <v>127199099.60620552</v>
      </c>
      <c r="E15" s="14">
        <v>168034500.94999996</v>
      </c>
      <c r="F15" s="15">
        <v>8502320</v>
      </c>
      <c r="G15" s="16">
        <v>18341435.419999998</v>
      </c>
      <c r="H15" s="15">
        <v>166177608.34000003</v>
      </c>
      <c r="I15" s="17">
        <v>638055459.8872056</v>
      </c>
    </row>
    <row r="16" spans="1:9" ht="12.75" customHeight="1" x14ac:dyDescent="0.2">
      <c r="A16" s="339"/>
      <c r="B16" s="7" t="s">
        <v>7</v>
      </c>
      <c r="C16" s="18">
        <v>353.0698770868126</v>
      </c>
      <c r="D16" s="19">
        <v>449.46683070745746</v>
      </c>
      <c r="E16" s="19">
        <v>490.54605585319928</v>
      </c>
      <c r="F16" s="19">
        <v>694.350347080441</v>
      </c>
      <c r="G16" s="19">
        <v>653.26644774099327</v>
      </c>
      <c r="H16" s="20">
        <v>686.88176791643093</v>
      </c>
      <c r="I16" s="21">
        <v>554.59688773088908</v>
      </c>
    </row>
    <row r="17" spans="1:9" ht="12.75" customHeight="1" x14ac:dyDescent="0.2">
      <c r="A17" s="339"/>
      <c r="B17" s="7" t="s">
        <v>8</v>
      </c>
      <c r="C17" s="20">
        <v>37030.014129999996</v>
      </c>
      <c r="D17" s="18">
        <v>25941.128495637557</v>
      </c>
      <c r="E17" s="20">
        <v>32327.6609942</v>
      </c>
      <c r="F17" s="18">
        <v>1764.6279999999999</v>
      </c>
      <c r="G17" s="19">
        <v>4017.4187699999998</v>
      </c>
      <c r="H17" s="18">
        <v>33009.615029999994</v>
      </c>
      <c r="I17" s="26">
        <v>134090.46541983756</v>
      </c>
    </row>
    <row r="18" spans="1:9" ht="12.75" customHeight="1" x14ac:dyDescent="0.2">
      <c r="A18" s="339"/>
      <c r="B18" s="7" t="s">
        <v>9</v>
      </c>
      <c r="C18" s="22">
        <v>87.277298299759906</v>
      </c>
      <c r="D18" s="22">
        <v>91.66477471936679</v>
      </c>
      <c r="E18" s="22">
        <v>94.374705825340385</v>
      </c>
      <c r="F18" s="22">
        <v>144.11008574928542</v>
      </c>
      <c r="G18" s="22">
        <v>143.08830409773296</v>
      </c>
      <c r="H18" s="22">
        <v>136.44258667904705</v>
      </c>
      <c r="I18" s="23">
        <v>116.15962589508875</v>
      </c>
    </row>
    <row r="19" spans="1:9" ht="13.5" customHeight="1" thickBot="1" x14ac:dyDescent="0.25">
      <c r="A19" s="340"/>
      <c r="B19" s="8" t="s">
        <v>10</v>
      </c>
      <c r="C19" s="24">
        <v>0.24719553823137455</v>
      </c>
      <c r="D19" s="24">
        <v>0.20394113304220274</v>
      </c>
      <c r="E19" s="24">
        <v>0.19238704439524212</v>
      </c>
      <c r="F19" s="24">
        <v>0.20754664609189022</v>
      </c>
      <c r="G19" s="24">
        <v>0.21903513427413088</v>
      </c>
      <c r="H19" s="24">
        <v>0.19864057113195535</v>
      </c>
      <c r="I19" s="27">
        <v>0.21145767786113265</v>
      </c>
    </row>
    <row r="20" spans="1:9" x14ac:dyDescent="0.2">
      <c r="A20" s="338" t="s">
        <v>12</v>
      </c>
      <c r="B20" s="9" t="s">
        <v>4</v>
      </c>
      <c r="C20" s="10">
        <v>474706.78599999996</v>
      </c>
      <c r="D20" s="11">
        <v>315999.77999999985</v>
      </c>
      <c r="E20" s="10">
        <v>494679.16</v>
      </c>
      <c r="F20" s="11">
        <v>33328</v>
      </c>
      <c r="G20" s="12">
        <v>27295</v>
      </c>
      <c r="H20" s="11">
        <v>294869.66000000003</v>
      </c>
      <c r="I20" s="13">
        <v>1640878.3859999999</v>
      </c>
    </row>
    <row r="21" spans="1:9" ht="12.75" customHeight="1" x14ac:dyDescent="0.2">
      <c r="A21" s="339"/>
      <c r="B21" s="7" t="s">
        <v>5</v>
      </c>
      <c r="C21" s="14">
        <v>171587279.59200001</v>
      </c>
      <c r="D21" s="15">
        <v>132629679.60900003</v>
      </c>
      <c r="E21" s="14">
        <v>193745534.93000001</v>
      </c>
      <c r="F21" s="15">
        <v>25054135</v>
      </c>
      <c r="G21" s="16">
        <v>18140672.030000001</v>
      </c>
      <c r="H21" s="15">
        <v>197496866.23999995</v>
      </c>
      <c r="I21" s="17">
        <v>738654167.40100002</v>
      </c>
    </row>
    <row r="22" spans="1:9" ht="12.75" customHeight="1" x14ac:dyDescent="0.2">
      <c r="A22" s="339"/>
      <c r="B22" s="7" t="s">
        <v>7</v>
      </c>
      <c r="C22" s="18">
        <v>361.45950437708723</v>
      </c>
      <c r="D22" s="19">
        <v>419.71446818412369</v>
      </c>
      <c r="E22" s="19">
        <v>391.6589793877713</v>
      </c>
      <c r="F22" s="19">
        <v>751.74432909265488</v>
      </c>
      <c r="G22" s="19">
        <v>664.61520534896511</v>
      </c>
      <c r="H22" s="20">
        <v>669.77683034599056</v>
      </c>
      <c r="I22" s="21">
        <v>543.16155278943211</v>
      </c>
    </row>
    <row r="23" spans="1:9" ht="12.75" customHeight="1" x14ac:dyDescent="0.2">
      <c r="A23" s="339"/>
      <c r="B23" s="7" t="s">
        <v>8</v>
      </c>
      <c r="C23" s="20">
        <v>40473.30253999999</v>
      </c>
      <c r="D23" s="18">
        <v>39000.021534494095</v>
      </c>
      <c r="E23" s="20">
        <v>39097.1253048</v>
      </c>
      <c r="F23" s="18">
        <v>5141.3100000000004</v>
      </c>
      <c r="G23" s="19">
        <v>4171.7058799999995</v>
      </c>
      <c r="H23" s="18">
        <v>42804.106269999997</v>
      </c>
      <c r="I23" s="26">
        <v>170687.57152929407</v>
      </c>
    </row>
    <row r="24" spans="1:9" ht="12.75" customHeight="1" x14ac:dyDescent="0.2">
      <c r="A24" s="339"/>
      <c r="B24" s="7" t="s">
        <v>9</v>
      </c>
      <c r="C24" s="22">
        <v>85.259582828040706</v>
      </c>
      <c r="D24" s="22">
        <v>123.41787558995804</v>
      </c>
      <c r="E24" s="22">
        <v>79.035319185065319</v>
      </c>
      <c r="F24" s="22">
        <v>154.26398223715793</v>
      </c>
      <c r="G24" s="22">
        <v>152.83773145264701</v>
      </c>
      <c r="H24" s="22">
        <v>145.16280267695223</v>
      </c>
      <c r="I24" s="23">
        <v>123.3295489949702</v>
      </c>
    </row>
    <row r="25" spans="1:9" ht="13.5" customHeight="1" thickBot="1" x14ac:dyDescent="0.25">
      <c r="A25" s="340"/>
      <c r="B25" s="8" t="s">
        <v>10</v>
      </c>
      <c r="C25" s="24">
        <v>0.23587589147772114</v>
      </c>
      <c r="D25" s="24">
        <v>0.29405199235546986</v>
      </c>
      <c r="E25" s="24">
        <v>0.20179626497676828</v>
      </c>
      <c r="F25" s="24">
        <v>0.20520804250476019</v>
      </c>
      <c r="G25" s="24">
        <v>0.22996424129718415</v>
      </c>
      <c r="H25" s="24">
        <v>0.2167330909341319</v>
      </c>
      <c r="I25" s="28">
        <v>0.2306049205910059</v>
      </c>
    </row>
    <row r="26" spans="1:9" x14ac:dyDescent="0.2">
      <c r="A26" s="338" t="s">
        <v>13</v>
      </c>
      <c r="B26" s="9" t="s">
        <v>4</v>
      </c>
      <c r="C26" s="10">
        <v>473921.23099999997</v>
      </c>
      <c r="D26" s="11">
        <v>362000.00000000006</v>
      </c>
      <c r="E26" s="10">
        <v>666986.61</v>
      </c>
      <c r="F26" s="11">
        <v>81932</v>
      </c>
      <c r="G26" s="12">
        <v>37078.770000000004</v>
      </c>
      <c r="H26" s="11">
        <v>293402.94</v>
      </c>
      <c r="I26" s="13">
        <v>1915321.551</v>
      </c>
    </row>
    <row r="27" spans="1:9" ht="12.75" customHeight="1" x14ac:dyDescent="0.2">
      <c r="A27" s="339"/>
      <c r="B27" s="7" t="s">
        <v>5</v>
      </c>
      <c r="C27" s="14">
        <v>170594826.20699999</v>
      </c>
      <c r="D27" s="15">
        <v>145569415.22400001</v>
      </c>
      <c r="E27" s="14">
        <v>250559560.21999994</v>
      </c>
      <c r="F27" s="15">
        <v>54267838</v>
      </c>
      <c r="G27" s="16">
        <v>23740530.869999997</v>
      </c>
      <c r="H27" s="15">
        <v>186352915.75999999</v>
      </c>
      <c r="I27" s="17">
        <v>831085086.2809999</v>
      </c>
    </row>
    <row r="28" spans="1:9" ht="12.75" customHeight="1" x14ac:dyDescent="0.2">
      <c r="A28" s="339"/>
      <c r="B28" s="7" t="s">
        <v>7</v>
      </c>
      <c r="C28" s="18">
        <v>359.96451529937895</v>
      </c>
      <c r="D28" s="19">
        <v>402.12545641988947</v>
      </c>
      <c r="E28" s="19">
        <f>+E27/E26</f>
        <v>375.65905591418084</v>
      </c>
      <c r="F28" s="19">
        <v>662.35217009227165</v>
      </c>
      <c r="G28" s="19">
        <v>640.27288041108147</v>
      </c>
      <c r="H28" s="20">
        <v>635.14331437851297</v>
      </c>
      <c r="I28" s="21">
        <v>539.97166732022686</v>
      </c>
    </row>
    <row r="29" spans="1:9" ht="12.75" customHeight="1" x14ac:dyDescent="0.2">
      <c r="A29" s="339"/>
      <c r="B29" s="7" t="s">
        <v>8</v>
      </c>
      <c r="C29" s="20">
        <v>40248.830869999998</v>
      </c>
      <c r="D29" s="18">
        <v>53821.395917983806</v>
      </c>
      <c r="E29" s="20">
        <v>55036.968510995008</v>
      </c>
      <c r="F29" s="18">
        <v>11875.421</v>
      </c>
      <c r="G29" s="19">
        <v>5421.9446300000009</v>
      </c>
      <c r="H29" s="18">
        <v>44609.9401</v>
      </c>
      <c r="I29" s="26">
        <v>211014.50102897885</v>
      </c>
    </row>
    <row r="30" spans="1:9" ht="12.75" customHeight="1" x14ac:dyDescent="0.2">
      <c r="A30" s="339"/>
      <c r="B30" s="7" t="s">
        <v>9</v>
      </c>
      <c r="C30" s="22">
        <v>84.927258449832991</v>
      </c>
      <c r="D30" s="22">
        <v>148.67788927619833</v>
      </c>
      <c r="E30" s="22">
        <v>82.515852171297723</v>
      </c>
      <c r="F30" s="22">
        <v>144.94240345652491</v>
      </c>
      <c r="G30" s="22">
        <v>146.22773705816024</v>
      </c>
      <c r="H30" s="22">
        <v>152.04326207501535</v>
      </c>
      <c r="I30" s="23">
        <v>126.55573374783826</v>
      </c>
    </row>
    <row r="31" spans="1:9" ht="13.5" customHeight="1" thickBot="1" x14ac:dyDescent="0.25">
      <c r="A31" s="340"/>
      <c r="B31" s="8" t="s">
        <v>10</v>
      </c>
      <c r="C31" s="24">
        <v>0.23593230676973762</v>
      </c>
      <c r="D31" s="24">
        <v>0.36973011010014883</v>
      </c>
      <c r="E31" s="24">
        <v>0.21965623048935212</v>
      </c>
      <c r="F31" s="24">
        <v>0.21882981592154085</v>
      </c>
      <c r="G31" s="24">
        <v>0.22838346200806761</v>
      </c>
      <c r="H31" s="24">
        <v>0.23938418091323135</v>
      </c>
      <c r="I31" s="28">
        <v>0.2519860177003464</v>
      </c>
    </row>
    <row r="32" spans="1:9" x14ac:dyDescent="0.2">
      <c r="A32" s="338" t="s">
        <v>14</v>
      </c>
      <c r="B32" s="9" t="s">
        <v>4</v>
      </c>
      <c r="C32" s="10">
        <v>505050.12399999989</v>
      </c>
      <c r="D32" s="11">
        <v>463999.05000000005</v>
      </c>
      <c r="E32" s="10">
        <v>720291.82000000007</v>
      </c>
      <c r="F32" s="11">
        <v>71470</v>
      </c>
      <c r="G32" s="12">
        <v>41280.76</v>
      </c>
      <c r="H32" s="11">
        <v>270372.06</v>
      </c>
      <c r="I32" s="13">
        <v>2072463.814</v>
      </c>
    </row>
    <row r="33" spans="1:11" ht="12.75" customHeight="1" x14ac:dyDescent="0.2">
      <c r="A33" s="339"/>
      <c r="B33" s="7" t="s">
        <v>5</v>
      </c>
      <c r="C33" s="14">
        <v>181066880.25500003</v>
      </c>
      <c r="D33" s="15">
        <v>192936249.41000003</v>
      </c>
      <c r="E33" s="14">
        <v>271788076.31999999</v>
      </c>
      <c r="F33" s="15">
        <v>54748781</v>
      </c>
      <c r="G33" s="16">
        <v>24389193.280000001</v>
      </c>
      <c r="H33" s="15">
        <v>184739221.10000002</v>
      </c>
      <c r="I33" s="17">
        <v>909668401.36500013</v>
      </c>
    </row>
    <row r="34" spans="1:11" ht="12.75" customHeight="1" x14ac:dyDescent="0.2">
      <c r="A34" s="339"/>
      <c r="B34" s="7" t="s">
        <v>7</v>
      </c>
      <c r="C34" s="18">
        <v>358.51269339555705</v>
      </c>
      <c r="D34" s="19">
        <v>415.81173368781685</v>
      </c>
      <c r="E34" s="19">
        <v>377.33050518330191</v>
      </c>
      <c r="F34" s="19">
        <v>766.03863159367563</v>
      </c>
      <c r="G34" s="19">
        <v>590.81260325633536</v>
      </c>
      <c r="H34" s="20">
        <v>683.2777806257053</v>
      </c>
      <c r="I34" s="21">
        <v>531.96399129039867</v>
      </c>
    </row>
    <row r="35" spans="1:11" ht="12.75" customHeight="1" x14ac:dyDescent="0.2">
      <c r="A35" s="339"/>
      <c r="B35" s="7" t="s">
        <v>8</v>
      </c>
      <c r="C35" s="20">
        <v>42433.218249999991</v>
      </c>
      <c r="D35" s="18">
        <v>70080.229417566195</v>
      </c>
      <c r="E35" s="20">
        <v>61289.279473490002</v>
      </c>
      <c r="F35" s="18">
        <v>12796.597</v>
      </c>
      <c r="G35" s="19">
        <v>6163.6522599999998</v>
      </c>
      <c r="H35" s="18">
        <v>42627.024789999996</v>
      </c>
      <c r="I35" s="21">
        <v>235390.00119105619</v>
      </c>
    </row>
    <row r="36" spans="1:11" ht="12.75" customHeight="1" x14ac:dyDescent="0.2">
      <c r="A36" s="339"/>
      <c r="B36" s="7" t="s">
        <v>9</v>
      </c>
      <c r="C36" s="22">
        <v>84.017835524776544</v>
      </c>
      <c r="D36" s="22">
        <v>151.03528642475925</v>
      </c>
      <c r="E36" s="22">
        <v>85.089512016796178</v>
      </c>
      <c r="F36" s="22">
        <v>179.04850986427871</v>
      </c>
      <c r="G36" s="22">
        <v>149.31053255802459</v>
      </c>
      <c r="H36" s="22">
        <v>157.66061326750997</v>
      </c>
      <c r="I36" s="23">
        <v>134.36038160935755</v>
      </c>
    </row>
    <row r="37" spans="1:11" ht="13.5" customHeight="1" thickBot="1" x14ac:dyDescent="0.25">
      <c r="A37" s="340"/>
      <c r="B37" s="8" t="s">
        <v>10</v>
      </c>
      <c r="C37" s="24">
        <v>0.23435107618930895</v>
      </c>
      <c r="D37" s="24">
        <v>0.36322997690621578</v>
      </c>
      <c r="E37" s="24">
        <v>0.22550393050108919</v>
      </c>
      <c r="F37" s="24">
        <v>0.23373300311471776</v>
      </c>
      <c r="G37" s="24">
        <v>0.25272062873249734</v>
      </c>
      <c r="H37" s="24">
        <v>0.2307416072027598</v>
      </c>
      <c r="I37" s="28">
        <v>0.25671337044109815</v>
      </c>
      <c r="K37" s="20"/>
    </row>
    <row r="38" spans="1:11" x14ac:dyDescent="0.2">
      <c r="A38" s="338" t="s">
        <v>15</v>
      </c>
      <c r="B38" s="9" t="s">
        <v>4</v>
      </c>
      <c r="C38" s="10">
        <v>453655.04100000008</v>
      </c>
      <c r="D38" s="11">
        <v>421000.00000000017</v>
      </c>
      <c r="E38" s="10">
        <v>736578.3600000001</v>
      </c>
      <c r="F38" s="11">
        <v>101072</v>
      </c>
      <c r="G38" s="12">
        <v>31121.9</v>
      </c>
      <c r="H38" s="11">
        <v>278406.71999999997</v>
      </c>
      <c r="I38" s="13">
        <v>2021834.0210000002</v>
      </c>
      <c r="K38" s="20"/>
    </row>
    <row r="39" spans="1:11" ht="12.75" customHeight="1" x14ac:dyDescent="0.2">
      <c r="A39" s="339"/>
      <c r="B39" s="7" t="s">
        <v>5</v>
      </c>
      <c r="C39" s="14">
        <v>160976576.87200004</v>
      </c>
      <c r="D39" s="15">
        <v>167603455.1730001</v>
      </c>
      <c r="E39" s="14">
        <v>332834979.40000004</v>
      </c>
      <c r="F39" s="15">
        <v>77230613</v>
      </c>
      <c r="G39" s="16">
        <v>19289755.260000002</v>
      </c>
      <c r="H39" s="15">
        <v>186657100.96000004</v>
      </c>
      <c r="I39" s="17">
        <v>944592480.6650002</v>
      </c>
      <c r="K39" s="20"/>
    </row>
    <row r="40" spans="1:11" ht="12.75" customHeight="1" x14ac:dyDescent="0.2">
      <c r="A40" s="339"/>
      <c r="B40" s="7" t="s">
        <v>7</v>
      </c>
      <c r="C40" s="18">
        <v>354.84357567625926</v>
      </c>
      <c r="D40" s="19">
        <v>398.10796953206659</v>
      </c>
      <c r="E40" s="19">
        <v>451.86635594344637</v>
      </c>
      <c r="F40" s="19">
        <v>764.11481913883176</v>
      </c>
      <c r="G40" s="19">
        <v>55.030892715419043</v>
      </c>
      <c r="H40" s="20">
        <v>670.44754149612504</v>
      </c>
      <c r="I40" s="21">
        <v>449.06852575035799</v>
      </c>
      <c r="K40" s="20"/>
    </row>
    <row r="41" spans="1:11" ht="12.75" customHeight="1" x14ac:dyDescent="0.2">
      <c r="A41" s="339"/>
      <c r="B41" s="7" t="s">
        <v>8</v>
      </c>
      <c r="C41" s="20">
        <v>40717.163220000017</v>
      </c>
      <c r="D41" s="18">
        <v>54283.789679420945</v>
      </c>
      <c r="E41" s="20">
        <v>73831.81408484299</v>
      </c>
      <c r="F41" s="18">
        <v>18456.473999999998</v>
      </c>
      <c r="G41" s="19">
        <v>4380.3297899999998</v>
      </c>
      <c r="H41" s="18">
        <v>45378.410060000002</v>
      </c>
      <c r="I41" s="26">
        <v>237047.98083426393</v>
      </c>
      <c r="K41" s="20"/>
    </row>
    <row r="42" spans="1:11" ht="12.75" customHeight="1" x14ac:dyDescent="0.2">
      <c r="A42" s="339"/>
      <c r="B42" s="7" t="s">
        <v>9</v>
      </c>
      <c r="C42" s="22">
        <v>89.753578248015117</v>
      </c>
      <c r="D42" s="22">
        <v>128.94011800337512</v>
      </c>
      <c r="E42" s="22">
        <v>100.23619765973437</v>
      </c>
      <c r="F42" s="22">
        <v>182.60719091340826</v>
      </c>
      <c r="G42" s="22">
        <v>140.7475054543585</v>
      </c>
      <c r="H42" s="22">
        <v>162.99322825253645</v>
      </c>
      <c r="I42" s="23">
        <v>134.21296975523799</v>
      </c>
      <c r="K42" s="29"/>
    </row>
    <row r="43" spans="1:11" ht="13.5" customHeight="1" thickBot="1" x14ac:dyDescent="0.25">
      <c r="A43" s="340"/>
      <c r="B43" s="8" t="s">
        <v>10</v>
      </c>
      <c r="C43" s="24">
        <v>0.25293843372241742</v>
      </c>
      <c r="D43" s="24">
        <v>0.32388228287650322</v>
      </c>
      <c r="E43" s="24">
        <v>0.22182708745919447</v>
      </c>
      <c r="F43" s="24">
        <v>0.23897873243606133</v>
      </c>
      <c r="G43" s="24">
        <v>2.5576089812354184</v>
      </c>
      <c r="H43" s="24">
        <v>0.24311108351417307</v>
      </c>
      <c r="I43" s="28">
        <v>0.63972443354062802</v>
      </c>
      <c r="K43" s="29"/>
    </row>
    <row r="44" spans="1:11" x14ac:dyDescent="0.2">
      <c r="A44" s="338" t="s">
        <v>16</v>
      </c>
      <c r="B44" s="9" t="s">
        <v>4</v>
      </c>
      <c r="C44" s="10">
        <v>479437.14900000003</v>
      </c>
      <c r="D44" s="11">
        <v>450000.00000000006</v>
      </c>
      <c r="E44" s="10">
        <v>676122.79999999993</v>
      </c>
      <c r="F44" s="11">
        <v>101571</v>
      </c>
      <c r="G44" s="12">
        <v>31981</v>
      </c>
      <c r="H44" s="11">
        <v>278341.29000000004</v>
      </c>
      <c r="I44" s="13">
        <v>2017453.2390000001</v>
      </c>
      <c r="K44" s="30"/>
    </row>
    <row r="45" spans="1:11" ht="12.75" customHeight="1" x14ac:dyDescent="0.2">
      <c r="A45" s="339"/>
      <c r="B45" s="7" t="s">
        <v>5</v>
      </c>
      <c r="C45" s="14">
        <v>168782647.04100001</v>
      </c>
      <c r="D45" s="15">
        <v>184292819.33299991</v>
      </c>
      <c r="E45" s="14">
        <v>343722247.59000009</v>
      </c>
      <c r="F45" s="15">
        <v>79324440</v>
      </c>
      <c r="G45" s="16">
        <v>21844953.75</v>
      </c>
      <c r="H45" s="15">
        <v>189466102.12200001</v>
      </c>
      <c r="I45" s="17">
        <v>987433209.83599997</v>
      </c>
    </row>
    <row r="46" spans="1:11" ht="12.75" customHeight="1" x14ac:dyDescent="0.2">
      <c r="A46" s="339"/>
      <c r="B46" s="7" t="s">
        <v>7</v>
      </c>
      <c r="C46" s="18">
        <v>352.04332286941747</v>
      </c>
      <c r="D46" s="19">
        <v>409.53959851777756</v>
      </c>
      <c r="E46" s="19">
        <v>508.3725139723141</v>
      </c>
      <c r="F46" s="19">
        <v>780.97527837670202</v>
      </c>
      <c r="G46" s="19">
        <v>683.0603717832463</v>
      </c>
      <c r="H46" s="20">
        <v>680.69707560096447</v>
      </c>
      <c r="I46" s="21">
        <v>569.11469352007032</v>
      </c>
    </row>
    <row r="47" spans="1:11" ht="12.75" customHeight="1" x14ac:dyDescent="0.2">
      <c r="A47" s="339"/>
      <c r="B47" s="7" t="s">
        <v>8</v>
      </c>
      <c r="C47" s="20">
        <v>43872.791400000002</v>
      </c>
      <c r="D47" s="18">
        <v>55147.848859999998</v>
      </c>
      <c r="E47" s="20">
        <v>76921.56233239999</v>
      </c>
      <c r="F47" s="18">
        <v>18241.157999999999</v>
      </c>
      <c r="G47" s="19">
        <v>4965.0652399999999</v>
      </c>
      <c r="H47" s="18">
        <v>47284.18149000001</v>
      </c>
      <c r="I47" s="26">
        <v>246432.6073224</v>
      </c>
    </row>
    <row r="48" spans="1:11" ht="12.75" customHeight="1" x14ac:dyDescent="0.2">
      <c r="A48" s="339"/>
      <c r="B48" s="7" t="s">
        <v>9</v>
      </c>
      <c r="C48" s="22">
        <v>91.508952719890289</v>
      </c>
      <c r="D48" s="22">
        <v>122.55077524444442</v>
      </c>
      <c r="E48" s="22">
        <v>113.76862654594699</v>
      </c>
      <c r="F48" s="22">
        <v>179.59021768024337</v>
      </c>
      <c r="G48" s="22">
        <v>155.25046871580003</v>
      </c>
      <c r="H48" s="22">
        <v>169.87843050522616</v>
      </c>
      <c r="I48" s="23">
        <v>138.75791190192521</v>
      </c>
    </row>
    <row r="49" spans="1:11" ht="13.5" customHeight="1" thickBot="1" x14ac:dyDescent="0.25">
      <c r="A49" s="340"/>
      <c r="B49" s="8" t="s">
        <v>10</v>
      </c>
      <c r="C49" s="24">
        <v>0.25993662363490838</v>
      </c>
      <c r="D49" s="24">
        <v>0.29924035597042437</v>
      </c>
      <c r="E49" s="24">
        <v>0.22378988521032198</v>
      </c>
      <c r="F49" s="24">
        <v>0.22995634132431317</v>
      </c>
      <c r="G49" s="24">
        <v>0.22728659885581126</v>
      </c>
      <c r="H49" s="24">
        <v>0.24956538906127404</v>
      </c>
      <c r="I49" s="28">
        <v>0.24829586567617554</v>
      </c>
    </row>
    <row r="50" spans="1:11" x14ac:dyDescent="0.2">
      <c r="A50" s="338" t="s">
        <v>17</v>
      </c>
      <c r="B50" s="9" t="s">
        <v>4</v>
      </c>
      <c r="C50" s="10">
        <v>508256.67399999994</v>
      </c>
      <c r="D50" s="11">
        <v>410998.99999999994</v>
      </c>
      <c r="E50" s="10">
        <v>760375.27000000014</v>
      </c>
      <c r="F50" s="11">
        <v>100974</v>
      </c>
      <c r="G50" s="12">
        <v>41806.93</v>
      </c>
      <c r="H50" s="11">
        <v>282558.25</v>
      </c>
      <c r="I50" s="13">
        <v>2104970.1239999998</v>
      </c>
    </row>
    <row r="51" spans="1:11" ht="12.75" customHeight="1" x14ac:dyDescent="0.2">
      <c r="A51" s="339"/>
      <c r="B51" s="7" t="s">
        <v>5</v>
      </c>
      <c r="C51" s="14">
        <v>180584268.83499998</v>
      </c>
      <c r="D51" s="15">
        <v>169570432.31099984</v>
      </c>
      <c r="E51" s="14">
        <v>346963648.43000013</v>
      </c>
      <c r="F51" s="15">
        <v>78469718</v>
      </c>
      <c r="G51" s="16">
        <v>27850950.900000002</v>
      </c>
      <c r="H51" s="15">
        <v>195471807.98000002</v>
      </c>
      <c r="I51" s="17">
        <v>998910826.45599997</v>
      </c>
    </row>
    <row r="52" spans="1:11" ht="12.75" customHeight="1" x14ac:dyDescent="0.2">
      <c r="A52" s="339"/>
      <c r="B52" s="7" t="s">
        <v>7</v>
      </c>
      <c r="C52" s="18">
        <v>355.30132327391732</v>
      </c>
      <c r="D52" s="19">
        <v>412.58113112440628</v>
      </c>
      <c r="E52" s="19">
        <v>456.30580335680838</v>
      </c>
      <c r="F52" s="19">
        <v>777.12795373066331</v>
      </c>
      <c r="G52" s="19">
        <v>666.18024571524393</v>
      </c>
      <c r="H52" s="20">
        <v>691.79295943402826</v>
      </c>
      <c r="I52" s="21">
        <v>559.88156943917784</v>
      </c>
    </row>
    <row r="53" spans="1:11" ht="12.75" customHeight="1" x14ac:dyDescent="0.2">
      <c r="A53" s="339"/>
      <c r="B53" s="7" t="s">
        <v>8</v>
      </c>
      <c r="C53" s="20">
        <v>46026.672059999997</v>
      </c>
      <c r="D53" s="18">
        <v>51434.018455837424</v>
      </c>
      <c r="E53" s="20">
        <v>74661.021408600005</v>
      </c>
      <c r="F53" s="18">
        <v>18122.118999999999</v>
      </c>
      <c r="G53" s="19">
        <v>6236.8087000000014</v>
      </c>
      <c r="H53" s="18">
        <v>46603.927710000011</v>
      </c>
      <c r="I53" s="26">
        <v>243084.56733443745</v>
      </c>
    </row>
    <row r="54" spans="1:11" ht="12.75" customHeight="1" x14ac:dyDescent="0.2">
      <c r="A54" s="339"/>
      <c r="B54" s="7" t="s">
        <v>9</v>
      </c>
      <c r="C54" s="22">
        <v>90.557929515747006</v>
      </c>
      <c r="D54" s="22">
        <v>125.1439017025283</v>
      </c>
      <c r="E54" s="22">
        <v>98.189702314490034</v>
      </c>
      <c r="F54" s="22">
        <v>179.47312179372909</v>
      </c>
      <c r="G54" s="22">
        <v>149.18121708530143</v>
      </c>
      <c r="H54" s="22">
        <v>164.93564675602289</v>
      </c>
      <c r="I54" s="23">
        <v>134.58025319463647</v>
      </c>
    </row>
    <row r="55" spans="1:11" ht="13.5" customHeight="1" thickBot="1" x14ac:dyDescent="0.25">
      <c r="A55" s="340"/>
      <c r="B55" s="8" t="s">
        <v>10</v>
      </c>
      <c r="C55" s="24">
        <v>0.25487642061476912</v>
      </c>
      <c r="D55" s="24">
        <v>0.30331949830442789</v>
      </c>
      <c r="E55" s="24">
        <v>0.21518398756307422</v>
      </c>
      <c r="F55" s="24">
        <v>0.23094410763652801</v>
      </c>
      <c r="G55" s="24">
        <v>0.22393521579904119</v>
      </c>
      <c r="H55" s="24">
        <v>0.23841764288980413</v>
      </c>
      <c r="I55" s="28">
        <v>0.24444614546794075</v>
      </c>
    </row>
    <row r="56" spans="1:11" x14ac:dyDescent="0.2">
      <c r="A56" s="218"/>
      <c r="B56" s="9" t="s">
        <v>4</v>
      </c>
      <c r="C56" s="10">
        <v>491562.364</v>
      </c>
      <c r="D56" s="11">
        <v>278999.99999999994</v>
      </c>
      <c r="E56" s="10">
        <v>755714.19</v>
      </c>
      <c r="F56" s="11">
        <v>69956</v>
      </c>
      <c r="G56" s="12">
        <v>36265.54</v>
      </c>
      <c r="H56" s="11">
        <v>231020.08999999997</v>
      </c>
      <c r="I56" s="13">
        <v>1863518.1839999999</v>
      </c>
    </row>
    <row r="57" spans="1:11" ht="12.75" customHeight="1" x14ac:dyDescent="0.2">
      <c r="A57" s="219"/>
      <c r="B57" s="7" t="s">
        <v>5</v>
      </c>
      <c r="C57" s="14">
        <v>183664076.31400001</v>
      </c>
      <c r="D57" s="15">
        <v>120633164.314</v>
      </c>
      <c r="E57" s="14">
        <v>338447908.63999999</v>
      </c>
      <c r="F57" s="15">
        <v>56344699</v>
      </c>
      <c r="G57" s="16">
        <v>24339836.319999997</v>
      </c>
      <c r="H57" s="15">
        <v>169517977.40000004</v>
      </c>
      <c r="I57" s="31">
        <v>892947661.98800015</v>
      </c>
    </row>
    <row r="58" spans="1:11" ht="12.75" customHeight="1" x14ac:dyDescent="0.2">
      <c r="A58" s="219" t="s">
        <v>18</v>
      </c>
      <c r="B58" s="7" t="s">
        <v>7</v>
      </c>
      <c r="C58" s="18">
        <v>373.63331647172242</v>
      </c>
      <c r="D58" s="19">
        <v>432.37693302508967</v>
      </c>
      <c r="E58" s="19">
        <v>447.85173167120234</v>
      </c>
      <c r="F58" s="19">
        <v>805.43054205500596</v>
      </c>
      <c r="G58" s="19">
        <v>671.15604289912676</v>
      </c>
      <c r="H58" s="20">
        <v>733.78024136342458</v>
      </c>
      <c r="I58" s="21">
        <v>577.37146791426187</v>
      </c>
    </row>
    <row r="59" spans="1:11" ht="12.75" customHeight="1" x14ac:dyDescent="0.2">
      <c r="A59" s="219"/>
      <c r="B59" s="7" t="s">
        <v>8</v>
      </c>
      <c r="C59" s="20">
        <v>50999.588649999998</v>
      </c>
      <c r="D59" s="18">
        <v>35671.818235607097</v>
      </c>
      <c r="E59" s="20">
        <v>71335.512835599991</v>
      </c>
      <c r="F59" s="18">
        <v>12473.303</v>
      </c>
      <c r="G59" s="19">
        <v>5451.4337999999998</v>
      </c>
      <c r="H59" s="18">
        <v>38974.897779999999</v>
      </c>
      <c r="I59" s="26">
        <v>214906.55430120707</v>
      </c>
    </row>
    <row r="60" spans="1:11" ht="12.75" customHeight="1" x14ac:dyDescent="0.2">
      <c r="A60" s="219"/>
      <c r="B60" s="7" t="s">
        <v>9</v>
      </c>
      <c r="C60" s="22">
        <v>103.74998654290791</v>
      </c>
      <c r="D60" s="22">
        <v>127.85597933909355</v>
      </c>
      <c r="E60" s="22">
        <v>94.394830452502148</v>
      </c>
      <c r="F60" s="22">
        <v>178.30211847446967</v>
      </c>
      <c r="G60" s="22">
        <v>150.319940086374</v>
      </c>
      <c r="H60" s="22">
        <v>168.70782874337903</v>
      </c>
      <c r="I60" s="32">
        <v>137.22178060645436</v>
      </c>
      <c r="J60" s="33"/>
    </row>
    <row r="61" spans="1:11" ht="13.5" customHeight="1" thickBot="1" x14ac:dyDescent="0.25">
      <c r="A61" s="220"/>
      <c r="B61" s="8" t="s">
        <v>10</v>
      </c>
      <c r="C61" s="24">
        <v>0.27767862759840367</v>
      </c>
      <c r="D61" s="24">
        <v>0.2957049036926177</v>
      </c>
      <c r="E61" s="24">
        <v>0.21077250298945735</v>
      </c>
      <c r="F61" s="24">
        <v>0.22137491585499464</v>
      </c>
      <c r="G61" s="24">
        <v>0.22397167048820979</v>
      </c>
      <c r="H61" s="24">
        <v>0.22991601467750872</v>
      </c>
      <c r="I61" s="28">
        <v>0.24323643921686533</v>
      </c>
      <c r="K61" s="33" t="s">
        <v>0</v>
      </c>
    </row>
    <row r="62" spans="1:11" x14ac:dyDescent="0.2">
      <c r="A62" s="218"/>
      <c r="B62" s="9" t="s">
        <v>4</v>
      </c>
      <c r="C62" s="10">
        <v>516422.50300000008</v>
      </c>
      <c r="D62" s="11">
        <v>114001.53</v>
      </c>
      <c r="E62" s="10">
        <v>709981.11</v>
      </c>
      <c r="F62" s="11">
        <v>49125</v>
      </c>
      <c r="G62" s="12">
        <v>37714.050000000003</v>
      </c>
      <c r="H62" s="11">
        <v>199986.37000000002</v>
      </c>
      <c r="I62" s="13">
        <v>1627230.5630000003</v>
      </c>
      <c r="K62" s="1" t="s">
        <v>0</v>
      </c>
    </row>
    <row r="63" spans="1:11" ht="12.75" customHeight="1" x14ac:dyDescent="0.2">
      <c r="A63" s="219"/>
      <c r="B63" s="7" t="s">
        <v>5</v>
      </c>
      <c r="C63" s="14">
        <v>189736515.616</v>
      </c>
      <c r="D63" s="15">
        <v>60729824.570000008</v>
      </c>
      <c r="E63" s="14">
        <v>307399963.79999995</v>
      </c>
      <c r="F63" s="15">
        <v>40159444</v>
      </c>
      <c r="G63" s="16">
        <v>25287137.239999998</v>
      </c>
      <c r="H63" s="15">
        <v>166332196.20000002</v>
      </c>
      <c r="I63" s="31">
        <v>789645081.426</v>
      </c>
    </row>
    <row r="64" spans="1:11" ht="12.75" customHeight="1" x14ac:dyDescent="0.2">
      <c r="A64" s="219" t="s">
        <v>19</v>
      </c>
      <c r="B64" s="7" t="s">
        <v>7</v>
      </c>
      <c r="C64" s="18">
        <v>367.40559234693143</v>
      </c>
      <c r="D64" s="19">
        <v>532.71060984883286</v>
      </c>
      <c r="E64" s="19">
        <v>432.96921491333757</v>
      </c>
      <c r="F64" s="19">
        <v>817.49504325699741</v>
      </c>
      <c r="G64" s="19">
        <v>670.49646590594216</v>
      </c>
      <c r="H64" s="20">
        <v>831.71766255870341</v>
      </c>
      <c r="I64" s="21">
        <v>608.79909813845745</v>
      </c>
    </row>
    <row r="65" spans="1:9" ht="12.75" customHeight="1" x14ac:dyDescent="0.2">
      <c r="A65" s="219"/>
      <c r="B65" s="7" t="s">
        <v>8</v>
      </c>
      <c r="C65" s="20">
        <v>53418.822700000004</v>
      </c>
      <c r="D65" s="18">
        <v>15026.901</v>
      </c>
      <c r="E65" s="20">
        <v>67288.391506999993</v>
      </c>
      <c r="F65" s="18">
        <v>9165.5789999999997</v>
      </c>
      <c r="G65" s="19">
        <v>5409.3725899999999</v>
      </c>
      <c r="H65" s="18">
        <v>36354.070180000002</v>
      </c>
      <c r="I65" s="26">
        <v>186663.13697700002</v>
      </c>
    </row>
    <row r="66" spans="1:9" ht="12.75" customHeight="1" x14ac:dyDescent="0.2">
      <c r="A66" s="219"/>
      <c r="B66" s="7" t="s">
        <v>9</v>
      </c>
      <c r="C66" s="22">
        <v>103.44015295553454</v>
      </c>
      <c r="D66" s="22">
        <v>131.81315198138131</v>
      </c>
      <c r="E66" s="22">
        <v>94.774903950613563</v>
      </c>
      <c r="F66" s="22">
        <v>186.57667175572519</v>
      </c>
      <c r="G66" s="22">
        <v>143.43123027094674</v>
      </c>
      <c r="H66" s="22">
        <v>181.78273939368967</v>
      </c>
      <c r="I66" s="32">
        <v>140.30314171798184</v>
      </c>
    </row>
    <row r="67" spans="1:9" ht="13.5" customHeight="1" thickBot="1" x14ac:dyDescent="0.25">
      <c r="A67" s="220"/>
      <c r="B67" s="8" t="s">
        <v>10</v>
      </c>
      <c r="C67" s="24">
        <v>0.28154212976121151</v>
      </c>
      <c r="D67" s="24">
        <v>0.24743857085704732</v>
      </c>
      <c r="E67" s="24">
        <v>0.21889524863698118</v>
      </c>
      <c r="F67" s="24">
        <v>0.22822972847930864</v>
      </c>
      <c r="G67" s="24">
        <v>0.21391795119628182</v>
      </c>
      <c r="H67" s="24">
        <v>0.21856303836863542</v>
      </c>
      <c r="I67" s="28">
        <v>0.23476444454991099</v>
      </c>
    </row>
    <row r="68" spans="1:9" x14ac:dyDescent="0.2">
      <c r="A68" s="218"/>
      <c r="B68" s="9" t="s">
        <v>4</v>
      </c>
      <c r="C68" s="10">
        <v>491572.08000000007</v>
      </c>
      <c r="D68" s="11">
        <v>70001</v>
      </c>
      <c r="E68" s="10">
        <v>445923.33999999985</v>
      </c>
      <c r="F68" s="11">
        <v>44509.07</v>
      </c>
      <c r="G68" s="12">
        <v>31544.190000000002</v>
      </c>
      <c r="H68" s="11">
        <v>161815.35999999996</v>
      </c>
      <c r="I68" s="13">
        <v>1245365.0399999998</v>
      </c>
    </row>
    <row r="69" spans="1:9" ht="12.75" customHeight="1" x14ac:dyDescent="0.2">
      <c r="A69" s="219"/>
      <c r="B69" s="7" t="s">
        <v>5</v>
      </c>
      <c r="C69" s="14">
        <v>177587151.72800002</v>
      </c>
      <c r="D69" s="15">
        <v>41003751.191600002</v>
      </c>
      <c r="E69" s="14">
        <v>215471869.07000002</v>
      </c>
      <c r="F69" s="15">
        <v>42518151</v>
      </c>
      <c r="G69" s="16">
        <v>22329437.960000001</v>
      </c>
      <c r="H69" s="15">
        <v>146103377.74000001</v>
      </c>
      <c r="I69" s="31">
        <v>645013738.68959999</v>
      </c>
    </row>
    <row r="70" spans="1:9" ht="12.75" customHeight="1" x14ac:dyDescent="0.2">
      <c r="A70" s="219" t="s">
        <v>20</v>
      </c>
      <c r="B70" s="7" t="s">
        <v>7</v>
      </c>
      <c r="C70" s="18">
        <v>361.26370669383823</v>
      </c>
      <c r="D70" s="19">
        <v>585.75950617276897</v>
      </c>
      <c r="E70" s="19">
        <v>483.20383739052568</v>
      </c>
      <c r="F70" s="19">
        <v>955.26936419925198</v>
      </c>
      <c r="G70" s="19">
        <v>707.87799464814282</v>
      </c>
      <c r="H70" s="20">
        <v>902.90178719745791</v>
      </c>
      <c r="I70" s="21">
        <v>666.0460327169975</v>
      </c>
    </row>
    <row r="71" spans="1:9" ht="12.75" customHeight="1" x14ac:dyDescent="0.2">
      <c r="A71" s="219"/>
      <c r="B71" s="7" t="s">
        <v>8</v>
      </c>
      <c r="C71" s="20">
        <v>50308.522839999998</v>
      </c>
      <c r="D71" s="18">
        <v>10239.546404365603</v>
      </c>
      <c r="E71" s="20">
        <v>46912.09193789999</v>
      </c>
      <c r="F71" s="18">
        <v>8341.9310000000005</v>
      </c>
      <c r="G71" s="19">
        <v>5315.5034099999993</v>
      </c>
      <c r="H71" s="18">
        <v>31579.76179</v>
      </c>
      <c r="I71" s="26">
        <v>152697.35738226559</v>
      </c>
    </row>
    <row r="72" spans="1:9" ht="12.75" customHeight="1" x14ac:dyDescent="0.2">
      <c r="A72" s="219"/>
      <c r="B72" s="7" t="s">
        <v>9</v>
      </c>
      <c r="C72" s="22">
        <v>102.34210787561406</v>
      </c>
      <c r="D72" s="22">
        <v>146.27714467458469</v>
      </c>
      <c r="E72" s="22">
        <v>105.20214514427526</v>
      </c>
      <c r="F72" s="22">
        <v>0</v>
      </c>
      <c r="G72" s="22">
        <v>168.50974490072494</v>
      </c>
      <c r="H72" s="22">
        <v>195.15923451271874</v>
      </c>
      <c r="I72" s="32">
        <v>119.58172951798628</v>
      </c>
    </row>
    <row r="73" spans="1:9" ht="13.5" customHeight="1" thickBot="1" x14ac:dyDescent="0.25">
      <c r="A73" s="220"/>
      <c r="B73" s="8" t="s">
        <v>10</v>
      </c>
      <c r="C73" s="24">
        <v>0.28328920392312307</v>
      </c>
      <c r="D73" s="24">
        <v>0.24972218655114825</v>
      </c>
      <c r="E73" s="24">
        <v>0.2177179422092437</v>
      </c>
      <c r="F73" s="24">
        <v>0.19619693716220163</v>
      </c>
      <c r="G73" s="24">
        <v>0.23804913583234671</v>
      </c>
      <c r="H73" s="24">
        <v>0.21614669201007891</v>
      </c>
      <c r="I73" s="28">
        <v>0.23352034961469037</v>
      </c>
    </row>
    <row r="74" spans="1:9" x14ac:dyDescent="0.2">
      <c r="A74" s="218"/>
      <c r="B74" s="9" t="s">
        <v>4</v>
      </c>
      <c r="C74" s="10">
        <v>446536.179</v>
      </c>
      <c r="D74" s="11">
        <v>132999.16999999998</v>
      </c>
      <c r="E74" s="10">
        <v>467193.38</v>
      </c>
      <c r="F74" s="11">
        <v>58372.97</v>
      </c>
      <c r="G74" s="12">
        <v>25394.59</v>
      </c>
      <c r="H74" s="11">
        <v>143673.11999999997</v>
      </c>
      <c r="I74" s="13">
        <v>1274169.409</v>
      </c>
    </row>
    <row r="75" spans="1:9" ht="12.75" customHeight="1" x14ac:dyDescent="0.2">
      <c r="A75" s="219"/>
      <c r="B75" s="7" t="s">
        <v>5</v>
      </c>
      <c r="C75" s="14">
        <v>166749225.405</v>
      </c>
      <c r="D75" s="15">
        <v>65613367.170999989</v>
      </c>
      <c r="E75" s="14">
        <v>180783973.48999998</v>
      </c>
      <c r="F75" s="15">
        <v>47656942.990000002</v>
      </c>
      <c r="G75" s="16">
        <v>17120293.900000002</v>
      </c>
      <c r="H75" s="15">
        <v>121695941.39000002</v>
      </c>
      <c r="I75" s="17">
        <v>599619744.34599996</v>
      </c>
    </row>
    <row r="76" spans="1:9" ht="12.75" customHeight="1" x14ac:dyDescent="0.2">
      <c r="A76" s="219" t="s">
        <v>21</v>
      </c>
      <c r="B76" s="7" t="s">
        <v>7</v>
      </c>
      <c r="C76" s="18">
        <v>373.42825340250874</v>
      </c>
      <c r="D76" s="19">
        <v>493.33666646942231</v>
      </c>
      <c r="E76" s="19">
        <v>386.95748105420495</v>
      </c>
      <c r="F76" s="19">
        <v>816.4214188519104</v>
      </c>
      <c r="G76" s="19">
        <v>674.17091199346009</v>
      </c>
      <c r="H76" s="20">
        <v>847.03347007429113</v>
      </c>
      <c r="I76" s="21">
        <v>598.5580336409663</v>
      </c>
    </row>
    <row r="77" spans="1:9" ht="12.75" customHeight="1" x14ac:dyDescent="0.2">
      <c r="A77" s="219"/>
      <c r="B77" s="7" t="s">
        <v>8</v>
      </c>
      <c r="C77" s="20">
        <v>45108.708459999994</v>
      </c>
      <c r="D77" s="18">
        <v>17597.437263739423</v>
      </c>
      <c r="E77" s="20">
        <v>40272.772044899983</v>
      </c>
      <c r="F77" s="18">
        <v>9483.5028899999998</v>
      </c>
      <c r="G77" s="19">
        <v>4164.09429</v>
      </c>
      <c r="H77" s="18">
        <v>26655.224040000008</v>
      </c>
      <c r="I77" s="26">
        <v>143281.73898863941</v>
      </c>
    </row>
    <row r="78" spans="1:9" ht="12.75" customHeight="1" x14ac:dyDescent="0.2">
      <c r="A78" s="219"/>
      <c r="B78" s="7" t="s">
        <v>9</v>
      </c>
      <c r="C78" s="22">
        <v>101.01915719577113</v>
      </c>
      <c r="D78" s="22">
        <v>132.31238408284369</v>
      </c>
      <c r="E78" s="22">
        <v>86.201504064334102</v>
      </c>
      <c r="F78" s="22">
        <v>162.46394332856457</v>
      </c>
      <c r="G78" s="22">
        <v>163.97564560010616</v>
      </c>
      <c r="H78" s="22">
        <v>185.52686849147574</v>
      </c>
      <c r="I78" s="23">
        <v>138.5832504605159</v>
      </c>
    </row>
    <row r="79" spans="1:9" ht="13.5" customHeight="1" thickBot="1" x14ac:dyDescent="0.25">
      <c r="A79" s="220"/>
      <c r="B79" s="8" t="s">
        <v>10</v>
      </c>
      <c r="C79" s="24">
        <v>0.27051824888805392</v>
      </c>
      <c r="D79" s="24">
        <v>0.26819896649835701</v>
      </c>
      <c r="E79" s="24">
        <v>0.22276737958261364</v>
      </c>
      <c r="F79" s="24">
        <v>0.19899519975483851</v>
      </c>
      <c r="G79" s="24">
        <v>0.24322563119082899</v>
      </c>
      <c r="H79" s="24">
        <v>0.21903133116475745</v>
      </c>
      <c r="I79" s="28">
        <v>0.23712279284657489</v>
      </c>
    </row>
    <row r="80" spans="1:9" x14ac:dyDescent="0.2">
      <c r="A80" s="341" t="s">
        <v>75</v>
      </c>
      <c r="B80" s="34" t="s">
        <v>4</v>
      </c>
      <c r="C80" s="35">
        <v>5750518.8610000014</v>
      </c>
      <c r="D80" s="36">
        <v>3605999.51</v>
      </c>
      <c r="E80" s="35">
        <v>7279618.7800000012</v>
      </c>
      <c r="F80" s="36">
        <v>766704.1399999999</v>
      </c>
      <c r="G80" s="37">
        <v>411331.53</v>
      </c>
      <c r="H80" s="37">
        <v>2948933.03</v>
      </c>
      <c r="I80" s="38">
        <v>20763105.850999996</v>
      </c>
    </row>
    <row r="81" spans="1:9" ht="12.75" customHeight="1" x14ac:dyDescent="0.2">
      <c r="A81" s="342"/>
      <c r="B81" s="39" t="s">
        <v>22</v>
      </c>
      <c r="C81" s="40">
        <v>2078808451.5470002</v>
      </c>
      <c r="D81" s="41">
        <v>1532394076.3169055</v>
      </c>
      <c r="E81" s="40">
        <v>3170911732.4699998</v>
      </c>
      <c r="F81" s="41">
        <v>593703927.99000001</v>
      </c>
      <c r="G81" s="42">
        <v>268497144.57999998</v>
      </c>
      <c r="H81" s="42">
        <v>2100055256.9420004</v>
      </c>
      <c r="I81" s="43">
        <v>9744370589.8459053</v>
      </c>
    </row>
    <row r="82" spans="1:9" ht="12.75" customHeight="1" x14ac:dyDescent="0.2">
      <c r="A82" s="342"/>
      <c r="B82" s="39" t="s">
        <v>7</v>
      </c>
      <c r="C82" s="44">
        <v>361.49928411599024</v>
      </c>
      <c r="D82" s="45">
        <v>424.95681767768895</v>
      </c>
      <c r="E82" s="44">
        <v>435.58760812884208</v>
      </c>
      <c r="F82" s="45">
        <v>774.35857851243645</v>
      </c>
      <c r="G82" s="46">
        <v>0</v>
      </c>
      <c r="H82" s="46">
        <v>712.14070837749762</v>
      </c>
      <c r="I82" s="47">
        <v>469.31180044899668</v>
      </c>
    </row>
    <row r="83" spans="1:9" ht="12.75" customHeight="1" x14ac:dyDescent="0.2">
      <c r="A83" s="342"/>
      <c r="B83" s="39" t="s">
        <v>8</v>
      </c>
      <c r="C83" s="44">
        <v>527314.87794999999</v>
      </c>
      <c r="D83" s="45">
        <v>457315.49226465222</v>
      </c>
      <c r="E83" s="44">
        <v>682127.10791842779</v>
      </c>
      <c r="F83" s="45">
        <v>131848.00289</v>
      </c>
      <c r="G83" s="46">
        <v>61212.350109999992</v>
      </c>
      <c r="H83" s="46">
        <v>472404.51513000001</v>
      </c>
      <c r="I83" s="48">
        <v>2332222.3462630799</v>
      </c>
    </row>
    <row r="84" spans="1:9" ht="12.75" customHeight="1" x14ac:dyDescent="0.2">
      <c r="A84" s="342"/>
      <c r="B84" s="39" t="s">
        <v>9</v>
      </c>
      <c r="C84" s="49">
        <v>91.69866071151381</v>
      </c>
      <c r="D84" s="50">
        <v>126.82073056206606</v>
      </c>
      <c r="E84" s="49">
        <v>93.703685389748898</v>
      </c>
      <c r="F84" s="50">
        <v>171.96725048334812</v>
      </c>
      <c r="G84" s="51">
        <v>148.81511784423623</v>
      </c>
      <c r="H84" s="51">
        <v>160.19506388383462</v>
      </c>
      <c r="I84" s="52">
        <v>112.32531216666486</v>
      </c>
    </row>
    <row r="85" spans="1:9" ht="13.5" customHeight="1" thickBot="1" x14ac:dyDescent="0.25">
      <c r="A85" s="343"/>
      <c r="B85" s="53" t="s">
        <v>10</v>
      </c>
      <c r="C85" s="54">
        <v>0.25366208106263216</v>
      </c>
      <c r="D85" s="55">
        <v>0.29843204129567352</v>
      </c>
      <c r="E85" s="54">
        <v>0.2151201816605223</v>
      </c>
      <c r="F85" s="55">
        <v>0.22207702639996812</v>
      </c>
      <c r="G85" s="56">
        <v>0.22798138209533728</v>
      </c>
      <c r="H85" s="56">
        <v>0.22494861197980703</v>
      </c>
      <c r="I85" s="57">
        <v>0.2393404812306057</v>
      </c>
    </row>
    <row r="86" spans="1:9" x14ac:dyDescent="0.2">
      <c r="A86" s="348" t="s">
        <v>67</v>
      </c>
      <c r="B86" s="348"/>
      <c r="C86" s="348"/>
      <c r="D86" s="348"/>
      <c r="E86" s="348"/>
      <c r="F86" s="348"/>
      <c r="G86" s="348"/>
      <c r="H86" s="348"/>
      <c r="I86" s="348"/>
    </row>
    <row r="87" spans="1:9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88" spans="1:9" ht="12.75" x14ac:dyDescent="0.2">
      <c r="A88" s="349" t="s">
        <v>84</v>
      </c>
      <c r="B88" s="356"/>
      <c r="C88" s="356"/>
      <c r="D88" s="356"/>
      <c r="E88" s="356"/>
      <c r="F88" s="356"/>
      <c r="G88" s="356"/>
      <c r="H88" s="356"/>
      <c r="I88" s="356"/>
    </row>
    <row r="89" spans="1:9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x14ac:dyDescent="0.2">
      <c r="A90" s="61"/>
      <c r="B90" s="61"/>
      <c r="C90" s="61"/>
      <c r="D90" s="61"/>
      <c r="E90" s="61"/>
      <c r="F90" s="61"/>
      <c r="G90" s="61"/>
      <c r="H90" s="61"/>
      <c r="I90" s="61"/>
    </row>
  </sheetData>
  <mergeCells count="21">
    <mergeCell ref="A80:A85"/>
    <mergeCell ref="A26:A31"/>
    <mergeCell ref="A32:A37"/>
    <mergeCell ref="A86:I87"/>
    <mergeCell ref="A88:I88"/>
    <mergeCell ref="A2:I2"/>
    <mergeCell ref="A50:A55"/>
    <mergeCell ref="A44:A49"/>
    <mergeCell ref="A38:A43"/>
    <mergeCell ref="A14:A19"/>
    <mergeCell ref="C5:C7"/>
    <mergeCell ref="I5:I7"/>
    <mergeCell ref="B5:B7"/>
    <mergeCell ref="A5:A7"/>
    <mergeCell ref="D5:D7"/>
    <mergeCell ref="A20:A25"/>
    <mergeCell ref="E5:E7"/>
    <mergeCell ref="F5:F7"/>
    <mergeCell ref="G5:G7"/>
    <mergeCell ref="H5:H7"/>
    <mergeCell ref="A8:A13"/>
  </mergeCells>
  <phoneticPr fontId="0" type="noConversion"/>
  <pageMargins left="0.74803149606299213" right="0.74803149606299213" top="0.98425196850393704" bottom="0.98425196850393704" header="0" footer="0"/>
  <pageSetup paperSize="9" scale="45" orientation="portrait" r:id="rId1"/>
  <headerFooter>
    <oddHeader>&amp;L&amp;G</oddHeader>
    <oddFooter>&amp;LÚltima actualización: 09/01/2020&amp;R&amp;8Tabla de  elaboración propia a partir de los datos aportados por los operadores.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I86"/>
  <sheetViews>
    <sheetView showGridLines="0" showRowColHeaders="0" view="pageLayout" zoomScaleNormal="100" workbookViewId="0">
      <selection activeCell="B7" sqref="B7"/>
    </sheetView>
  </sheetViews>
  <sheetFormatPr baseColWidth="10" defaultRowHeight="12.75" x14ac:dyDescent="0.2"/>
  <cols>
    <col min="1" max="9" width="18.7109375" customWidth="1"/>
  </cols>
  <sheetData>
    <row r="1" spans="1:9" ht="11.25" customHeight="1" x14ac:dyDescent="0.2"/>
    <row r="2" spans="1:9" ht="12" customHeight="1" x14ac:dyDescent="0.2">
      <c r="A2" s="358" t="s">
        <v>85</v>
      </c>
      <c r="B2" s="358"/>
      <c r="C2" s="358"/>
      <c r="D2" s="358"/>
      <c r="E2" s="358"/>
      <c r="F2" s="358"/>
      <c r="G2" s="358"/>
      <c r="H2" s="358"/>
      <c r="I2" s="358"/>
    </row>
    <row r="3" spans="1:9" ht="11.25" customHeight="1" x14ac:dyDescent="0.2">
      <c r="H3" s="177" t="s">
        <v>0</v>
      </c>
    </row>
    <row r="4" spans="1:9" ht="11.25" customHeight="1" thickBot="1" x14ac:dyDescent="0.4">
      <c r="D4" s="178"/>
      <c r="E4" s="179" t="s">
        <v>0</v>
      </c>
      <c r="F4" s="180"/>
      <c r="G4" s="181"/>
      <c r="H4" s="180"/>
    </row>
    <row r="5" spans="1:9" ht="11.25" customHeight="1" x14ac:dyDescent="0.2">
      <c r="A5" s="338" t="s">
        <v>1</v>
      </c>
      <c r="B5" s="338" t="s">
        <v>2</v>
      </c>
      <c r="C5" s="338" t="s">
        <v>69</v>
      </c>
      <c r="D5" s="338" t="s">
        <v>61</v>
      </c>
      <c r="E5" s="338" t="s">
        <v>62</v>
      </c>
      <c r="F5" s="338" t="s">
        <v>72</v>
      </c>
      <c r="G5" s="338" t="s">
        <v>70</v>
      </c>
      <c r="H5" s="338" t="s">
        <v>71</v>
      </c>
      <c r="I5" s="338" t="s">
        <v>75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1.2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ht="11.25" customHeight="1" x14ac:dyDescent="0.2">
      <c r="A8" s="338" t="s">
        <v>6</v>
      </c>
      <c r="B8" s="9" t="s">
        <v>4</v>
      </c>
      <c r="C8" s="10">
        <v>450826.82700000005</v>
      </c>
      <c r="D8" s="11">
        <v>135999.59999999998</v>
      </c>
      <c r="E8" s="10">
        <v>454444.95999999996</v>
      </c>
      <c r="F8" s="11">
        <v>60255</v>
      </c>
      <c r="G8" s="12">
        <v>28764.73</v>
      </c>
      <c r="H8" s="11">
        <v>155690.82000000004</v>
      </c>
      <c r="I8" s="221">
        <v>1285981.9370000002</v>
      </c>
    </row>
    <row r="9" spans="1:9" ht="11.25" customHeight="1" x14ac:dyDescent="0.2">
      <c r="A9" s="339"/>
      <c r="B9" s="7" t="s">
        <v>5</v>
      </c>
      <c r="C9" s="14">
        <v>171643542.68200004</v>
      </c>
      <c r="D9" s="15">
        <v>53198182.625999987</v>
      </c>
      <c r="E9" s="14">
        <v>178017788.06</v>
      </c>
      <c r="F9" s="15">
        <v>57364197.559999995</v>
      </c>
      <c r="G9" s="16">
        <v>18215583.199999999</v>
      </c>
      <c r="H9" s="15">
        <v>136073943.16</v>
      </c>
      <c r="I9" s="222">
        <v>614513237.28799999</v>
      </c>
    </row>
    <row r="10" spans="1:9" ht="11.25" customHeight="1" x14ac:dyDescent="0.2">
      <c r="A10" s="339"/>
      <c r="B10" s="7" t="s">
        <v>7</v>
      </c>
      <c r="C10" s="18">
        <v>380.73054308722408</v>
      </c>
      <c r="D10" s="19">
        <v>391.16425802722944</v>
      </c>
      <c r="E10" s="19">
        <v>391.72573959231505</v>
      </c>
      <c r="F10" s="19">
        <v>952.02385793710062</v>
      </c>
      <c r="G10" s="19">
        <v>228465.86228521258</v>
      </c>
      <c r="H10" s="20">
        <v>874.00106929875483</v>
      </c>
      <c r="I10" s="223">
        <v>38575.917958859201</v>
      </c>
    </row>
    <row r="11" spans="1:9" ht="11.25" customHeight="1" x14ac:dyDescent="0.2">
      <c r="A11" s="339"/>
      <c r="B11" s="7" t="s">
        <v>8</v>
      </c>
      <c r="C11" s="20">
        <v>47736.633000000002</v>
      </c>
      <c r="D11" s="18">
        <v>15028.003560000003</v>
      </c>
      <c r="E11" s="20">
        <v>38958.269</v>
      </c>
      <c r="F11" s="18">
        <v>11693.819669999999</v>
      </c>
      <c r="G11" s="19">
        <v>4237.6707400000005</v>
      </c>
      <c r="H11" s="18">
        <v>31155.04682</v>
      </c>
      <c r="I11" s="223">
        <v>148809.44279</v>
      </c>
    </row>
    <row r="12" spans="1:9" ht="11.25" customHeight="1" x14ac:dyDescent="0.2">
      <c r="A12" s="339"/>
      <c r="B12" s="7" t="s">
        <v>9</v>
      </c>
      <c r="C12" s="22">
        <v>105.88685087278535</v>
      </c>
      <c r="D12" s="22">
        <v>110.5003511775035</v>
      </c>
      <c r="E12" s="22">
        <v>85.727145043043279</v>
      </c>
      <c r="F12" s="22">
        <v>194.07218770226535</v>
      </c>
      <c r="G12" s="22">
        <v>147.32176314535198</v>
      </c>
      <c r="H12" s="22">
        <v>200.10843812114288</v>
      </c>
      <c r="I12" s="224">
        <v>139.25899458334806</v>
      </c>
    </row>
    <row r="13" spans="1:9" ht="11.25" customHeight="1" thickBot="1" x14ac:dyDescent="0.25">
      <c r="A13" s="340"/>
      <c r="B13" s="8" t="s">
        <v>10</v>
      </c>
      <c r="C13" s="24">
        <v>0.27811493665357712</v>
      </c>
      <c r="D13" s="24">
        <v>0.28249092014386301</v>
      </c>
      <c r="E13" s="24">
        <v>0.21884480997409828</v>
      </c>
      <c r="F13" s="24">
        <v>0.20385223131150515</v>
      </c>
      <c r="G13" s="24">
        <v>0.23263986079786897</v>
      </c>
      <c r="H13" s="24">
        <v>0.22895674290387044</v>
      </c>
      <c r="I13" s="225">
        <v>0.24245192819738279</v>
      </c>
    </row>
    <row r="14" spans="1:9" ht="11.25" customHeight="1" x14ac:dyDescent="0.2">
      <c r="A14" s="338" t="s">
        <v>11</v>
      </c>
      <c r="B14" s="9" t="s">
        <v>4</v>
      </c>
      <c r="C14" s="10">
        <v>422763.18200000003</v>
      </c>
      <c r="D14" s="11">
        <v>109999.94000000002</v>
      </c>
      <c r="E14" s="10">
        <v>300828.49</v>
      </c>
      <c r="F14" s="11">
        <v>44753</v>
      </c>
      <c r="G14" s="12">
        <v>28031.439999999999</v>
      </c>
      <c r="H14" s="11">
        <v>110545.19</v>
      </c>
      <c r="I14" s="221">
        <v>1016921.2420000001</v>
      </c>
    </row>
    <row r="15" spans="1:9" ht="11.25" customHeight="1" x14ac:dyDescent="0.2">
      <c r="A15" s="339"/>
      <c r="B15" s="7" t="s">
        <v>5</v>
      </c>
      <c r="C15" s="14">
        <v>160725227.76699999</v>
      </c>
      <c r="D15" s="15">
        <v>44394980.379999995</v>
      </c>
      <c r="E15" s="14">
        <v>137056742</v>
      </c>
      <c r="F15" s="15">
        <v>35751524</v>
      </c>
      <c r="G15" s="16">
        <v>17545193.09</v>
      </c>
      <c r="H15" s="15">
        <v>100849669.83</v>
      </c>
      <c r="I15" s="222">
        <v>496323337.06699991</v>
      </c>
    </row>
    <row r="16" spans="1:9" ht="11.25" customHeight="1" x14ac:dyDescent="0.2">
      <c r="A16" s="339"/>
      <c r="B16" s="7" t="s">
        <v>7</v>
      </c>
      <c r="C16" s="18">
        <v>380.17792137584956</v>
      </c>
      <c r="D16" s="19">
        <v>403.59095086779126</v>
      </c>
      <c r="E16" s="19">
        <v>455.5976131117103</v>
      </c>
      <c r="F16" s="19">
        <v>798.86318235649003</v>
      </c>
      <c r="G16" s="19">
        <v>36825.608869952142</v>
      </c>
      <c r="H16" s="20">
        <v>912.29360436216177</v>
      </c>
      <c r="I16" s="223">
        <v>6629.3553570043578</v>
      </c>
    </row>
    <row r="17" spans="1:9" ht="11.25" customHeight="1" x14ac:dyDescent="0.2">
      <c r="A17" s="339"/>
      <c r="B17" s="7" t="s">
        <v>8</v>
      </c>
      <c r="C17" s="20">
        <v>48078.140910000002</v>
      </c>
      <c r="D17" s="18">
        <v>12381.121517900001</v>
      </c>
      <c r="E17" s="20">
        <v>28604.444</v>
      </c>
      <c r="F17" s="18">
        <v>7110.7969999999996</v>
      </c>
      <c r="G17" s="19">
        <v>4209.1866</v>
      </c>
      <c r="H17" s="18">
        <v>23612.233800000002</v>
      </c>
      <c r="I17" s="226">
        <v>123995.92382790001</v>
      </c>
    </row>
    <row r="18" spans="1:9" ht="11.25" customHeight="1" x14ac:dyDescent="0.2">
      <c r="A18" s="339"/>
      <c r="B18" s="7" t="s">
        <v>9</v>
      </c>
      <c r="C18" s="22">
        <v>113.7235761225773</v>
      </c>
      <c r="D18" s="22">
        <v>112.55571155675175</v>
      </c>
      <c r="E18" s="22">
        <v>95.08555522783098</v>
      </c>
      <c r="F18" s="22">
        <v>158.88983978727683</v>
      </c>
      <c r="G18" s="22">
        <v>8834.6624968516498</v>
      </c>
      <c r="H18" s="22">
        <v>213.59802086368481</v>
      </c>
      <c r="I18" s="224">
        <v>1588.0858667349619</v>
      </c>
    </row>
    <row r="19" spans="1:9" ht="11.25" customHeight="1" thickBot="1" x14ac:dyDescent="0.25">
      <c r="A19" s="340"/>
      <c r="B19" s="8" t="s">
        <v>10</v>
      </c>
      <c r="C19" s="24">
        <v>0.29913251067030922</v>
      </c>
      <c r="D19" s="24">
        <v>0.27888561751629276</v>
      </c>
      <c r="E19" s="24">
        <v>0.20870512156198781</v>
      </c>
      <c r="F19" s="24">
        <v>0.1988949338215624</v>
      </c>
      <c r="G19" s="24">
        <v>0.23990540191883403</v>
      </c>
      <c r="H19" s="24">
        <v>0.23413298070090471</v>
      </c>
      <c r="I19" s="227">
        <v>0.24327609436498179</v>
      </c>
    </row>
    <row r="20" spans="1:9" ht="11.25" customHeight="1" x14ac:dyDescent="0.2">
      <c r="A20" s="338" t="s">
        <v>12</v>
      </c>
      <c r="B20" s="9" t="s">
        <v>4</v>
      </c>
      <c r="C20" s="10">
        <v>456291.28800000006</v>
      </c>
      <c r="D20" s="11">
        <v>220999.90999999997</v>
      </c>
      <c r="E20" s="10">
        <v>468810.16</v>
      </c>
      <c r="F20" s="11">
        <v>41245</v>
      </c>
      <c r="G20" s="12">
        <v>20912.79</v>
      </c>
      <c r="H20" s="11">
        <v>177783.64</v>
      </c>
      <c r="I20" s="221">
        <v>1386042.7880000002</v>
      </c>
    </row>
    <row r="21" spans="1:9" ht="11.25" customHeight="1" x14ac:dyDescent="0.2">
      <c r="A21" s="339"/>
      <c r="B21" s="7" t="s">
        <v>5</v>
      </c>
      <c r="C21" s="14">
        <v>173945456.322</v>
      </c>
      <c r="D21" s="15">
        <v>96895602.775600001</v>
      </c>
      <c r="E21" s="14">
        <v>162918231</v>
      </c>
      <c r="F21" s="15">
        <v>32299305</v>
      </c>
      <c r="G21" s="16">
        <v>12948696.189999999</v>
      </c>
      <c r="H21" s="15">
        <v>123775779.20999996</v>
      </c>
      <c r="I21" s="222">
        <v>602783070.49759996</v>
      </c>
    </row>
    <row r="22" spans="1:9" ht="11.25" customHeight="1" x14ac:dyDescent="0.2">
      <c r="A22" s="339"/>
      <c r="B22" s="7" t="s">
        <v>7</v>
      </c>
      <c r="C22" s="18">
        <v>381.21581738812415</v>
      </c>
      <c r="D22" s="19">
        <v>438.44182006951957</v>
      </c>
      <c r="E22" s="19">
        <v>347.51429235236714</v>
      </c>
      <c r="F22" s="19">
        <v>783.10837677294217</v>
      </c>
      <c r="G22" s="19">
        <v>20959.70506159051</v>
      </c>
      <c r="H22" s="20">
        <v>696.2158003402335</v>
      </c>
      <c r="I22" s="223">
        <v>3934.3668614189496</v>
      </c>
    </row>
    <row r="23" spans="1:9" ht="11.25" customHeight="1" x14ac:dyDescent="0.2">
      <c r="A23" s="339"/>
      <c r="B23" s="7" t="s">
        <v>8</v>
      </c>
      <c r="C23" s="20">
        <v>54227.241779999997</v>
      </c>
      <c r="D23" s="18">
        <v>29626.356385999996</v>
      </c>
      <c r="E23" s="20">
        <v>39570.171999999999</v>
      </c>
      <c r="F23" s="18">
        <v>6997.4040000000005</v>
      </c>
      <c r="G23" s="19">
        <v>3013.0448500000002</v>
      </c>
      <c r="H23" s="18">
        <v>33821.951120000005</v>
      </c>
      <c r="I23" s="226">
        <v>167256.170136</v>
      </c>
    </row>
    <row r="24" spans="1:9" ht="11.25" customHeight="1" x14ac:dyDescent="0.2">
      <c r="A24" s="339"/>
      <c r="B24" s="7" t="s">
        <v>9</v>
      </c>
      <c r="C24" s="22">
        <v>118.84347390827236</v>
      </c>
      <c r="D24" s="22">
        <v>134.05596584179605</v>
      </c>
      <c r="E24" s="22">
        <v>84.405534214531528</v>
      </c>
      <c r="F24" s="22">
        <v>169.65460055764336</v>
      </c>
      <c r="G24" s="22">
        <v>4877.1343822334456</v>
      </c>
      <c r="H24" s="22">
        <v>190.24220181339521</v>
      </c>
      <c r="I24" s="224">
        <v>929.05602642818064</v>
      </c>
    </row>
    <row r="25" spans="1:9" ht="11.25" customHeight="1" thickBot="1" x14ac:dyDescent="0.25">
      <c r="A25" s="340"/>
      <c r="B25" s="8" t="s">
        <v>10</v>
      </c>
      <c r="C25" s="24">
        <v>0.31174853845918782</v>
      </c>
      <c r="D25" s="24">
        <v>0.30575542684441021</v>
      </c>
      <c r="E25" s="24">
        <v>0.24288363406057362</v>
      </c>
      <c r="F25" s="24">
        <v>0.21664255624076123</v>
      </c>
      <c r="G25" s="24">
        <v>0.23269098338463684</v>
      </c>
      <c r="H25" s="24">
        <v>0.27325177297100384</v>
      </c>
      <c r="I25" s="225">
        <v>0.26382881866009561</v>
      </c>
    </row>
    <row r="26" spans="1:9" ht="11.25" customHeight="1" x14ac:dyDescent="0.2">
      <c r="A26" s="338" t="s">
        <v>13</v>
      </c>
      <c r="B26" s="9" t="s">
        <v>4</v>
      </c>
      <c r="C26" s="10">
        <v>427733.11100000003</v>
      </c>
      <c r="D26" s="11">
        <v>296998.96999999991</v>
      </c>
      <c r="E26" s="10">
        <v>535111.15999999992</v>
      </c>
      <c r="F26" s="11">
        <v>73832.98</v>
      </c>
      <c r="G26" s="12">
        <v>16283.89</v>
      </c>
      <c r="H26" s="11">
        <v>167981.44</v>
      </c>
      <c r="I26" s="221">
        <v>1517941.5509999997</v>
      </c>
    </row>
    <row r="27" spans="1:9" ht="11.25" customHeight="1" x14ac:dyDescent="0.2">
      <c r="A27" s="339"/>
      <c r="B27" s="7" t="s">
        <v>5</v>
      </c>
      <c r="C27" s="14">
        <v>152616047.69400001</v>
      </c>
      <c r="D27" s="15">
        <v>115335591.34800002</v>
      </c>
      <c r="E27" s="14">
        <v>188206336</v>
      </c>
      <c r="F27" s="15">
        <v>43696566</v>
      </c>
      <c r="G27" s="16">
        <v>9966747.8300000001</v>
      </c>
      <c r="H27" s="15">
        <v>121076942.63000003</v>
      </c>
      <c r="I27" s="222">
        <v>630898231.50200009</v>
      </c>
    </row>
    <row r="28" spans="1:9" ht="11.25" customHeight="1" x14ac:dyDescent="0.2">
      <c r="A28" s="339"/>
      <c r="B28" s="7" t="s">
        <v>7</v>
      </c>
      <c r="C28" s="18">
        <v>356.80204260361785</v>
      </c>
      <c r="D28" s="19">
        <v>388.33667116084627</v>
      </c>
      <c r="E28" s="19">
        <f>+E27/E26</f>
        <v>351.71446620548903</v>
      </c>
      <c r="F28" s="19">
        <v>591.82991124020737</v>
      </c>
      <c r="G28" s="19">
        <v>11617.745666693865</v>
      </c>
      <c r="H28" s="20">
        <v>720.77571563858498</v>
      </c>
      <c r="I28" s="223">
        <v>2735.0980014674242</v>
      </c>
    </row>
    <row r="29" spans="1:9" ht="11.25" customHeight="1" x14ac:dyDescent="0.2">
      <c r="A29" s="339"/>
      <c r="B29" s="7" t="s">
        <v>8</v>
      </c>
      <c r="C29" s="20">
        <v>50995.12313</v>
      </c>
      <c r="D29" s="18">
        <v>48932.164954000007</v>
      </c>
      <c r="E29" s="20">
        <v>53677.716</v>
      </c>
      <c r="F29" s="18">
        <v>14953.254000000001</v>
      </c>
      <c r="G29" s="19">
        <v>2502.9016699999997</v>
      </c>
      <c r="H29" s="18">
        <v>35018.934160000004</v>
      </c>
      <c r="I29" s="226">
        <v>206080.09391400003</v>
      </c>
    </row>
    <row r="30" spans="1:9" ht="11.25" customHeight="1" x14ac:dyDescent="0.2">
      <c r="A30" s="339"/>
      <c r="B30" s="7" t="s">
        <v>9</v>
      </c>
      <c r="C30" s="22">
        <v>119.22182739320361</v>
      </c>
      <c r="D30" s="22">
        <v>164.75533552860475</v>
      </c>
      <c r="E30" s="22">
        <v>100.31133718085792</v>
      </c>
      <c r="F30" s="22">
        <v>202.52811142121041</v>
      </c>
      <c r="G30" s="22">
        <v>2917.5088531163669</v>
      </c>
      <c r="H30" s="22">
        <v>208.46906753508009</v>
      </c>
      <c r="I30" s="224">
        <v>618.79908869588735</v>
      </c>
    </row>
    <row r="31" spans="1:9" ht="11.25" customHeight="1" thickBot="1" x14ac:dyDescent="0.25">
      <c r="A31" s="340"/>
      <c r="B31" s="8" t="s">
        <v>10</v>
      </c>
      <c r="C31" s="24">
        <v>0.33413998003831702</v>
      </c>
      <c r="D31" s="24">
        <v>0.42425901997899207</v>
      </c>
      <c r="E31" s="24">
        <v>0.28520674245525934</v>
      </c>
      <c r="F31" s="24">
        <v>0.34220661641923988</v>
      </c>
      <c r="G31" s="24">
        <v>0.25112521282682038</v>
      </c>
      <c r="H31" s="24">
        <v>0.28922876147454962</v>
      </c>
      <c r="I31" s="225">
        <v>0.32102772219886305</v>
      </c>
    </row>
    <row r="32" spans="1:9" ht="11.25" customHeight="1" x14ac:dyDescent="0.2">
      <c r="A32" s="338" t="s">
        <v>14</v>
      </c>
      <c r="B32" s="9" t="s">
        <v>4</v>
      </c>
      <c r="C32" s="10">
        <v>460470.69899999996</v>
      </c>
      <c r="D32" s="11">
        <v>472999.89999999997</v>
      </c>
      <c r="E32" s="10">
        <v>640386.5</v>
      </c>
      <c r="F32" s="11">
        <v>92546</v>
      </c>
      <c r="G32" s="12">
        <v>22750.57</v>
      </c>
      <c r="H32" s="11">
        <v>163907.69</v>
      </c>
      <c r="I32" s="221">
        <v>1853061.3589999999</v>
      </c>
    </row>
    <row r="33" spans="1:9" ht="11.25" customHeight="1" x14ac:dyDescent="0.2">
      <c r="A33" s="339"/>
      <c r="B33" s="7" t="s">
        <v>5</v>
      </c>
      <c r="C33" s="14">
        <v>164748205.70699999</v>
      </c>
      <c r="D33" s="15">
        <v>184753128.55840001</v>
      </c>
      <c r="E33" s="14">
        <v>244551740</v>
      </c>
      <c r="F33" s="15">
        <v>57603212</v>
      </c>
      <c r="G33" s="16">
        <v>13463268.609999998</v>
      </c>
      <c r="H33" s="15">
        <v>119235259.89</v>
      </c>
      <c r="I33" s="222">
        <v>784354814.76539993</v>
      </c>
    </row>
    <row r="34" spans="1:9" ht="11.25" customHeight="1" x14ac:dyDescent="0.2">
      <c r="A34" s="339"/>
      <c r="B34" s="7" t="s">
        <v>7</v>
      </c>
      <c r="C34" s="18">
        <v>357.78216955993543</v>
      </c>
      <c r="D34" s="19">
        <v>390.59866304073216</v>
      </c>
      <c r="E34" s="19">
        <v>381.88147314161057</v>
      </c>
      <c r="F34" s="19">
        <v>622.42789531692347</v>
      </c>
      <c r="G34" s="19">
        <v>16229.213459985289</v>
      </c>
      <c r="H34" s="20">
        <v>727.45372648470607</v>
      </c>
      <c r="I34" s="223">
        <v>3118.226231254866</v>
      </c>
    </row>
    <row r="35" spans="1:9" ht="11.25" customHeight="1" x14ac:dyDescent="0.2">
      <c r="A35" s="339"/>
      <c r="B35" s="7" t="s">
        <v>8</v>
      </c>
      <c r="C35" s="20">
        <v>55970.507969999999</v>
      </c>
      <c r="D35" s="18">
        <v>85250.410251600028</v>
      </c>
      <c r="E35" s="20">
        <v>68969.637000000002</v>
      </c>
      <c r="F35" s="18">
        <v>19517.792239999999</v>
      </c>
      <c r="G35" s="19">
        <v>3501.08583</v>
      </c>
      <c r="H35" s="18">
        <v>37696.796619999986</v>
      </c>
      <c r="I35" s="223">
        <v>270906.22991160006</v>
      </c>
    </row>
    <row r="36" spans="1:9" ht="11.25" customHeight="1" x14ac:dyDescent="0.2">
      <c r="A36" s="339"/>
      <c r="B36" s="7" t="s">
        <v>9</v>
      </c>
      <c r="C36" s="22">
        <v>121.55063957717753</v>
      </c>
      <c r="D36" s="22">
        <v>180.23346358339617</v>
      </c>
      <c r="E36" s="22">
        <v>107.70001709904878</v>
      </c>
      <c r="F36" s="22">
        <v>210.89828020659994</v>
      </c>
      <c r="G36" s="22">
        <v>4220.3621514760662</v>
      </c>
      <c r="H36" s="22">
        <v>229.98796834974607</v>
      </c>
      <c r="I36" s="224">
        <v>845.12208671533915</v>
      </c>
    </row>
    <row r="37" spans="1:9" ht="11.25" customHeight="1" thickBot="1" x14ac:dyDescent="0.25">
      <c r="A37" s="340"/>
      <c r="B37" s="8" t="s">
        <v>10</v>
      </c>
      <c r="C37" s="24">
        <v>0.33973364219542374</v>
      </c>
      <c r="D37" s="24">
        <v>0.46142877750864492</v>
      </c>
      <c r="E37" s="24">
        <v>0.28202472409315099</v>
      </c>
      <c r="F37" s="24">
        <v>0.33883166515089469</v>
      </c>
      <c r="G37" s="24">
        <v>0.26004723900402077</v>
      </c>
      <c r="H37" s="24">
        <v>0.3161547738041332</v>
      </c>
      <c r="I37" s="225">
        <v>0.33303680362604471</v>
      </c>
    </row>
    <row r="38" spans="1:9" ht="11.25" customHeight="1" x14ac:dyDescent="0.2">
      <c r="A38" s="338" t="s">
        <v>15</v>
      </c>
      <c r="B38" s="9" t="s">
        <v>4</v>
      </c>
      <c r="C38" s="10">
        <v>412808.94799999992</v>
      </c>
      <c r="D38" s="11">
        <v>427999.995</v>
      </c>
      <c r="E38" s="10">
        <v>747819.25</v>
      </c>
      <c r="F38" s="11">
        <v>104954</v>
      </c>
      <c r="G38" s="12">
        <v>16973.22</v>
      </c>
      <c r="H38" s="11">
        <v>165400.31</v>
      </c>
      <c r="I38" s="221">
        <v>1875955.723</v>
      </c>
    </row>
    <row r="39" spans="1:9" ht="11.25" customHeight="1" x14ac:dyDescent="0.2">
      <c r="A39" s="339"/>
      <c r="B39" s="7" t="s">
        <v>5</v>
      </c>
      <c r="C39" s="14">
        <v>153662945.28099999</v>
      </c>
      <c r="D39" s="15">
        <v>166650155.22000003</v>
      </c>
      <c r="E39" s="14">
        <v>312483387</v>
      </c>
      <c r="F39" s="15">
        <v>74777140.439999998</v>
      </c>
      <c r="G39" s="16">
        <v>10242903.35</v>
      </c>
      <c r="H39" s="15">
        <v>122557102.02</v>
      </c>
      <c r="I39" s="222">
        <v>840373633.31099999</v>
      </c>
    </row>
    <row r="40" spans="1:9" ht="11.25" customHeight="1" x14ac:dyDescent="0.2">
      <c r="A40" s="339"/>
      <c r="B40" s="7" t="s">
        <v>7</v>
      </c>
      <c r="C40" s="18">
        <v>372.23743822771985</v>
      </c>
      <c r="D40" s="19">
        <v>389.36952609076559</v>
      </c>
      <c r="E40" s="19">
        <v>417.85951217490054</v>
      </c>
      <c r="F40" s="19">
        <v>712.47537435447907</v>
      </c>
      <c r="G40" s="19">
        <v>651.94000701415985</v>
      </c>
      <c r="H40" s="20">
        <v>740.9726258675089</v>
      </c>
      <c r="I40" s="223">
        <v>547.47574728825566</v>
      </c>
    </row>
    <row r="41" spans="1:9" ht="11.25" customHeight="1" x14ac:dyDescent="0.2">
      <c r="A41" s="339"/>
      <c r="B41" s="7" t="s">
        <v>8</v>
      </c>
      <c r="C41" s="20">
        <v>52416.299239999993</v>
      </c>
      <c r="D41" s="18">
        <v>75664.203515799978</v>
      </c>
      <c r="E41" s="20">
        <v>87499.191000000006</v>
      </c>
      <c r="F41" s="18">
        <v>24295.944920000002</v>
      </c>
      <c r="G41" s="19">
        <v>3455.4313400000001</v>
      </c>
      <c r="H41" s="18">
        <v>39160.485339999992</v>
      </c>
      <c r="I41" s="226">
        <v>282491.55535579997</v>
      </c>
    </row>
    <row r="42" spans="1:9" ht="11.25" customHeight="1" x14ac:dyDescent="0.2">
      <c r="A42" s="339"/>
      <c r="B42" s="7" t="s">
        <v>9</v>
      </c>
      <c r="C42" s="22">
        <v>126.97471673990944</v>
      </c>
      <c r="D42" s="22">
        <v>176.78552429842898</v>
      </c>
      <c r="E42" s="22">
        <v>117.00580186990372</v>
      </c>
      <c r="F42" s="22">
        <v>231.4913668845399</v>
      </c>
      <c r="G42" s="22">
        <v>7574.0461619394155</v>
      </c>
      <c r="H42" s="22">
        <v>236.76186181271359</v>
      </c>
      <c r="I42" s="224">
        <v>1410.5109055908188</v>
      </c>
    </row>
    <row r="43" spans="1:9" ht="11.25" customHeight="1" thickBot="1" x14ac:dyDescent="0.25">
      <c r="A43" s="340"/>
      <c r="B43" s="8" t="s">
        <v>10</v>
      </c>
      <c r="C43" s="24">
        <v>0.34111216041152592</v>
      </c>
      <c r="D43" s="24">
        <v>0.45403020126751953</v>
      </c>
      <c r="E43" s="24">
        <v>0.28001229710173359</v>
      </c>
      <c r="F43" s="24">
        <v>0.32491139373662847</v>
      </c>
      <c r="G43" s="24">
        <v>11.617704206600273</v>
      </c>
      <c r="H43" s="24">
        <v>0.31952848667725042</v>
      </c>
      <c r="I43" s="225">
        <v>2.2228831242991549</v>
      </c>
    </row>
    <row r="44" spans="1:9" ht="11.25" customHeight="1" x14ac:dyDescent="0.2">
      <c r="A44" s="338" t="s">
        <v>16</v>
      </c>
      <c r="B44" s="9" t="s">
        <v>4</v>
      </c>
      <c r="C44" s="10">
        <v>429068.28399999993</v>
      </c>
      <c r="D44" s="11">
        <v>426000.29999999976</v>
      </c>
      <c r="E44" s="10">
        <v>772051.64</v>
      </c>
      <c r="F44" s="11">
        <v>104188.14</v>
      </c>
      <c r="G44" s="12">
        <v>20757.7</v>
      </c>
      <c r="H44" s="11">
        <v>168095.31999999998</v>
      </c>
      <c r="I44" s="221">
        <v>1920161.3839999996</v>
      </c>
    </row>
    <row r="45" spans="1:9" ht="11.25" customHeight="1" x14ac:dyDescent="0.2">
      <c r="A45" s="339"/>
      <c r="B45" s="7" t="s">
        <v>5</v>
      </c>
      <c r="C45" s="14">
        <v>153673076.84499997</v>
      </c>
      <c r="D45" s="15">
        <v>171080764.32399997</v>
      </c>
      <c r="E45" s="14">
        <v>356325014</v>
      </c>
      <c r="F45" s="15">
        <v>76371107.400000006</v>
      </c>
      <c r="G45" s="16">
        <v>13159867.35</v>
      </c>
      <c r="H45" s="15">
        <v>124357661.70000002</v>
      </c>
      <c r="I45" s="222">
        <v>894967491.61899996</v>
      </c>
    </row>
    <row r="46" spans="1:9" ht="11.25" customHeight="1" x14ac:dyDescent="0.2">
      <c r="A46" s="339"/>
      <c r="B46" s="7" t="s">
        <v>7</v>
      </c>
      <c r="C46" s="18">
        <v>358.15529270161574</v>
      </c>
      <c r="D46" s="19">
        <v>401.59775550392823</v>
      </c>
      <c r="E46" s="19">
        <v>461.53002667023674</v>
      </c>
      <c r="F46" s="19">
        <v>733.01152511216731</v>
      </c>
      <c r="G46" s="19">
        <v>20193.136949516647</v>
      </c>
      <c r="H46" s="20">
        <v>739.80442584600235</v>
      </c>
      <c r="I46" s="223">
        <v>3814.5393292250997</v>
      </c>
    </row>
    <row r="47" spans="1:9" ht="11.25" customHeight="1" x14ac:dyDescent="0.2">
      <c r="A47" s="339"/>
      <c r="B47" s="7" t="s">
        <v>8</v>
      </c>
      <c r="C47" s="20">
        <v>52402.414120000001</v>
      </c>
      <c r="D47" s="18">
        <v>71575.555429999979</v>
      </c>
      <c r="E47" s="20">
        <v>98643.255999999994</v>
      </c>
      <c r="F47" s="18">
        <v>24059.631329999997</v>
      </c>
      <c r="G47" s="19">
        <v>4542.4225200000001</v>
      </c>
      <c r="H47" s="18">
        <v>38608.486250000009</v>
      </c>
      <c r="I47" s="226">
        <v>289831.76564999996</v>
      </c>
    </row>
    <row r="48" spans="1:9" ht="11.25" customHeight="1" x14ac:dyDescent="0.2">
      <c r="A48" s="339"/>
      <c r="B48" s="7" t="s">
        <v>9</v>
      </c>
      <c r="C48" s="22">
        <v>122.1307098988468</v>
      </c>
      <c r="D48" s="22">
        <v>168.01761742890795</v>
      </c>
      <c r="E48" s="22">
        <v>127.7676918088018</v>
      </c>
      <c r="F48" s="22">
        <v>230.92485699427976</v>
      </c>
      <c r="G48" s="22">
        <v>6970.1128126438543</v>
      </c>
      <c r="H48" s="22">
        <v>229.6821009056053</v>
      </c>
      <c r="I48" s="224">
        <v>1308.1059649467161</v>
      </c>
    </row>
    <row r="49" spans="1:9" ht="11.25" customHeight="1" thickBot="1" x14ac:dyDescent="0.25">
      <c r="A49" s="340"/>
      <c r="B49" s="8" t="s">
        <v>10</v>
      </c>
      <c r="C49" s="24">
        <v>0.340999316183764</v>
      </c>
      <c r="D49" s="24">
        <v>0.41837289956483459</v>
      </c>
      <c r="E49" s="24">
        <v>0.27683505823141563</v>
      </c>
      <c r="F49" s="24">
        <v>0.31503577922453951</v>
      </c>
      <c r="G49" s="24">
        <v>0.34517236376246607</v>
      </c>
      <c r="H49" s="24">
        <v>0.31046326959040915</v>
      </c>
      <c r="I49" s="225">
        <v>0.33447978109290483</v>
      </c>
    </row>
    <row r="50" spans="1:9" ht="11.25" customHeight="1" x14ac:dyDescent="0.2">
      <c r="A50" s="338" t="s">
        <v>17</v>
      </c>
      <c r="B50" s="9" t="s">
        <v>4</v>
      </c>
      <c r="C50" s="10">
        <v>420360.42300000001</v>
      </c>
      <c r="D50" s="11">
        <v>393999.99999999983</v>
      </c>
      <c r="E50" s="10">
        <v>753767.2</v>
      </c>
      <c r="F50" s="11">
        <v>101940.48</v>
      </c>
      <c r="G50" s="12">
        <v>17850.84</v>
      </c>
      <c r="H50" s="11">
        <v>165357.71</v>
      </c>
      <c r="I50" s="221">
        <v>1853276.6529999997</v>
      </c>
    </row>
    <row r="51" spans="1:9" ht="11.25" customHeight="1" x14ac:dyDescent="0.2">
      <c r="A51" s="339"/>
      <c r="B51" s="7" t="s">
        <v>5</v>
      </c>
      <c r="C51" s="14">
        <v>155229434.72499999</v>
      </c>
      <c r="D51" s="15">
        <v>163812331.63500008</v>
      </c>
      <c r="E51" s="14">
        <v>345720858</v>
      </c>
      <c r="F51" s="15">
        <v>74642269.439999998</v>
      </c>
      <c r="G51" s="16">
        <v>10330879.09</v>
      </c>
      <c r="H51" s="15">
        <v>114358496.26999997</v>
      </c>
      <c r="I51" s="222">
        <v>864094269.16000021</v>
      </c>
    </row>
    <row r="52" spans="1:9" ht="11.25" customHeight="1" x14ac:dyDescent="0.2">
      <c r="A52" s="339"/>
      <c r="B52" s="7" t="s">
        <v>7</v>
      </c>
      <c r="C52" s="18">
        <v>369.27699714727902</v>
      </c>
      <c r="D52" s="19">
        <v>415.76733917512729</v>
      </c>
      <c r="E52" s="19">
        <v>458.65733876454163</v>
      </c>
      <c r="F52" s="19">
        <v>732.21422382943456</v>
      </c>
      <c r="G52" s="19">
        <v>25837.53273809524</v>
      </c>
      <c r="H52" s="20">
        <v>691.58248665877124</v>
      </c>
      <c r="I52" s="223">
        <v>4750.8385206117318</v>
      </c>
    </row>
    <row r="53" spans="1:9" ht="11.25" customHeight="1" x14ac:dyDescent="0.2">
      <c r="A53" s="339"/>
      <c r="B53" s="7" t="s">
        <v>8</v>
      </c>
      <c r="C53" s="20">
        <v>56075.710199999994</v>
      </c>
      <c r="D53" s="18">
        <v>63281.768834300019</v>
      </c>
      <c r="E53" s="20">
        <v>98050.987999999998</v>
      </c>
      <c r="F53" s="18">
        <v>22200.1908</v>
      </c>
      <c r="G53" s="19">
        <v>3682.1400500000004</v>
      </c>
      <c r="H53" s="18">
        <v>38917.463189999995</v>
      </c>
      <c r="I53" s="226">
        <v>282208.26107430004</v>
      </c>
    </row>
    <row r="54" spans="1:9" ht="11.25" customHeight="1" x14ac:dyDescent="0.2">
      <c r="A54" s="339"/>
      <c r="B54" s="7" t="s">
        <v>9</v>
      </c>
      <c r="C54" s="22">
        <v>133.39911926009265</v>
      </c>
      <c r="D54" s="22">
        <v>160.61362648299504</v>
      </c>
      <c r="E54" s="22">
        <v>130.08126116392435</v>
      </c>
      <c r="F54" s="22">
        <v>217.77600811767809</v>
      </c>
      <c r="G54" s="22">
        <v>206.2726487941184</v>
      </c>
      <c r="H54" s="22">
        <v>235.35318183833098</v>
      </c>
      <c r="I54" s="224">
        <v>180.58264094285656</v>
      </c>
    </row>
    <row r="55" spans="1:9" ht="11.25" customHeight="1" thickBot="1" x14ac:dyDescent="0.25">
      <c r="A55" s="340"/>
      <c r="B55" s="8" t="s">
        <v>10</v>
      </c>
      <c r="C55" s="24">
        <v>0.3612440533545852</v>
      </c>
      <c r="D55" s="24">
        <v>0.38630650209717948</v>
      </c>
      <c r="E55" s="24">
        <v>0.28361316863329084</v>
      </c>
      <c r="F55" s="24">
        <v>0.29742116586963196</v>
      </c>
      <c r="G55" s="24">
        <v>0.35642078645216246</v>
      </c>
      <c r="H55" s="24">
        <v>0.34031107840134606</v>
      </c>
      <c r="I55" s="225">
        <v>0.33755279246803266</v>
      </c>
    </row>
    <row r="56" spans="1:9" ht="11.25" customHeight="1" x14ac:dyDescent="0.2">
      <c r="A56" s="218"/>
      <c r="B56" s="9" t="s">
        <v>4</v>
      </c>
      <c r="C56" s="10">
        <v>469944.81300000008</v>
      </c>
      <c r="D56" s="11">
        <v>288000.39500000002</v>
      </c>
      <c r="E56" s="10">
        <v>715452.41</v>
      </c>
      <c r="F56" s="11">
        <v>102777.3</v>
      </c>
      <c r="G56" s="12">
        <v>16933.45</v>
      </c>
      <c r="H56" s="11">
        <v>168928.85999999996</v>
      </c>
      <c r="I56" s="221">
        <v>1762037.2280000001</v>
      </c>
    </row>
    <row r="57" spans="1:9" ht="11.25" customHeight="1" x14ac:dyDescent="0.2">
      <c r="A57" s="219"/>
      <c r="B57" s="7" t="s">
        <v>5</v>
      </c>
      <c r="C57" s="14">
        <v>174203142.06500003</v>
      </c>
      <c r="D57" s="15">
        <v>137541730.273</v>
      </c>
      <c r="E57" s="14">
        <v>308396297</v>
      </c>
      <c r="F57" s="15">
        <v>76160370.50999999</v>
      </c>
      <c r="G57" s="16">
        <v>10465981.73</v>
      </c>
      <c r="H57" s="15">
        <v>119992545.85000002</v>
      </c>
      <c r="I57" s="222">
        <v>826760067.42800009</v>
      </c>
    </row>
    <row r="58" spans="1:9" ht="11.25" customHeight="1" x14ac:dyDescent="0.2">
      <c r="A58" s="219" t="s">
        <v>18</v>
      </c>
      <c r="B58" s="7" t="s">
        <v>7</v>
      </c>
      <c r="C58" s="18">
        <v>370.68850904627391</v>
      </c>
      <c r="D58" s="19">
        <v>477.57479732970501</v>
      </c>
      <c r="E58" s="19">
        <v>431.05074871436938</v>
      </c>
      <c r="F58" s="19">
        <v>741.02326593518205</v>
      </c>
      <c r="G58" s="19">
        <v>44262.980460985411</v>
      </c>
      <c r="H58" s="20">
        <v>710.31406859668652</v>
      </c>
      <c r="I58" s="223">
        <v>7832.271975101271</v>
      </c>
    </row>
    <row r="59" spans="1:9" ht="11.25" customHeight="1" x14ac:dyDescent="0.2">
      <c r="A59" s="219"/>
      <c r="B59" s="7" t="s">
        <v>8</v>
      </c>
      <c r="C59" s="20">
        <v>63194.171019999994</v>
      </c>
      <c r="D59" s="18">
        <v>43921.550093900012</v>
      </c>
      <c r="E59" s="20">
        <v>88540.948999999993</v>
      </c>
      <c r="F59" s="18">
        <v>23795.953979999998</v>
      </c>
      <c r="G59" s="19">
        <v>3946.2690200000002</v>
      </c>
      <c r="H59" s="18">
        <v>42232.270410000012</v>
      </c>
      <c r="I59" s="226">
        <v>265631.16352390003</v>
      </c>
    </row>
    <row r="60" spans="1:9" ht="11.25" customHeight="1" x14ac:dyDescent="0.2">
      <c r="A60" s="219"/>
      <c r="B60" s="7" t="s">
        <v>9</v>
      </c>
      <c r="C60" s="22">
        <v>134.47147254713923</v>
      </c>
      <c r="D60" s="22">
        <v>152.50517310540496</v>
      </c>
      <c r="E60" s="22">
        <v>123.7551900901417</v>
      </c>
      <c r="F60" s="22">
        <v>231.52927718474797</v>
      </c>
      <c r="G60" s="22">
        <v>16689.655402833581</v>
      </c>
      <c r="H60" s="22">
        <v>250.00032800789648</v>
      </c>
      <c r="I60" s="224">
        <v>2930.3194739614851</v>
      </c>
    </row>
    <row r="61" spans="1:9" ht="11.25" customHeight="1" thickBot="1" x14ac:dyDescent="0.25">
      <c r="A61" s="220"/>
      <c r="B61" s="8" t="s">
        <v>10</v>
      </c>
      <c r="C61" s="24">
        <v>0.36276137313539669</v>
      </c>
      <c r="D61" s="24">
        <v>0.31933254007145484</v>
      </c>
      <c r="E61" s="24">
        <v>0.28710120666591532</v>
      </c>
      <c r="F61" s="24">
        <v>0.31244535472520513</v>
      </c>
      <c r="G61" s="24">
        <v>0.37705674649596393</v>
      </c>
      <c r="H61" s="24">
        <v>0.35195744961352532</v>
      </c>
      <c r="I61" s="225">
        <v>0.33510911178457686</v>
      </c>
    </row>
    <row r="62" spans="1:9" ht="11.25" customHeight="1" x14ac:dyDescent="0.2">
      <c r="A62" s="218"/>
      <c r="B62" s="9" t="s">
        <v>4</v>
      </c>
      <c r="C62" s="10">
        <v>457358.00600000005</v>
      </c>
      <c r="D62" s="11">
        <v>256999.995</v>
      </c>
      <c r="E62" s="10">
        <v>689355.88</v>
      </c>
      <c r="F62" s="11">
        <v>102363.56000000001</v>
      </c>
      <c r="G62" s="12">
        <v>24450.43</v>
      </c>
      <c r="H62" s="11">
        <v>168022.81</v>
      </c>
      <c r="I62" s="221">
        <v>1698550.6810000001</v>
      </c>
    </row>
    <row r="63" spans="1:9" ht="11.25" customHeight="1" x14ac:dyDescent="0.2">
      <c r="A63" s="219"/>
      <c r="B63" s="7" t="s">
        <v>5</v>
      </c>
      <c r="C63" s="14">
        <v>164770097.47000003</v>
      </c>
      <c r="D63" s="15">
        <v>116143881.47399999</v>
      </c>
      <c r="E63" s="14">
        <v>361257574</v>
      </c>
      <c r="F63" s="15">
        <v>84479726</v>
      </c>
      <c r="G63" s="16">
        <v>14349369.799999999</v>
      </c>
      <c r="H63" s="15">
        <v>118002776.51000001</v>
      </c>
      <c r="I63" s="222">
        <v>859003425.25399995</v>
      </c>
    </row>
    <row r="64" spans="1:9" ht="11.25" customHeight="1" x14ac:dyDescent="0.2">
      <c r="A64" s="219" t="s">
        <v>19</v>
      </c>
      <c r="B64" s="7" t="s">
        <v>7</v>
      </c>
      <c r="C64" s="18">
        <v>360.26503375563522</v>
      </c>
      <c r="D64" s="19">
        <v>451.92172658991683</v>
      </c>
      <c r="E64" s="19">
        <v>524.05090676821385</v>
      </c>
      <c r="F64" s="19">
        <v>825.29101176238873</v>
      </c>
      <c r="G64" s="19">
        <v>19733.713539159733</v>
      </c>
      <c r="H64" s="20">
        <v>702.30212499124377</v>
      </c>
      <c r="I64" s="223">
        <v>3766.2573905045224</v>
      </c>
    </row>
    <row r="65" spans="1:9" ht="11.25" customHeight="1" x14ac:dyDescent="0.2">
      <c r="A65" s="219"/>
      <c r="B65" s="7" t="s">
        <v>8</v>
      </c>
      <c r="C65" s="20">
        <v>67172.075899999996</v>
      </c>
      <c r="D65" s="18">
        <v>39719.404739999984</v>
      </c>
      <c r="E65" s="20">
        <v>100104.925</v>
      </c>
      <c r="F65" s="18">
        <v>22722.289000000001</v>
      </c>
      <c r="G65" s="19">
        <v>5477.9101300000002</v>
      </c>
      <c r="H65" s="18">
        <v>43373.206890000009</v>
      </c>
      <c r="I65" s="226">
        <v>278569.81166000001</v>
      </c>
    </row>
    <row r="66" spans="1:9" ht="11.25" customHeight="1" x14ac:dyDescent="0.2">
      <c r="A66" s="219"/>
      <c r="B66" s="7" t="s">
        <v>9</v>
      </c>
      <c r="C66" s="22">
        <v>146.86979350701469</v>
      </c>
      <c r="D66" s="22">
        <v>154.55021600292244</v>
      </c>
      <c r="E66" s="22">
        <v>145.21516085421655</v>
      </c>
      <c r="F66" s="22">
        <v>221.97634587933439</v>
      </c>
      <c r="G66" s="22">
        <v>7533.3976896101221</v>
      </c>
      <c r="H66" s="22">
        <v>258.13880204717447</v>
      </c>
      <c r="I66" s="224">
        <v>1410.0246679834643</v>
      </c>
    </row>
    <row r="67" spans="1:9" ht="11.25" customHeight="1" thickBot="1" x14ac:dyDescent="0.25">
      <c r="A67" s="220"/>
      <c r="B67" s="8" t="s">
        <v>10</v>
      </c>
      <c r="C67" s="24">
        <v>0.40767151887028608</v>
      </c>
      <c r="D67" s="24">
        <v>0.34198447852710678</v>
      </c>
      <c r="E67" s="24">
        <v>0.2771012490938114</v>
      </c>
      <c r="F67" s="24">
        <v>0.26896736147084566</v>
      </c>
      <c r="G67" s="24">
        <v>0.38175266275456921</v>
      </c>
      <c r="H67" s="24">
        <v>0.36756090130069435</v>
      </c>
      <c r="I67" s="225">
        <v>0.34083969533621888</v>
      </c>
    </row>
    <row r="68" spans="1:9" ht="11.25" customHeight="1" x14ac:dyDescent="0.2">
      <c r="A68" s="218"/>
      <c r="B68" s="9" t="s">
        <v>4</v>
      </c>
      <c r="C68" s="10">
        <v>436421.69699999999</v>
      </c>
      <c r="D68" s="11">
        <v>240000.00000000003</v>
      </c>
      <c r="E68" s="10">
        <v>724971</v>
      </c>
      <c r="F68" s="11">
        <v>85238</v>
      </c>
      <c r="G68" s="12">
        <v>24733.53</v>
      </c>
      <c r="H68" s="11">
        <v>141143.38999999998</v>
      </c>
      <c r="I68" s="221">
        <v>1652507.6170000001</v>
      </c>
    </row>
    <row r="69" spans="1:9" ht="11.25" customHeight="1" x14ac:dyDescent="0.2">
      <c r="A69" s="219"/>
      <c r="B69" s="7" t="s">
        <v>5</v>
      </c>
      <c r="C69" s="14">
        <v>163683912.08100003</v>
      </c>
      <c r="D69" s="15">
        <v>113902567.64000002</v>
      </c>
      <c r="E69" s="14">
        <v>338031860</v>
      </c>
      <c r="F69" s="15">
        <v>62531260</v>
      </c>
      <c r="G69" s="16">
        <v>13691968.569999998</v>
      </c>
      <c r="H69" s="15">
        <v>95508905.049999997</v>
      </c>
      <c r="I69" s="222">
        <v>787350473.34100008</v>
      </c>
    </row>
    <row r="70" spans="1:9" ht="11.25" customHeight="1" x14ac:dyDescent="0.2">
      <c r="A70" s="219" t="s">
        <v>20</v>
      </c>
      <c r="B70" s="7" t="s">
        <v>7</v>
      </c>
      <c r="C70" s="18">
        <v>375.05906146778955</v>
      </c>
      <c r="D70" s="19">
        <v>474.59403183333336</v>
      </c>
      <c r="E70" s="19">
        <v>466.26949215899668</v>
      </c>
      <c r="F70" s="19">
        <v>733.60778056735262</v>
      </c>
      <c r="G70" s="19">
        <v>45183.541464541464</v>
      </c>
      <c r="H70" s="20">
        <v>676.67997098553474</v>
      </c>
      <c r="I70" s="223">
        <v>7984.9586335924114</v>
      </c>
    </row>
    <row r="71" spans="1:9" ht="11.25" customHeight="1" x14ac:dyDescent="0.2">
      <c r="A71" s="219"/>
      <c r="B71" s="7" t="s">
        <v>8</v>
      </c>
      <c r="C71" s="20">
        <v>65146.673869999999</v>
      </c>
      <c r="D71" s="18">
        <v>35226.418520599989</v>
      </c>
      <c r="E71" s="20">
        <v>92520.312999999995</v>
      </c>
      <c r="F71" s="18">
        <v>17302.757000000001</v>
      </c>
      <c r="G71" s="19">
        <v>5514.0185000000001</v>
      </c>
      <c r="H71" s="18">
        <v>33179.993350000004</v>
      </c>
      <c r="I71" s="226">
        <v>248890.1742406</v>
      </c>
    </row>
    <row r="72" spans="1:9" ht="11.25" customHeight="1" x14ac:dyDescent="0.2">
      <c r="A72" s="219"/>
      <c r="B72" s="7" t="s">
        <v>9</v>
      </c>
      <c r="C72" s="22">
        <v>149.27459912699987</v>
      </c>
      <c r="D72" s="22">
        <v>146.77674383583329</v>
      </c>
      <c r="E72" s="22">
        <v>127.61932960077024</v>
      </c>
      <c r="F72" s="22">
        <v>0</v>
      </c>
      <c r="G72" s="22">
        <v>18196.279246279249</v>
      </c>
      <c r="H72" s="22">
        <v>235.08003704601401</v>
      </c>
      <c r="I72" s="224">
        <v>3142.5049926481443</v>
      </c>
    </row>
    <row r="73" spans="1:9" ht="11.25" customHeight="1" thickBot="1" x14ac:dyDescent="0.25">
      <c r="A73" s="220"/>
      <c r="B73" s="8" t="s">
        <v>10</v>
      </c>
      <c r="C73" s="24">
        <v>0.39800291330868087</v>
      </c>
      <c r="D73" s="24">
        <v>0.30926799325487081</v>
      </c>
      <c r="E73" s="24">
        <v>0.27370293735034323</v>
      </c>
      <c r="F73" s="24">
        <v>0.27670571486965079</v>
      </c>
      <c r="G73" s="24">
        <v>0.40271919058312594</v>
      </c>
      <c r="H73" s="24">
        <v>0.34740209127756094</v>
      </c>
      <c r="I73" s="225">
        <v>0.33463347344070543</v>
      </c>
    </row>
    <row r="74" spans="1:9" ht="11.25" customHeight="1" x14ac:dyDescent="0.2">
      <c r="A74" s="218"/>
      <c r="B74" s="9" t="s">
        <v>4</v>
      </c>
      <c r="C74" s="10">
        <v>414455.88</v>
      </c>
      <c r="D74" s="11">
        <v>230000.74</v>
      </c>
      <c r="E74" s="10">
        <v>601194.99</v>
      </c>
      <c r="F74" s="11">
        <v>69983.03</v>
      </c>
      <c r="G74" s="12">
        <v>20711.8</v>
      </c>
      <c r="H74" s="11">
        <v>157736.25999999998</v>
      </c>
      <c r="I74" s="221">
        <v>1494082.7</v>
      </c>
    </row>
    <row r="75" spans="1:9" ht="11.25" customHeight="1" x14ac:dyDescent="0.2">
      <c r="A75" s="219"/>
      <c r="B75" s="7" t="s">
        <v>5</v>
      </c>
      <c r="C75" s="14">
        <v>156503301.88600001</v>
      </c>
      <c r="D75" s="15">
        <v>105069541.67400004</v>
      </c>
      <c r="E75" s="14">
        <v>256274675</v>
      </c>
      <c r="F75" s="15">
        <v>56821670.690000005</v>
      </c>
      <c r="G75" s="16">
        <v>12126179.43</v>
      </c>
      <c r="H75" s="15">
        <v>109683813.41999996</v>
      </c>
      <c r="I75" s="222">
        <v>696479182.10000002</v>
      </c>
    </row>
    <row r="76" spans="1:9" ht="11.25" customHeight="1" x14ac:dyDescent="0.2">
      <c r="A76" s="219" t="s">
        <v>21</v>
      </c>
      <c r="B76" s="7" t="s">
        <v>7</v>
      </c>
      <c r="C76" s="18">
        <v>377.61148879345131</v>
      </c>
      <c r="D76" s="19">
        <v>456.82262445764326</v>
      </c>
      <c r="E76" s="19">
        <v>426.27546679988137</v>
      </c>
      <c r="F76" s="19">
        <v>811.93498895375069</v>
      </c>
      <c r="G76" s="19">
        <v>152915.25132408575</v>
      </c>
      <c r="H76" s="20">
        <v>695.362077305497</v>
      </c>
      <c r="I76" s="223">
        <v>25947.209661732664</v>
      </c>
    </row>
    <row r="77" spans="1:9" ht="11.25" customHeight="1" x14ac:dyDescent="0.2">
      <c r="A77" s="219"/>
      <c r="B77" s="7" t="s">
        <v>8</v>
      </c>
      <c r="C77" s="20">
        <v>62249.061419999991</v>
      </c>
      <c r="D77" s="18">
        <v>35049.60158119999</v>
      </c>
      <c r="E77" s="20">
        <v>78111.41</v>
      </c>
      <c r="F77" s="18">
        <v>14824.087240000001</v>
      </c>
      <c r="G77" s="19">
        <v>4359.404379999999</v>
      </c>
      <c r="H77" s="18">
        <v>38778.836179999998</v>
      </c>
      <c r="I77" s="226">
        <v>233372.40080119995</v>
      </c>
    </row>
    <row r="78" spans="1:9" ht="11.25" customHeight="1" x14ac:dyDescent="0.2">
      <c r="A78" s="219"/>
      <c r="B78" s="7" t="s">
        <v>9</v>
      </c>
      <c r="C78" s="22">
        <v>150.19466347057252</v>
      </c>
      <c r="D78" s="22">
        <v>152.38908179686723</v>
      </c>
      <c r="E78" s="22">
        <v>129.92691439427998</v>
      </c>
      <c r="F78" s="22">
        <v>211.82402705341568</v>
      </c>
      <c r="G78" s="22">
        <v>54973.573518284982</v>
      </c>
      <c r="H78" s="22">
        <v>245.84604820730505</v>
      </c>
      <c r="I78" s="224">
        <v>9310.6257088679031</v>
      </c>
    </row>
    <row r="79" spans="1:9" ht="11.25" customHeight="1" thickBot="1" x14ac:dyDescent="0.25">
      <c r="A79" s="220"/>
      <c r="B79" s="8" t="s">
        <v>10</v>
      </c>
      <c r="C79" s="24">
        <v>0.39774918912153945</v>
      </c>
      <c r="D79" s="24">
        <v>0.33358479558185017</v>
      </c>
      <c r="E79" s="24">
        <v>0.30479566504181499</v>
      </c>
      <c r="F79" s="24">
        <v>0.26088791582484883</v>
      </c>
      <c r="G79" s="24">
        <v>0.3595035357315341</v>
      </c>
      <c r="H79" s="24">
        <v>0.353551130024159</v>
      </c>
      <c r="I79" s="225">
        <v>0.33501203855429112</v>
      </c>
    </row>
    <row r="80" spans="1:9" ht="11.25" customHeight="1" x14ac:dyDescent="0.2">
      <c r="A80" s="341" t="s">
        <v>75</v>
      </c>
      <c r="B80" s="34" t="s">
        <v>4</v>
      </c>
      <c r="C80" s="35">
        <v>5258503.1579999998</v>
      </c>
      <c r="D80" s="36">
        <v>3499999.7450000001</v>
      </c>
      <c r="E80" s="35">
        <v>7404193.6399999997</v>
      </c>
      <c r="F80" s="36">
        <v>984076.49000000011</v>
      </c>
      <c r="G80" s="37">
        <v>259154.38999999998</v>
      </c>
      <c r="H80" s="37">
        <v>1910593.44</v>
      </c>
      <c r="I80" s="36">
        <v>19316520.862999998</v>
      </c>
    </row>
    <row r="81" spans="1:9" ht="11.25" customHeight="1" x14ac:dyDescent="0.2">
      <c r="A81" s="342"/>
      <c r="B81" s="39" t="s">
        <v>22</v>
      </c>
      <c r="C81" s="40">
        <v>1945404390.5250001</v>
      </c>
      <c r="D81" s="41">
        <v>1468778457.9280005</v>
      </c>
      <c r="E81" s="40">
        <v>3189240502.0599999</v>
      </c>
      <c r="F81" s="41">
        <v>732498349.03999996</v>
      </c>
      <c r="G81" s="42">
        <v>156506638.23999998</v>
      </c>
      <c r="H81" s="42">
        <v>1405472895.54</v>
      </c>
      <c r="I81" s="118">
        <v>8897901233.3330002</v>
      </c>
    </row>
    <row r="82" spans="1:9" ht="11.25" customHeight="1" x14ac:dyDescent="0.2">
      <c r="A82" s="342"/>
      <c r="B82" s="39" t="s">
        <v>7</v>
      </c>
      <c r="C82" s="44">
        <v>369.95402152899118</v>
      </c>
      <c r="D82" s="45">
        <v>419.65101855400292</v>
      </c>
      <c r="E82" s="44">
        <v>430.73434557824453</v>
      </c>
      <c r="F82" s="45">
        <v>744.35103011149056</v>
      </c>
      <c r="G82" s="46">
        <v>603.91274189875764</v>
      </c>
      <c r="H82" s="46">
        <v>735.62112488986668</v>
      </c>
      <c r="I82" s="119">
        <v>460.63684534291912</v>
      </c>
    </row>
    <row r="83" spans="1:9" ht="11.25" customHeight="1" x14ac:dyDescent="0.2">
      <c r="A83" s="342"/>
      <c r="B83" s="39" t="s">
        <v>8</v>
      </c>
      <c r="C83" s="44">
        <v>675664.0525600001</v>
      </c>
      <c r="D83" s="45">
        <v>555656.55938529992</v>
      </c>
      <c r="E83" s="44">
        <v>873251.27</v>
      </c>
      <c r="F83" s="45">
        <v>209473.92118</v>
      </c>
      <c r="G83" s="46">
        <v>48441.485629999996</v>
      </c>
      <c r="H83" s="46">
        <v>435555.70413000003</v>
      </c>
      <c r="I83" s="45">
        <v>2798042.9928852995</v>
      </c>
    </row>
    <row r="84" spans="1:9" ht="11.25" customHeight="1" x14ac:dyDescent="0.2">
      <c r="A84" s="342"/>
      <c r="B84" s="39" t="s">
        <v>9</v>
      </c>
      <c r="C84" s="49">
        <v>128.48980636858261</v>
      </c>
      <c r="D84" s="50">
        <v>158.75902853395777</v>
      </c>
      <c r="E84" s="49">
        <v>117.94009077266651</v>
      </c>
      <c r="F84" s="50">
        <v>212.86345452679191</v>
      </c>
      <c r="G84" s="51">
        <v>186.92133916774475</v>
      </c>
      <c r="H84" s="51">
        <v>227.96880540425181</v>
      </c>
      <c r="I84" s="120">
        <v>144.85232681030237</v>
      </c>
    </row>
    <row r="85" spans="1:9" ht="11.25" customHeight="1" thickBot="1" x14ac:dyDescent="0.25">
      <c r="A85" s="343"/>
      <c r="B85" s="53" t="s">
        <v>10</v>
      </c>
      <c r="C85" s="54">
        <v>0.34731290617559507</v>
      </c>
      <c r="D85" s="55">
        <v>0.37831202955492843</v>
      </c>
      <c r="E85" s="54">
        <v>0.27381167065824857</v>
      </c>
      <c r="F85" s="55">
        <v>0.28597186799742691</v>
      </c>
      <c r="G85" s="56">
        <v>0.30951713086901711</v>
      </c>
      <c r="H85" s="56">
        <v>0.30989975367874611</v>
      </c>
      <c r="I85" s="55">
        <v>0.31446100822105899</v>
      </c>
    </row>
    <row r="86" spans="1:9" ht="33.75" customHeight="1" x14ac:dyDescent="0.2">
      <c r="A86" s="357" t="s">
        <v>73</v>
      </c>
      <c r="B86" s="357"/>
      <c r="C86" s="357"/>
      <c r="D86" s="357"/>
      <c r="E86" s="357"/>
      <c r="F86" s="357"/>
      <c r="G86" s="357"/>
      <c r="H86" s="357"/>
      <c r="I86" s="357"/>
    </row>
  </sheetData>
  <sheetProtection selectLockedCells="1" selectUnlockedCells="1"/>
  <mergeCells count="20">
    <mergeCell ref="A38:A43"/>
    <mergeCell ref="A2:I2"/>
    <mergeCell ref="A44:A49"/>
    <mergeCell ref="A50:A55"/>
    <mergeCell ref="A80:A85"/>
    <mergeCell ref="A86:I86"/>
    <mergeCell ref="D5:D7"/>
    <mergeCell ref="E5:E7"/>
    <mergeCell ref="G5:G7"/>
    <mergeCell ref="H5:H7"/>
    <mergeCell ref="F5:F7"/>
    <mergeCell ref="C5:C7"/>
    <mergeCell ref="A5:A7"/>
    <mergeCell ref="B5:B7"/>
    <mergeCell ref="I5:I7"/>
    <mergeCell ref="A8:A13"/>
    <mergeCell ref="A14:A19"/>
    <mergeCell ref="A20:A25"/>
    <mergeCell ref="A26:A31"/>
    <mergeCell ref="A32:A3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horizontalDpi="300" verticalDpi="300" r:id="rId1"/>
  <headerFooter>
    <oddHeader>&amp;L&amp;G</oddHeader>
    <oddFooter>&amp;LÚltima actualización: 09/01/2020&amp;R&amp;8Tabla de elaboración propia a partir de los datos a portados por los operadores.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87"/>
  <sheetViews>
    <sheetView showGridLines="0" showRowColHeaders="0" showRuler="0" view="pageLayout" zoomScaleNormal="100" zoomScaleSheetLayoutView="100" workbookViewId="0">
      <selection activeCell="B7" sqref="B7"/>
    </sheetView>
  </sheetViews>
  <sheetFormatPr baseColWidth="10" defaultRowHeight="12.75" x14ac:dyDescent="0.2"/>
  <cols>
    <col min="1" max="9" width="18.7109375" style="183" customWidth="1"/>
    <col min="10" max="10" width="13.5703125" style="183" customWidth="1"/>
    <col min="11" max="16384" width="11.42578125" style="183"/>
  </cols>
  <sheetData>
    <row r="1" spans="1:10" ht="11.25" customHeight="1" x14ac:dyDescent="0.2"/>
    <row r="2" spans="1:10" s="187" customFormat="1" ht="12" customHeight="1" x14ac:dyDescent="0.2">
      <c r="A2" s="366" t="s">
        <v>86</v>
      </c>
      <c r="B2" s="366"/>
      <c r="C2" s="366"/>
      <c r="D2" s="366"/>
      <c r="E2" s="366"/>
      <c r="F2" s="366"/>
      <c r="G2" s="366"/>
      <c r="H2" s="366"/>
      <c r="I2" s="366"/>
    </row>
    <row r="3" spans="1:10" s="187" customFormat="1" ht="11.25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</row>
    <row r="4" spans="1:10" s="187" customFormat="1" ht="11.25" customHeight="1" thickBo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10" ht="11.25" customHeight="1" x14ac:dyDescent="0.2">
      <c r="A5" s="359" t="s">
        <v>1</v>
      </c>
      <c r="B5" s="359" t="s">
        <v>2</v>
      </c>
      <c r="C5" s="367" t="s">
        <v>69</v>
      </c>
      <c r="D5" s="367" t="s">
        <v>61</v>
      </c>
      <c r="E5" s="367" t="s">
        <v>62</v>
      </c>
      <c r="F5" s="367" t="s">
        <v>72</v>
      </c>
      <c r="G5" s="367" t="s">
        <v>70</v>
      </c>
      <c r="H5" s="367" t="s">
        <v>71</v>
      </c>
      <c r="I5" s="370" t="s">
        <v>3</v>
      </c>
    </row>
    <row r="6" spans="1:10" ht="11.25" customHeight="1" x14ac:dyDescent="0.2">
      <c r="A6" s="360"/>
      <c r="B6" s="360"/>
      <c r="C6" s="368"/>
      <c r="D6" s="368"/>
      <c r="E6" s="368"/>
      <c r="F6" s="368"/>
      <c r="G6" s="368"/>
      <c r="H6" s="368"/>
      <c r="I6" s="368"/>
    </row>
    <row r="7" spans="1:10" ht="11.25" customHeight="1" thickBot="1" x14ac:dyDescent="0.25">
      <c r="A7" s="361"/>
      <c r="B7" s="361"/>
      <c r="C7" s="369"/>
      <c r="D7" s="369"/>
      <c r="E7" s="369"/>
      <c r="F7" s="369"/>
      <c r="G7" s="369"/>
      <c r="H7" s="369"/>
      <c r="I7" s="369"/>
    </row>
    <row r="8" spans="1:10" ht="11.25" customHeight="1" x14ac:dyDescent="0.2">
      <c r="A8" s="359" t="s">
        <v>6</v>
      </c>
      <c r="B8" s="188" t="s">
        <v>4</v>
      </c>
      <c r="C8" s="189">
        <v>407873.27500000008</v>
      </c>
      <c r="D8" s="189">
        <v>189000</v>
      </c>
      <c r="E8" s="189">
        <v>480254.32999999996</v>
      </c>
      <c r="F8" s="189">
        <v>59934</v>
      </c>
      <c r="G8" s="189">
        <v>6520</v>
      </c>
      <c r="H8" s="189">
        <v>171673</v>
      </c>
      <c r="I8" s="206">
        <v>1315254.605</v>
      </c>
      <c r="J8" s="186"/>
    </row>
    <row r="9" spans="1:10" ht="11.25" customHeight="1" x14ac:dyDescent="0.2">
      <c r="A9" s="360"/>
      <c r="B9" s="190" t="s">
        <v>5</v>
      </c>
      <c r="C9" s="191">
        <v>146856575.17799997</v>
      </c>
      <c r="D9" s="191">
        <v>85905215.459999993</v>
      </c>
      <c r="E9" s="191">
        <v>215398843.39999995</v>
      </c>
      <c r="F9" s="191">
        <v>57364197.719999999</v>
      </c>
      <c r="G9" s="191">
        <v>4292764</v>
      </c>
      <c r="H9" s="191">
        <v>104721104</v>
      </c>
      <c r="I9" s="182">
        <v>614538699.7579999</v>
      </c>
      <c r="J9" s="186"/>
    </row>
    <row r="10" spans="1:10" ht="11.25" customHeight="1" x14ac:dyDescent="0.2">
      <c r="A10" s="360"/>
      <c r="B10" s="190" t="s">
        <v>7</v>
      </c>
      <c r="C10" s="192">
        <v>360.05441929971988</v>
      </c>
      <c r="D10" s="192">
        <v>454.52494952380948</v>
      </c>
      <c r="E10" s="192">
        <v>448.50994555322376</v>
      </c>
      <c r="F10" s="192">
        <v>957.12279707678442</v>
      </c>
      <c r="G10" s="192">
        <v>658.39938650306749</v>
      </c>
      <c r="H10" s="192">
        <v>610.00334356596557</v>
      </c>
      <c r="I10" s="182">
        <v>467.23934470314964</v>
      </c>
    </row>
    <row r="11" spans="1:10" ht="11.25" customHeight="1" x14ac:dyDescent="0.2">
      <c r="A11" s="360"/>
      <c r="B11" s="190" t="s">
        <v>8</v>
      </c>
      <c r="C11" s="192">
        <v>57697.439360000004</v>
      </c>
      <c r="D11" s="192">
        <v>30387.782055600001</v>
      </c>
      <c r="E11" s="192">
        <v>64310.5844287</v>
      </c>
      <c r="F11" s="192">
        <v>12011.07956</v>
      </c>
      <c r="G11" s="192">
        <v>1534.252</v>
      </c>
      <c r="H11" s="192">
        <v>37124.213000000003</v>
      </c>
      <c r="I11" s="182">
        <v>203065.35040430003</v>
      </c>
    </row>
    <row r="12" spans="1:10" ht="11.25" customHeight="1" x14ac:dyDescent="0.2">
      <c r="A12" s="360"/>
      <c r="B12" s="190" t="s">
        <v>9</v>
      </c>
      <c r="C12" s="193">
        <v>141.45922985515537</v>
      </c>
      <c r="D12" s="193">
        <v>160.78191563809526</v>
      </c>
      <c r="E12" s="193">
        <v>133.90943175608641</v>
      </c>
      <c r="F12" s="193">
        <v>200.40510494877699</v>
      </c>
      <c r="G12" s="193">
        <v>235.31472392638037</v>
      </c>
      <c r="H12" s="193">
        <v>216.2495733167126</v>
      </c>
      <c r="I12" s="182">
        <v>154.39242685966497</v>
      </c>
    </row>
    <row r="13" spans="1:10" ht="11.25" customHeight="1" thickBot="1" x14ac:dyDescent="0.25">
      <c r="A13" s="361"/>
      <c r="B13" s="194" t="s">
        <v>10</v>
      </c>
      <c r="C13" s="195">
        <v>0.39288291511678558</v>
      </c>
      <c r="D13" s="195">
        <v>0.3537361718131008</v>
      </c>
      <c r="E13" s="195">
        <v>0.29856513346858582</v>
      </c>
      <c r="F13" s="195">
        <v>0.20938285616103619</v>
      </c>
      <c r="G13" s="195">
        <v>0.35740422720652709</v>
      </c>
      <c r="H13" s="195">
        <v>0.35450555410493001</v>
      </c>
      <c r="I13" s="207">
        <v>0.33043541518909297</v>
      </c>
    </row>
    <row r="14" spans="1:10" ht="11.25" customHeight="1" x14ac:dyDescent="0.2">
      <c r="A14" s="359" t="s">
        <v>11</v>
      </c>
      <c r="B14" s="188" t="s">
        <v>4</v>
      </c>
      <c r="C14" s="189">
        <v>367443.86799999996</v>
      </c>
      <c r="D14" s="189">
        <v>147000.00000000003</v>
      </c>
      <c r="E14" s="189">
        <v>480554.1</v>
      </c>
      <c r="F14" s="189">
        <v>56600</v>
      </c>
      <c r="G14" s="189">
        <v>10380</v>
      </c>
      <c r="H14" s="189">
        <v>105296</v>
      </c>
      <c r="I14" s="206">
        <v>1167273.9679999999</v>
      </c>
    </row>
    <row r="15" spans="1:10" ht="11.25" customHeight="1" x14ac:dyDescent="0.2">
      <c r="A15" s="360"/>
      <c r="B15" s="190" t="s">
        <v>5</v>
      </c>
      <c r="C15" s="191">
        <v>139021926.19499999</v>
      </c>
      <c r="D15" s="191">
        <v>67055738.901000015</v>
      </c>
      <c r="E15" s="191">
        <v>220391643.15000001</v>
      </c>
      <c r="F15" s="191">
        <v>45313579.849999994</v>
      </c>
      <c r="G15" s="191">
        <v>6018146</v>
      </c>
      <c r="H15" s="191">
        <v>78328823</v>
      </c>
      <c r="I15" s="182">
        <v>556129857.09600008</v>
      </c>
    </row>
    <row r="16" spans="1:10" ht="11.25" customHeight="1" x14ac:dyDescent="0.2">
      <c r="A16" s="360"/>
      <c r="B16" s="190" t="s">
        <v>7</v>
      </c>
      <c r="C16" s="192">
        <v>378.34874467139019</v>
      </c>
      <c r="D16" s="192">
        <v>456.16148912244898</v>
      </c>
      <c r="E16" s="192">
        <v>458.61983728783088</v>
      </c>
      <c r="F16" s="192">
        <v>800.59328356890444</v>
      </c>
      <c r="G16" s="192">
        <v>579.78285163776491</v>
      </c>
      <c r="H16" s="192">
        <v>743.89172428202403</v>
      </c>
      <c r="I16" s="182">
        <v>476.43472941392633</v>
      </c>
    </row>
    <row r="17" spans="1:9" ht="11.25" customHeight="1" x14ac:dyDescent="0.2">
      <c r="A17" s="360"/>
      <c r="B17" s="190" t="s">
        <v>8</v>
      </c>
      <c r="C17" s="192">
        <v>56559.204810000003</v>
      </c>
      <c r="D17" s="192">
        <v>22308.600040000001</v>
      </c>
      <c r="E17" s="192">
        <v>65816.317709999988</v>
      </c>
      <c r="F17" s="192">
        <v>11114.60564</v>
      </c>
      <c r="G17" s="192">
        <v>2277.5239999999999</v>
      </c>
      <c r="H17" s="192">
        <v>24997.922999999999</v>
      </c>
      <c r="I17" s="182">
        <v>183074.1752</v>
      </c>
    </row>
    <row r="18" spans="1:9" ht="11.25" customHeight="1" x14ac:dyDescent="0.2">
      <c r="A18" s="360"/>
      <c r="B18" s="190" t="s">
        <v>9</v>
      </c>
      <c r="C18" s="193">
        <v>153.92610881725207</v>
      </c>
      <c r="D18" s="193">
        <v>151.75918394557823</v>
      </c>
      <c r="E18" s="193">
        <v>136.95922625569108</v>
      </c>
      <c r="F18" s="193">
        <v>196.37112438162546</v>
      </c>
      <c r="G18" s="193">
        <v>219.41464354527938</v>
      </c>
      <c r="H18" s="193">
        <v>237.40619776629691</v>
      </c>
      <c r="I18" s="182">
        <v>156.83907995796235</v>
      </c>
    </row>
    <row r="19" spans="1:9" ht="11.25" customHeight="1" thickBot="1" x14ac:dyDescent="0.25">
      <c r="A19" s="361"/>
      <c r="B19" s="194" t="s">
        <v>10</v>
      </c>
      <c r="C19" s="195">
        <v>0.40683657864635592</v>
      </c>
      <c r="D19" s="195">
        <v>0.33268740909612599</v>
      </c>
      <c r="E19" s="195">
        <v>0.29863345437832672</v>
      </c>
      <c r="F19" s="195">
        <v>0.24528200324918717</v>
      </c>
      <c r="G19" s="195">
        <v>0.37844279617011617</v>
      </c>
      <c r="H19" s="195">
        <v>0.31914079699627301</v>
      </c>
      <c r="I19" s="207">
        <v>0.32919321425391013</v>
      </c>
    </row>
    <row r="20" spans="1:9" ht="11.25" customHeight="1" x14ac:dyDescent="0.2">
      <c r="A20" s="359" t="s">
        <v>12</v>
      </c>
      <c r="B20" s="188" t="s">
        <v>4</v>
      </c>
      <c r="C20" s="189">
        <v>413232.62</v>
      </c>
      <c r="D20" s="189">
        <v>253000</v>
      </c>
      <c r="E20" s="189">
        <v>410269.69</v>
      </c>
      <c r="F20" s="189">
        <v>47889.990000000005</v>
      </c>
      <c r="G20" s="189">
        <v>17462</v>
      </c>
      <c r="H20" s="189">
        <v>142116</v>
      </c>
      <c r="I20" s="206">
        <v>1283970.3</v>
      </c>
    </row>
    <row r="21" spans="1:9" ht="11.25" customHeight="1" x14ac:dyDescent="0.2">
      <c r="A21" s="360"/>
      <c r="B21" s="190" t="s">
        <v>5</v>
      </c>
      <c r="C21" s="191">
        <v>154822479.36900002</v>
      </c>
      <c r="D21" s="191">
        <v>95640855.839999974</v>
      </c>
      <c r="E21" s="191">
        <v>187114624.09</v>
      </c>
      <c r="F21" s="191">
        <v>36643484.499999993</v>
      </c>
      <c r="G21" s="191">
        <v>10400744</v>
      </c>
      <c r="H21" s="191">
        <v>92224117</v>
      </c>
      <c r="I21" s="182">
        <v>576846304.79900002</v>
      </c>
    </row>
    <row r="22" spans="1:9" ht="11.25" customHeight="1" x14ac:dyDescent="0.2">
      <c r="A22" s="360"/>
      <c r="B22" s="190" t="s">
        <v>7</v>
      </c>
      <c r="C22" s="192">
        <v>374.66180518130449</v>
      </c>
      <c r="D22" s="192">
        <v>378.02709818181808</v>
      </c>
      <c r="E22" s="192">
        <v>456.07713328761872</v>
      </c>
      <c r="F22" s="192">
        <v>765.15957718930383</v>
      </c>
      <c r="G22" s="192">
        <v>595.62157828427439</v>
      </c>
      <c r="H22" s="192">
        <v>648.93549635509021</v>
      </c>
      <c r="I22" s="182">
        <v>449.26763866656415</v>
      </c>
    </row>
    <row r="23" spans="1:9" ht="11.25" customHeight="1" x14ac:dyDescent="0.2">
      <c r="A23" s="360"/>
      <c r="B23" s="190" t="s">
        <v>8</v>
      </c>
      <c r="C23" s="192">
        <v>64620.406059999994</v>
      </c>
      <c r="D23" s="192">
        <v>42317.753104000003</v>
      </c>
      <c r="E23" s="192">
        <v>58066.629041999986</v>
      </c>
      <c r="F23" s="192">
        <v>8960.0654400000021</v>
      </c>
      <c r="G23" s="192">
        <v>3668.357</v>
      </c>
      <c r="H23" s="192">
        <v>33424.572999999997</v>
      </c>
      <c r="I23" s="182">
        <v>211057.783646</v>
      </c>
    </row>
    <row r="24" spans="1:9" ht="11.25" customHeight="1" x14ac:dyDescent="0.2">
      <c r="A24" s="360"/>
      <c r="B24" s="190" t="s">
        <v>9</v>
      </c>
      <c r="C24" s="193">
        <v>156.37779529602477</v>
      </c>
      <c r="D24" s="193">
        <v>167.26384626086957</v>
      </c>
      <c r="E24" s="193">
        <v>141.53282696072426</v>
      </c>
      <c r="F24" s="193">
        <v>187.09683255310767</v>
      </c>
      <c r="G24" s="193">
        <v>210.07656625816057</v>
      </c>
      <c r="H24" s="193">
        <v>235.19218807171606</v>
      </c>
      <c r="I24" s="182">
        <v>164.37902313316749</v>
      </c>
    </row>
    <row r="25" spans="1:9" ht="11.25" customHeight="1" thickBot="1" x14ac:dyDescent="0.25">
      <c r="A25" s="361"/>
      <c r="B25" s="194" t="s">
        <v>10</v>
      </c>
      <c r="C25" s="195">
        <v>0.41738387295804336</v>
      </c>
      <c r="D25" s="195">
        <v>0.44246522819488826</v>
      </c>
      <c r="E25" s="195">
        <v>0.31032651415888585</v>
      </c>
      <c r="F25" s="195">
        <v>0.24452001664852596</v>
      </c>
      <c r="G25" s="195">
        <v>0.35270140289963869</v>
      </c>
      <c r="H25" s="195">
        <v>0.36242768255509566</v>
      </c>
      <c r="I25" s="207">
        <v>0.36588218021010349</v>
      </c>
    </row>
    <row r="26" spans="1:9" ht="11.25" customHeight="1" x14ac:dyDescent="0.2">
      <c r="A26" s="359" t="s">
        <v>13</v>
      </c>
      <c r="B26" s="188" t="s">
        <v>4</v>
      </c>
      <c r="C26" s="189">
        <v>436717.1700000001</v>
      </c>
      <c r="D26" s="189">
        <v>323000</v>
      </c>
      <c r="E26" s="189">
        <v>622432.60000000009</v>
      </c>
      <c r="F26" s="189">
        <v>64500.400000000009</v>
      </c>
      <c r="G26" s="189">
        <v>19232</v>
      </c>
      <c r="H26" s="189">
        <v>123582</v>
      </c>
      <c r="I26" s="206">
        <v>1589464.1700000002</v>
      </c>
    </row>
    <row r="27" spans="1:9" ht="11.25" customHeight="1" x14ac:dyDescent="0.2">
      <c r="A27" s="360"/>
      <c r="B27" s="190" t="s">
        <v>5</v>
      </c>
      <c r="C27" s="191">
        <v>162195715.10999998</v>
      </c>
      <c r="D27" s="191">
        <v>127270097.73960002</v>
      </c>
      <c r="E27" s="191">
        <v>235248220.54000002</v>
      </c>
      <c r="F27" s="191">
        <v>43977309.879999995</v>
      </c>
      <c r="G27" s="191">
        <v>11922303</v>
      </c>
      <c r="H27" s="191">
        <v>84176220</v>
      </c>
      <c r="I27" s="182">
        <v>664789866.26960003</v>
      </c>
    </row>
    <row r="28" spans="1:9" ht="11.25" customHeight="1" x14ac:dyDescent="0.2">
      <c r="A28" s="360"/>
      <c r="B28" s="190" t="s">
        <v>7</v>
      </c>
      <c r="C28" s="192">
        <v>371.39761441025996</v>
      </c>
      <c r="D28" s="192">
        <v>394.02507040123845</v>
      </c>
      <c r="E28" s="192">
        <v>377.94970979990444</v>
      </c>
      <c r="F28" s="192">
        <v>681.81452952229733</v>
      </c>
      <c r="G28" s="192">
        <v>619.92008111480868</v>
      </c>
      <c r="H28" s="192">
        <v>681.1365732873719</v>
      </c>
      <c r="I28" s="182">
        <v>418.24778363490884</v>
      </c>
    </row>
    <row r="29" spans="1:9" ht="11.25" customHeight="1" x14ac:dyDescent="0.2">
      <c r="A29" s="360"/>
      <c r="B29" s="190" t="s">
        <v>8</v>
      </c>
      <c r="C29" s="192">
        <v>68547.706700000024</v>
      </c>
      <c r="D29" s="192">
        <v>68896.875288999989</v>
      </c>
      <c r="E29" s="192">
        <v>89495.142424999998</v>
      </c>
      <c r="F29" s="192">
        <v>18757.064029999998</v>
      </c>
      <c r="G29" s="192">
        <v>4351.0519999999997</v>
      </c>
      <c r="H29" s="192">
        <v>31896.343000000001</v>
      </c>
      <c r="I29" s="182">
        <v>281944.18344400002</v>
      </c>
    </row>
    <row r="30" spans="1:9" ht="11.25" customHeight="1" x14ac:dyDescent="0.2">
      <c r="A30" s="360"/>
      <c r="B30" s="190" t="s">
        <v>9</v>
      </c>
      <c r="C30" s="193">
        <v>156.96132739640166</v>
      </c>
      <c r="D30" s="193">
        <v>213.3030194705882</v>
      </c>
      <c r="E30" s="193">
        <v>143.78286488368377</v>
      </c>
      <c r="F30" s="193">
        <v>290.80539081928168</v>
      </c>
      <c r="G30" s="193">
        <v>226.24022462562397</v>
      </c>
      <c r="H30" s="193">
        <v>258.0986146849865</v>
      </c>
      <c r="I30" s="182">
        <v>177.38316394008427</v>
      </c>
    </row>
    <row r="31" spans="1:9" ht="11.25" customHeight="1" thickBot="1" x14ac:dyDescent="0.25">
      <c r="A31" s="361"/>
      <c r="B31" s="194" t="s">
        <v>10</v>
      </c>
      <c r="C31" s="195">
        <v>0.4226234130384483</v>
      </c>
      <c r="D31" s="195">
        <v>0.54134377605308281</v>
      </c>
      <c r="E31" s="195">
        <v>0.38042856273075548</v>
      </c>
      <c r="F31" s="195">
        <v>0.42651685792473487</v>
      </c>
      <c r="G31" s="195">
        <v>0.36495063076320072</v>
      </c>
      <c r="H31" s="195">
        <v>0.37892344179864573</v>
      </c>
      <c r="I31" s="207">
        <v>0.42411023053961516</v>
      </c>
    </row>
    <row r="32" spans="1:9" ht="11.25" customHeight="1" x14ac:dyDescent="0.2">
      <c r="A32" s="359" t="s">
        <v>14</v>
      </c>
      <c r="B32" s="188" t="s">
        <v>4</v>
      </c>
      <c r="C32" s="189">
        <v>464904.12400000001</v>
      </c>
      <c r="D32" s="189">
        <v>372999.99000000011</v>
      </c>
      <c r="E32" s="189">
        <v>599033.28</v>
      </c>
      <c r="F32" s="189">
        <v>80405.55</v>
      </c>
      <c r="G32" s="189">
        <v>15064</v>
      </c>
      <c r="H32" s="189">
        <v>135887</v>
      </c>
      <c r="I32" s="206">
        <v>1668293.9440000001</v>
      </c>
    </row>
    <row r="33" spans="1:9" ht="11.25" customHeight="1" x14ac:dyDescent="0.2">
      <c r="A33" s="360"/>
      <c r="B33" s="190" t="s">
        <v>5</v>
      </c>
      <c r="C33" s="191">
        <v>171368756.15700004</v>
      </c>
      <c r="D33" s="191">
        <v>150824911.77160001</v>
      </c>
      <c r="E33" s="191">
        <v>217762482.06</v>
      </c>
      <c r="F33" s="191">
        <v>58556877.890000001</v>
      </c>
      <c r="G33" s="191">
        <v>9770881</v>
      </c>
      <c r="H33" s="191">
        <v>97042333</v>
      </c>
      <c r="I33" s="182">
        <v>705326241.8786</v>
      </c>
    </row>
    <row r="34" spans="1:9" ht="11.25" customHeight="1" x14ac:dyDescent="0.2">
      <c r="A34" s="360"/>
      <c r="B34" s="190" t="s">
        <v>7</v>
      </c>
      <c r="C34" s="192">
        <v>368.61096150870031</v>
      </c>
      <c r="D34" s="192">
        <v>404.35634266799838</v>
      </c>
      <c r="E34" s="192">
        <v>363.52317864543352</v>
      </c>
      <c r="F34" s="192">
        <v>728.26910443371139</v>
      </c>
      <c r="G34" s="192">
        <v>648.62460169941585</v>
      </c>
      <c r="H34" s="192">
        <v>714.13993244386882</v>
      </c>
      <c r="I34" s="182">
        <v>422.78295405632662</v>
      </c>
    </row>
    <row r="35" spans="1:9" ht="11.25" customHeight="1" x14ac:dyDescent="0.2">
      <c r="A35" s="360"/>
      <c r="B35" s="190" t="s">
        <v>8</v>
      </c>
      <c r="C35" s="192">
        <v>77162.876869999993</v>
      </c>
      <c r="D35" s="192">
        <v>88985.246998000002</v>
      </c>
      <c r="E35" s="192">
        <v>91517.067985599992</v>
      </c>
      <c r="F35" s="192">
        <v>25035.72278</v>
      </c>
      <c r="G35" s="192">
        <v>3581.5729999999999</v>
      </c>
      <c r="H35" s="192">
        <v>39697.389000000003</v>
      </c>
      <c r="I35" s="182">
        <v>325979.87663359998</v>
      </c>
    </row>
    <row r="36" spans="1:9" ht="11.25" customHeight="1" x14ac:dyDescent="0.2">
      <c r="A36" s="360"/>
      <c r="B36" s="190" t="s">
        <v>9</v>
      </c>
      <c r="C36" s="193">
        <v>165.97589241862693</v>
      </c>
      <c r="D36" s="193">
        <v>238.56635223502278</v>
      </c>
      <c r="E36" s="193">
        <v>152.77459707347143</v>
      </c>
      <c r="F36" s="193">
        <v>311.36809312292496</v>
      </c>
      <c r="G36" s="193">
        <v>237.75710302708444</v>
      </c>
      <c r="H36" s="193">
        <v>292.13529623878662</v>
      </c>
      <c r="I36" s="182">
        <v>195.39714677139654</v>
      </c>
    </row>
    <row r="37" spans="1:9" ht="11.25" customHeight="1" thickBot="1" x14ac:dyDescent="0.25">
      <c r="A37" s="361"/>
      <c r="B37" s="194" t="s">
        <v>10</v>
      </c>
      <c r="C37" s="195">
        <v>0.45027389239673871</v>
      </c>
      <c r="D37" s="195">
        <v>0.58999037992313763</v>
      </c>
      <c r="E37" s="195">
        <v>0.42026095184010775</v>
      </c>
      <c r="F37" s="195">
        <v>0.42754538291863842</v>
      </c>
      <c r="G37" s="195">
        <v>0.36655578959563628</v>
      </c>
      <c r="H37" s="195">
        <v>0.40907290429631366</v>
      </c>
      <c r="I37" s="207">
        <v>0.46216893301087086</v>
      </c>
    </row>
    <row r="38" spans="1:9" ht="11.25" customHeight="1" x14ac:dyDescent="0.2">
      <c r="A38" s="359" t="s">
        <v>15</v>
      </c>
      <c r="B38" s="188" t="s">
        <v>4</v>
      </c>
      <c r="C38" s="189">
        <v>439127.75500000006</v>
      </c>
      <c r="D38" s="189">
        <v>367000.00000000012</v>
      </c>
      <c r="E38" s="189">
        <v>676463.38</v>
      </c>
      <c r="F38" s="189">
        <v>81381.22</v>
      </c>
      <c r="G38" s="189">
        <v>9478</v>
      </c>
      <c r="H38" s="189">
        <v>143908</v>
      </c>
      <c r="I38" s="206">
        <v>1717358.3550000002</v>
      </c>
    </row>
    <row r="39" spans="1:9" ht="11.25" customHeight="1" x14ac:dyDescent="0.2">
      <c r="A39" s="360"/>
      <c r="B39" s="190" t="s">
        <v>5</v>
      </c>
      <c r="C39" s="191">
        <v>156716139.729</v>
      </c>
      <c r="D39" s="191">
        <v>136044662.87300006</v>
      </c>
      <c r="E39" s="191">
        <v>277257064.71999997</v>
      </c>
      <c r="F39" s="191">
        <v>60158382.68</v>
      </c>
      <c r="G39" s="191">
        <v>6314853</v>
      </c>
      <c r="H39" s="191">
        <v>100860600</v>
      </c>
      <c r="I39" s="182">
        <v>737351703.00199997</v>
      </c>
    </row>
    <row r="40" spans="1:9" ht="11.25" customHeight="1" x14ac:dyDescent="0.2">
      <c r="A40" s="360"/>
      <c r="B40" s="190" t="s">
        <v>7</v>
      </c>
      <c r="C40" s="192">
        <v>356.88051585124691</v>
      </c>
      <c r="D40" s="192">
        <v>370.69390428610359</v>
      </c>
      <c r="E40" s="192">
        <v>409.8626369397852</v>
      </c>
      <c r="F40" s="192">
        <v>739.21701689898475</v>
      </c>
      <c r="G40" s="192">
        <v>666.26429626503477</v>
      </c>
      <c r="H40" s="192">
        <v>700.86861050115351</v>
      </c>
      <c r="I40" s="182">
        <v>429.35226701826008</v>
      </c>
    </row>
    <row r="41" spans="1:9" ht="11.25" customHeight="1" x14ac:dyDescent="0.2">
      <c r="A41" s="360"/>
      <c r="B41" s="190" t="s">
        <v>8</v>
      </c>
      <c r="C41" s="192">
        <v>71216.12116000001</v>
      </c>
      <c r="D41" s="192">
        <v>82054.77966</v>
      </c>
      <c r="E41" s="192">
        <v>114499.7298</v>
      </c>
      <c r="F41" s="192">
        <v>25600.575740000004</v>
      </c>
      <c r="G41" s="192">
        <v>2216.058</v>
      </c>
      <c r="H41" s="192">
        <v>41212.652000000002</v>
      </c>
      <c r="I41" s="182">
        <v>336799.91636000003</v>
      </c>
    </row>
    <row r="42" spans="1:9" ht="11.25" customHeight="1" x14ac:dyDescent="0.2">
      <c r="A42" s="360"/>
      <c r="B42" s="190" t="s">
        <v>9</v>
      </c>
      <c r="C42" s="193">
        <v>162.17631509080996</v>
      </c>
      <c r="D42" s="193">
        <v>223.5825058855585</v>
      </c>
      <c r="E42" s="193">
        <v>169.26227373904555</v>
      </c>
      <c r="F42" s="193">
        <v>314.5759640860631</v>
      </c>
      <c r="G42" s="193">
        <v>233.81071956108883</v>
      </c>
      <c r="H42" s="193">
        <v>286.38193846068322</v>
      </c>
      <c r="I42" s="182">
        <v>196.11510630814149</v>
      </c>
    </row>
    <row r="43" spans="1:9" ht="11.25" customHeight="1" thickBot="1" x14ac:dyDescent="0.25">
      <c r="A43" s="361"/>
      <c r="B43" s="194" t="s">
        <v>10</v>
      </c>
      <c r="C43" s="195">
        <v>0.45442748451531451</v>
      </c>
      <c r="D43" s="195">
        <v>0.60314589287930753</v>
      </c>
      <c r="E43" s="195">
        <v>0.41297317316560533</v>
      </c>
      <c r="F43" s="195">
        <v>0.42555292545308171</v>
      </c>
      <c r="G43" s="195">
        <v>0.35092788383197521</v>
      </c>
      <c r="H43" s="195">
        <v>0.40861002214938241</v>
      </c>
      <c r="I43" s="207">
        <v>0.45676970025128766</v>
      </c>
    </row>
    <row r="44" spans="1:9" ht="11.25" customHeight="1" x14ac:dyDescent="0.2">
      <c r="A44" s="359" t="s">
        <v>16</v>
      </c>
      <c r="B44" s="188" t="s">
        <v>4</v>
      </c>
      <c r="C44" s="189">
        <v>462630.12600000005</v>
      </c>
      <c r="D44" s="189">
        <v>377000.00500000006</v>
      </c>
      <c r="E44" s="189">
        <v>735874.32000000007</v>
      </c>
      <c r="F44" s="189">
        <v>75502.489999999991</v>
      </c>
      <c r="G44" s="189">
        <v>7437</v>
      </c>
      <c r="H44" s="189">
        <v>155557</v>
      </c>
      <c r="I44" s="206">
        <v>1814000.9410000001</v>
      </c>
    </row>
    <row r="45" spans="1:9" ht="11.25" customHeight="1" x14ac:dyDescent="0.2">
      <c r="A45" s="360"/>
      <c r="B45" s="190" t="s">
        <v>5</v>
      </c>
      <c r="C45" s="191">
        <v>164648653.164</v>
      </c>
      <c r="D45" s="191">
        <v>155840037.06500003</v>
      </c>
      <c r="E45" s="191">
        <v>306641748.36000001</v>
      </c>
      <c r="F45" s="191">
        <v>58858486.649999999</v>
      </c>
      <c r="G45" s="191">
        <v>4587116</v>
      </c>
      <c r="H45" s="191">
        <v>103346549</v>
      </c>
      <c r="I45" s="182">
        <v>793922590.23899996</v>
      </c>
    </row>
    <row r="46" spans="1:9" ht="11.25" customHeight="1" x14ac:dyDescent="0.2">
      <c r="A46" s="360"/>
      <c r="B46" s="190" t="s">
        <v>7</v>
      </c>
      <c r="C46" s="192">
        <v>355.89695506340627</v>
      </c>
      <c r="D46" s="192">
        <v>413.36879309855715</v>
      </c>
      <c r="E46" s="192">
        <v>416.7039670034959</v>
      </c>
      <c r="F46" s="192">
        <v>779.55689474612041</v>
      </c>
      <c r="G46" s="192">
        <v>616.79655775178162</v>
      </c>
      <c r="H46" s="192">
        <v>664.3645030439003</v>
      </c>
      <c r="I46" s="182">
        <v>437.6638249158438</v>
      </c>
    </row>
    <row r="47" spans="1:9" ht="11.25" customHeight="1" x14ac:dyDescent="0.2">
      <c r="A47" s="360"/>
      <c r="B47" s="190" t="s">
        <v>8</v>
      </c>
      <c r="C47" s="192">
        <v>73851.958079999997</v>
      </c>
      <c r="D47" s="192">
        <v>85126.375124800004</v>
      </c>
      <c r="E47" s="192">
        <v>111005.20884880002</v>
      </c>
      <c r="F47" s="192">
        <v>25870.117499999997</v>
      </c>
      <c r="G47" s="192">
        <v>1335.768</v>
      </c>
      <c r="H47" s="192">
        <v>42667.362000000001</v>
      </c>
      <c r="I47" s="182">
        <v>339856.78955360001</v>
      </c>
    </row>
    <row r="48" spans="1:9" ht="11.25" customHeight="1" x14ac:dyDescent="0.2">
      <c r="A48" s="360"/>
      <c r="B48" s="190" t="s">
        <v>9</v>
      </c>
      <c r="C48" s="193">
        <v>159.63499549529982</v>
      </c>
      <c r="D48" s="193">
        <v>225.79940051937135</v>
      </c>
      <c r="E48" s="193">
        <v>150.84805357632266</v>
      </c>
      <c r="F48" s="193">
        <v>342.6392626256432</v>
      </c>
      <c r="G48" s="193">
        <v>179.61113352158128</v>
      </c>
      <c r="H48" s="193">
        <v>274.28763732908192</v>
      </c>
      <c r="I48" s="182">
        <v>187.35204699852468</v>
      </c>
    </row>
    <row r="49" spans="1:10" ht="11.25" customHeight="1" thickBot="1" x14ac:dyDescent="0.25">
      <c r="A49" s="361"/>
      <c r="B49" s="196" t="s">
        <v>10</v>
      </c>
      <c r="C49" s="195">
        <v>0.44854274031892011</v>
      </c>
      <c r="D49" s="195">
        <v>0.54624201025628782</v>
      </c>
      <c r="E49" s="195">
        <v>0.36200292178897625</v>
      </c>
      <c r="F49" s="195">
        <v>0.43953079619317731</v>
      </c>
      <c r="G49" s="195">
        <v>0.29119996093405964</v>
      </c>
      <c r="H49" s="195">
        <v>0.41285715307242626</v>
      </c>
      <c r="I49" s="207">
        <v>0.42807295538887563</v>
      </c>
    </row>
    <row r="50" spans="1:10" ht="11.25" customHeight="1" x14ac:dyDescent="0.2">
      <c r="A50" s="359" t="s">
        <v>17</v>
      </c>
      <c r="B50" s="188" t="s">
        <v>4</v>
      </c>
      <c r="C50" s="189">
        <v>427406.77799999999</v>
      </c>
      <c r="D50" s="189">
        <v>319999.99999999994</v>
      </c>
      <c r="E50" s="189">
        <v>683901.98999999987</v>
      </c>
      <c r="F50" s="189">
        <v>66330.259999999995</v>
      </c>
      <c r="G50" s="189">
        <v>0</v>
      </c>
      <c r="H50" s="189">
        <v>128942</v>
      </c>
      <c r="I50" s="206">
        <v>1626581.0279999997</v>
      </c>
    </row>
    <row r="51" spans="1:10" ht="11.25" customHeight="1" x14ac:dyDescent="0.2">
      <c r="A51" s="360"/>
      <c r="B51" s="190" t="s">
        <v>5</v>
      </c>
      <c r="C51" s="191">
        <v>160252085.93399999</v>
      </c>
      <c r="D51" s="191">
        <v>138888375.37599999</v>
      </c>
      <c r="E51" s="191">
        <v>299429000.76999998</v>
      </c>
      <c r="F51" s="191">
        <v>51880951.109999999</v>
      </c>
      <c r="G51" s="191">
        <v>0</v>
      </c>
      <c r="H51" s="191">
        <v>86010412</v>
      </c>
      <c r="I51" s="182">
        <v>736460825.18999994</v>
      </c>
    </row>
    <row r="52" spans="1:10" ht="11.25" customHeight="1" x14ac:dyDescent="0.2">
      <c r="A52" s="360"/>
      <c r="B52" s="190" t="s">
        <v>7</v>
      </c>
      <c r="C52" s="192">
        <v>374.94044124400853</v>
      </c>
      <c r="D52" s="192">
        <v>434.02617305000001</v>
      </c>
      <c r="E52" s="192">
        <v>437.82443266468641</v>
      </c>
      <c r="F52" s="192">
        <v>782.16112992772833</v>
      </c>
      <c r="G52" s="192" t="s">
        <v>77</v>
      </c>
      <c r="H52" s="192">
        <v>667.04729258116049</v>
      </c>
      <c r="I52" s="182">
        <v>452.76614722079501</v>
      </c>
    </row>
    <row r="53" spans="1:10" ht="11.25" customHeight="1" x14ac:dyDescent="0.2">
      <c r="A53" s="360"/>
      <c r="B53" s="190" t="s">
        <v>8</v>
      </c>
      <c r="C53" s="192">
        <v>74873.976770000008</v>
      </c>
      <c r="D53" s="192">
        <v>67632.878378999972</v>
      </c>
      <c r="E53" s="192">
        <v>108610.69947000001</v>
      </c>
      <c r="F53" s="192">
        <v>21911.877909999999</v>
      </c>
      <c r="G53" s="192">
        <v>0</v>
      </c>
      <c r="H53" s="192">
        <v>35415.680999999997</v>
      </c>
      <c r="I53" s="182">
        <v>308445.11352899997</v>
      </c>
    </row>
    <row r="54" spans="1:10" ht="11.25" customHeight="1" x14ac:dyDescent="0.2">
      <c r="A54" s="360"/>
      <c r="B54" s="190" t="s">
        <v>9</v>
      </c>
      <c r="C54" s="193">
        <v>175.18200605138745</v>
      </c>
      <c r="D54" s="193">
        <v>211.35274493437498</v>
      </c>
      <c r="E54" s="193">
        <v>158.81032817290097</v>
      </c>
      <c r="F54" s="193">
        <v>330.34512317605873</v>
      </c>
      <c r="G54" s="193" t="s">
        <v>76</v>
      </c>
      <c r="H54" s="193">
        <v>274.66365497665618</v>
      </c>
      <c r="I54" s="182">
        <v>189.62788094747165</v>
      </c>
    </row>
    <row r="55" spans="1:10" ht="11.25" customHeight="1" thickBot="1" x14ac:dyDescent="0.25">
      <c r="A55" s="361"/>
      <c r="B55" s="194" t="s">
        <v>10</v>
      </c>
      <c r="C55" s="195">
        <v>0.4672262225705876</v>
      </c>
      <c r="D55" s="195">
        <v>0.48695852475704737</v>
      </c>
      <c r="E55" s="195">
        <v>0.3627260525557009</v>
      </c>
      <c r="F55" s="195">
        <v>0.42234919447682423</v>
      </c>
      <c r="G55" s="195" t="s">
        <v>76</v>
      </c>
      <c r="H55" s="195">
        <v>0.4117603924510907</v>
      </c>
      <c r="I55" s="207">
        <v>0.41882080211045042</v>
      </c>
    </row>
    <row r="56" spans="1:10" ht="11.25" customHeight="1" x14ac:dyDescent="0.2">
      <c r="A56" s="203"/>
      <c r="B56" s="188" t="s">
        <v>4</v>
      </c>
      <c r="C56" s="189">
        <v>437948.18999999994</v>
      </c>
      <c r="D56" s="189">
        <v>360000</v>
      </c>
      <c r="E56" s="189">
        <v>775302.78</v>
      </c>
      <c r="F56" s="189">
        <v>82932.12</v>
      </c>
      <c r="G56" s="189">
        <v>16099</v>
      </c>
      <c r="H56" s="189">
        <v>122712</v>
      </c>
      <c r="I56" s="206">
        <v>1794994.0899999999</v>
      </c>
    </row>
    <row r="57" spans="1:10" ht="11.25" customHeight="1" x14ac:dyDescent="0.2">
      <c r="A57" s="204"/>
      <c r="B57" s="190" t="s">
        <v>5</v>
      </c>
      <c r="C57" s="191">
        <v>155299710.67899996</v>
      </c>
      <c r="D57" s="191">
        <v>149855355.87300006</v>
      </c>
      <c r="E57" s="191">
        <v>312577643.65000004</v>
      </c>
      <c r="F57" s="191">
        <v>68672693.410000011</v>
      </c>
      <c r="G57" s="191">
        <v>10551490</v>
      </c>
      <c r="H57" s="191">
        <v>89764157</v>
      </c>
      <c r="I57" s="182">
        <v>786721050.61200011</v>
      </c>
    </row>
    <row r="58" spans="1:10" ht="11.25" customHeight="1" x14ac:dyDescent="0.2">
      <c r="A58" s="204" t="s">
        <v>18</v>
      </c>
      <c r="B58" s="190" t="s">
        <v>7</v>
      </c>
      <c r="C58" s="192">
        <v>354.60749519024154</v>
      </c>
      <c r="D58" s="192">
        <v>416.26487742500018</v>
      </c>
      <c r="E58" s="192">
        <v>403.16848038388309</v>
      </c>
      <c r="F58" s="192">
        <v>828.05906095249964</v>
      </c>
      <c r="G58" s="192">
        <v>655.4127585564321</v>
      </c>
      <c r="H58" s="192">
        <v>731.50268107438558</v>
      </c>
      <c r="I58" s="182">
        <v>438.28615090983402</v>
      </c>
    </row>
    <row r="59" spans="1:10" ht="11.25" customHeight="1" x14ac:dyDescent="0.2">
      <c r="A59" s="204"/>
      <c r="B59" s="190" t="s">
        <v>8</v>
      </c>
      <c r="C59" s="192">
        <v>75414.16</v>
      </c>
      <c r="D59" s="192">
        <v>70023.328164700011</v>
      </c>
      <c r="E59" s="192">
        <v>113657.5388948</v>
      </c>
      <c r="F59" s="192">
        <v>27990.751109999997</v>
      </c>
      <c r="G59" s="192">
        <v>2889.779</v>
      </c>
      <c r="H59" s="192">
        <v>35721.838000000003</v>
      </c>
      <c r="I59" s="182">
        <v>325697.39516949997</v>
      </c>
    </row>
    <row r="60" spans="1:10" ht="11.25" customHeight="1" x14ac:dyDescent="0.2">
      <c r="A60" s="204"/>
      <c r="B60" s="190" t="s">
        <v>9</v>
      </c>
      <c r="C60" s="193">
        <v>172.19881648557563</v>
      </c>
      <c r="D60" s="193">
        <v>194.5092449019445</v>
      </c>
      <c r="E60" s="193">
        <v>146.5976155725896</v>
      </c>
      <c r="F60" s="193">
        <v>337.51399469831466</v>
      </c>
      <c r="G60" s="193">
        <v>179.50052798310455</v>
      </c>
      <c r="H60" s="193">
        <v>291.10305430601733</v>
      </c>
      <c r="I60" s="182">
        <v>181.44761422000002</v>
      </c>
      <c r="J60" s="185"/>
    </row>
    <row r="61" spans="1:10" ht="11.25" customHeight="1" thickBot="1" x14ac:dyDescent="0.25">
      <c r="A61" s="205"/>
      <c r="B61" s="194" t="s">
        <v>10</v>
      </c>
      <c r="C61" s="195">
        <v>0.48560399546319116</v>
      </c>
      <c r="D61" s="195">
        <v>0.4672727761832125</v>
      </c>
      <c r="E61" s="195">
        <v>0.36361378109966436</v>
      </c>
      <c r="F61" s="195">
        <v>0.40759652374322086</v>
      </c>
      <c r="G61" s="195">
        <v>0.27387402158368157</v>
      </c>
      <c r="H61" s="195">
        <v>0.39795213583969824</v>
      </c>
      <c r="I61" s="207">
        <v>0.41399349225006238</v>
      </c>
    </row>
    <row r="62" spans="1:10" ht="11.25" customHeight="1" x14ac:dyDescent="0.2">
      <c r="A62" s="203"/>
      <c r="B62" s="188" t="s">
        <v>4</v>
      </c>
      <c r="C62" s="189">
        <v>460224.38600000006</v>
      </c>
      <c r="D62" s="189">
        <v>352000.00000000017</v>
      </c>
      <c r="E62" s="189">
        <v>768657.53999999992</v>
      </c>
      <c r="F62" s="189">
        <v>91595</v>
      </c>
      <c r="G62" s="189">
        <v>8752</v>
      </c>
      <c r="H62" s="189">
        <v>95341</v>
      </c>
      <c r="I62" s="206">
        <v>1776569.926</v>
      </c>
    </row>
    <row r="63" spans="1:10" ht="11.25" customHeight="1" x14ac:dyDescent="0.2">
      <c r="A63" s="204"/>
      <c r="B63" s="190" t="s">
        <v>5</v>
      </c>
      <c r="C63" s="191">
        <v>172829274.69499999</v>
      </c>
      <c r="D63" s="191">
        <v>142917917.25699997</v>
      </c>
      <c r="E63" s="191">
        <v>361596902.11999995</v>
      </c>
      <c r="F63" s="191">
        <v>72300657</v>
      </c>
      <c r="G63" s="191">
        <v>4925759</v>
      </c>
      <c r="H63" s="191">
        <v>63672227</v>
      </c>
      <c r="I63" s="182">
        <v>818242737.07199991</v>
      </c>
    </row>
    <row r="64" spans="1:10" ht="11.25" customHeight="1" x14ac:dyDescent="0.2">
      <c r="A64" s="204" t="s">
        <v>19</v>
      </c>
      <c r="B64" s="190" t="s">
        <v>7</v>
      </c>
      <c r="C64" s="192">
        <v>375.53263136951631</v>
      </c>
      <c r="D64" s="192">
        <v>406.01681038920424</v>
      </c>
      <c r="E64" s="192">
        <v>470.42653366803631</v>
      </c>
      <c r="F64" s="192">
        <v>789.35156940881052</v>
      </c>
      <c r="G64" s="192">
        <v>562.81524223034739</v>
      </c>
      <c r="H64" s="192">
        <v>667.83678585288601</v>
      </c>
      <c r="I64" s="208">
        <v>460.5744615492269</v>
      </c>
    </row>
    <row r="65" spans="1:9" ht="11.25" customHeight="1" x14ac:dyDescent="0.2">
      <c r="A65" s="204"/>
      <c r="B65" s="190" t="s">
        <v>8</v>
      </c>
      <c r="C65" s="192">
        <v>82775.283079999994</v>
      </c>
      <c r="D65" s="192">
        <v>66953.054230000009</v>
      </c>
      <c r="E65" s="192">
        <v>125753.78597300001</v>
      </c>
      <c r="F65" s="192">
        <v>29649.852119999992</v>
      </c>
      <c r="G65" s="192">
        <v>1393.0530000000001</v>
      </c>
      <c r="H65" s="192">
        <v>26942.999</v>
      </c>
      <c r="I65" s="182">
        <v>333468.02740300004</v>
      </c>
    </row>
    <row r="66" spans="1:9" ht="11.25" customHeight="1" x14ac:dyDescent="0.2">
      <c r="A66" s="204"/>
      <c r="B66" s="190" t="s">
        <v>9</v>
      </c>
      <c r="C66" s="193">
        <v>179.8585333546406</v>
      </c>
      <c r="D66" s="193">
        <v>190.20754042613629</v>
      </c>
      <c r="E66" s="193">
        <v>163.60183752702147</v>
      </c>
      <c r="F66" s="193">
        <v>323.70601146350776</v>
      </c>
      <c r="G66" s="193">
        <v>159.16967550274222</v>
      </c>
      <c r="H66" s="193">
        <v>282.59614436601254</v>
      </c>
      <c r="I66" s="208">
        <v>187.70329415280221</v>
      </c>
    </row>
    <row r="67" spans="1:9" ht="11.25" customHeight="1" thickBot="1" x14ac:dyDescent="0.25">
      <c r="A67" s="205"/>
      <c r="B67" s="194" t="s">
        <v>10</v>
      </c>
      <c r="C67" s="195">
        <v>0.47894248949477719</v>
      </c>
      <c r="D67" s="195">
        <v>0.46847208184263345</v>
      </c>
      <c r="E67" s="195">
        <v>0.34777340523583139</v>
      </c>
      <c r="F67" s="195">
        <v>0.4100910468904867</v>
      </c>
      <c r="G67" s="195">
        <v>0.28280981672063127</v>
      </c>
      <c r="H67" s="195">
        <v>0.42315150999822893</v>
      </c>
      <c r="I67" s="209">
        <v>0.40754168939681906</v>
      </c>
    </row>
    <row r="68" spans="1:9" ht="11.25" customHeight="1" x14ac:dyDescent="0.2">
      <c r="A68" s="203"/>
      <c r="B68" s="188" t="s">
        <v>4</v>
      </c>
      <c r="C68" s="189">
        <v>399608.77799999999</v>
      </c>
      <c r="D68" s="189">
        <v>279000.46000000002</v>
      </c>
      <c r="E68" s="189">
        <v>575191.73</v>
      </c>
      <c r="F68" s="189">
        <v>70508.53</v>
      </c>
      <c r="G68" s="189">
        <v>6302</v>
      </c>
      <c r="H68" s="189">
        <v>106953</v>
      </c>
      <c r="I68" s="206">
        <v>1437564.4979999999</v>
      </c>
    </row>
    <row r="69" spans="1:9" ht="11.25" customHeight="1" x14ac:dyDescent="0.2">
      <c r="A69" s="204"/>
      <c r="B69" s="190" t="s">
        <v>5</v>
      </c>
      <c r="C69" s="191">
        <v>153287374.39899999</v>
      </c>
      <c r="D69" s="191">
        <v>126558336.529</v>
      </c>
      <c r="E69" s="191">
        <v>289273132.09999996</v>
      </c>
      <c r="F69" s="191">
        <v>56760011.590000004</v>
      </c>
      <c r="G69" s="191">
        <v>4218129</v>
      </c>
      <c r="H69" s="191">
        <v>57135239</v>
      </c>
      <c r="I69" s="182">
        <v>687232222.61799991</v>
      </c>
    </row>
    <row r="70" spans="1:9" ht="11.25" customHeight="1" x14ac:dyDescent="0.2">
      <c r="A70" s="204" t="s">
        <v>20</v>
      </c>
      <c r="B70" s="190" t="s">
        <v>7</v>
      </c>
      <c r="C70" s="192">
        <v>383.59361164733974</v>
      </c>
      <c r="D70" s="192">
        <v>453.61336152994153</v>
      </c>
      <c r="E70" s="192">
        <v>502.91601393504038</v>
      </c>
      <c r="F70" s="192">
        <v>805.00914697838698</v>
      </c>
      <c r="G70" s="192">
        <v>669.33179942875279</v>
      </c>
      <c r="H70" s="192">
        <v>534.20884874664569</v>
      </c>
      <c r="I70" s="208">
        <v>478.05314027586672</v>
      </c>
    </row>
    <row r="71" spans="1:9" ht="11.25" customHeight="1" x14ac:dyDescent="0.2">
      <c r="A71" s="204"/>
      <c r="B71" s="190" t="s">
        <v>8</v>
      </c>
      <c r="C71" s="192">
        <v>75287.916450000019</v>
      </c>
      <c r="D71" s="192">
        <v>56107.501775000004</v>
      </c>
      <c r="E71" s="192">
        <v>105946.71319999998</v>
      </c>
      <c r="F71" s="192">
        <v>21658.474469999997</v>
      </c>
      <c r="G71" s="192">
        <v>1087.1279999999999</v>
      </c>
      <c r="H71" s="192">
        <v>25428.111000000001</v>
      </c>
      <c r="I71" s="182">
        <v>285515.84489499999</v>
      </c>
    </row>
    <row r="72" spans="1:9" ht="11.25" customHeight="1" x14ac:dyDescent="0.2">
      <c r="A72" s="204"/>
      <c r="B72" s="190" t="s">
        <v>9</v>
      </c>
      <c r="C72" s="193">
        <v>188.40406065854745</v>
      </c>
      <c r="D72" s="193">
        <v>201.10182533390807</v>
      </c>
      <c r="E72" s="193">
        <v>184.19373519156821</v>
      </c>
      <c r="F72" s="193">
        <v>0</v>
      </c>
      <c r="G72" s="193">
        <v>172.50523643287846</v>
      </c>
      <c r="H72" s="193">
        <v>237.75032958402289</v>
      </c>
      <c r="I72" s="208">
        <v>198.61080688360181</v>
      </c>
    </row>
    <row r="73" spans="1:9" ht="11.25" customHeight="1" thickBot="1" x14ac:dyDescent="0.25">
      <c r="A73" s="205"/>
      <c r="B73" s="194" t="s">
        <v>10</v>
      </c>
      <c r="C73" s="195">
        <v>0.49115536582960206</v>
      </c>
      <c r="D73" s="195">
        <v>0.44333311667812059</v>
      </c>
      <c r="E73" s="195">
        <v>0.3662514815353638</v>
      </c>
      <c r="F73" s="195">
        <v>0.38157981056183921</v>
      </c>
      <c r="G73" s="195">
        <v>0.25772753749351907</v>
      </c>
      <c r="H73" s="195">
        <v>0.44505127562343794</v>
      </c>
      <c r="I73" s="209">
        <v>0.41545759278767813</v>
      </c>
    </row>
    <row r="74" spans="1:9" ht="11.25" customHeight="1" x14ac:dyDescent="0.2">
      <c r="A74" s="203"/>
      <c r="B74" s="188" t="s">
        <v>4</v>
      </c>
      <c r="C74" s="189">
        <v>356014.49900000001</v>
      </c>
      <c r="D74" s="189">
        <v>171999.99999999991</v>
      </c>
      <c r="E74" s="189">
        <v>568961.84000000008</v>
      </c>
      <c r="F74" s="189">
        <v>64101</v>
      </c>
      <c r="G74" s="189">
        <v>9598</v>
      </c>
      <c r="H74" s="189">
        <v>126283</v>
      </c>
      <c r="I74" s="206">
        <v>1296958.3390000002</v>
      </c>
    </row>
    <row r="75" spans="1:9" ht="11.25" customHeight="1" x14ac:dyDescent="0.2">
      <c r="A75" s="204"/>
      <c r="B75" s="190" t="s">
        <v>5</v>
      </c>
      <c r="C75" s="191">
        <v>133957694.785</v>
      </c>
      <c r="D75" s="191">
        <v>86132422.006000027</v>
      </c>
      <c r="E75" s="191">
        <v>247102725.63</v>
      </c>
      <c r="F75" s="191">
        <v>51442467</v>
      </c>
      <c r="G75" s="191">
        <v>5411837</v>
      </c>
      <c r="H75" s="191">
        <v>72369663</v>
      </c>
      <c r="I75" s="182">
        <v>596416809.421</v>
      </c>
    </row>
    <row r="76" spans="1:9" ht="11.25" customHeight="1" x14ac:dyDescent="0.2">
      <c r="A76" s="204" t="s">
        <v>21</v>
      </c>
      <c r="B76" s="190" t="s">
        <v>7</v>
      </c>
      <c r="C76" s="192">
        <v>376.27033494779096</v>
      </c>
      <c r="D76" s="192">
        <v>500.76989538372135</v>
      </c>
      <c r="E76" s="192">
        <v>434.30456712175982</v>
      </c>
      <c r="F76" s="192">
        <v>802.52206673842841</v>
      </c>
      <c r="G76" s="192">
        <v>563.85048968535114</v>
      </c>
      <c r="H76" s="192">
        <v>573.07525953612128</v>
      </c>
      <c r="I76" s="208">
        <v>459.85810915164632</v>
      </c>
    </row>
    <row r="77" spans="1:9" ht="11.25" customHeight="1" x14ac:dyDescent="0.2">
      <c r="A77" s="204"/>
      <c r="B77" s="190" t="s">
        <v>8</v>
      </c>
      <c r="C77" s="192">
        <v>68520.624870000014</v>
      </c>
      <c r="D77" s="192">
        <v>38425.393946800003</v>
      </c>
      <c r="E77" s="192">
        <v>89909.661489999999</v>
      </c>
      <c r="F77" s="192">
        <v>21273.41</v>
      </c>
      <c r="G77" s="192">
        <v>1668.239</v>
      </c>
      <c r="H77" s="192">
        <v>31656.255000000001</v>
      </c>
      <c r="I77" s="182">
        <v>251453.58430680001</v>
      </c>
    </row>
    <row r="78" spans="1:9" ht="11.25" customHeight="1" x14ac:dyDescent="0.2">
      <c r="A78" s="204"/>
      <c r="B78" s="190" t="s">
        <v>9</v>
      </c>
      <c r="C78" s="193">
        <v>192.46582670780501</v>
      </c>
      <c r="D78" s="193">
        <v>223.40345317906988</v>
      </c>
      <c r="E78" s="193">
        <v>158.02406272097261</v>
      </c>
      <c r="F78" s="193">
        <v>331.87329370836648</v>
      </c>
      <c r="G78" s="193">
        <v>173.81110648051677</v>
      </c>
      <c r="H78" s="193">
        <v>250.67709034470198</v>
      </c>
      <c r="I78" s="208">
        <v>193.87946146418199</v>
      </c>
    </row>
    <row r="79" spans="1:9" ht="11.25" customHeight="1" thickBot="1" x14ac:dyDescent="0.25">
      <c r="A79" s="205"/>
      <c r="B79" s="196" t="s">
        <v>10</v>
      </c>
      <c r="C79" s="195">
        <v>0.51150943572128915</v>
      </c>
      <c r="D79" s="195">
        <v>0.44611997493955607</v>
      </c>
      <c r="E79" s="195">
        <v>0.36385540167867875</v>
      </c>
      <c r="F79" s="195">
        <v>0.41353790439327104</v>
      </c>
      <c r="G79" s="195">
        <v>0.30825743643055031</v>
      </c>
      <c r="H79" s="195">
        <v>0.43742438043410536</v>
      </c>
      <c r="I79" s="209">
        <v>0.42160713838852149</v>
      </c>
    </row>
    <row r="80" spans="1:9" ht="11.25" customHeight="1" x14ac:dyDescent="0.2">
      <c r="A80" s="362" t="s">
        <v>75</v>
      </c>
      <c r="B80" s="197" t="s">
        <v>4</v>
      </c>
      <c r="C80" s="198">
        <v>5073131.5690000001</v>
      </c>
      <c r="D80" s="198">
        <v>3512000.4550000001</v>
      </c>
      <c r="E80" s="198">
        <v>7376897.5800000001</v>
      </c>
      <c r="F80" s="198">
        <v>841680.56</v>
      </c>
      <c r="G80" s="198">
        <v>126324</v>
      </c>
      <c r="H80" s="198">
        <v>1558250</v>
      </c>
      <c r="I80" s="210">
        <v>18488284.164000001</v>
      </c>
    </row>
    <row r="81" spans="1:10" ht="11.25" customHeight="1" x14ac:dyDescent="0.2">
      <c r="A81" s="363"/>
      <c r="B81" s="199" t="s">
        <v>22</v>
      </c>
      <c r="C81" s="200">
        <v>1871256385.3939998</v>
      </c>
      <c r="D81" s="200">
        <v>1462933926.6912003</v>
      </c>
      <c r="E81" s="200">
        <v>3169794030.5900002</v>
      </c>
      <c r="F81" s="200">
        <v>661929099.28000009</v>
      </c>
      <c r="G81" s="200">
        <v>78414022</v>
      </c>
      <c r="H81" s="200">
        <v>1029651444</v>
      </c>
      <c r="I81" s="211">
        <v>8273978907.9552002</v>
      </c>
    </row>
    <row r="82" spans="1:10" ht="11.25" customHeight="1" x14ac:dyDescent="0.2">
      <c r="A82" s="363"/>
      <c r="B82" s="199" t="s">
        <v>7</v>
      </c>
      <c r="C82" s="200">
        <v>368.8562695335055</v>
      </c>
      <c r="D82" s="200">
        <v>416.55288643497636</v>
      </c>
      <c r="E82" s="200">
        <v>429.69202109892927</v>
      </c>
      <c r="F82" s="200">
        <v>786.43743331793246</v>
      </c>
      <c r="G82" s="200">
        <v>620.73732624046102</v>
      </c>
      <c r="H82" s="200">
        <v>660.77423006577897</v>
      </c>
      <c r="I82" s="211">
        <v>447.52551586512925</v>
      </c>
      <c r="J82" s="215"/>
    </row>
    <row r="83" spans="1:10" ht="11.25" customHeight="1" x14ac:dyDescent="0.2">
      <c r="A83" s="363"/>
      <c r="B83" s="199" t="s">
        <v>8</v>
      </c>
      <c r="C83" s="200">
        <v>846527.6742100002</v>
      </c>
      <c r="D83" s="200">
        <v>719219.56876690011</v>
      </c>
      <c r="E83" s="200">
        <v>1138589.0792679</v>
      </c>
      <c r="F83" s="200">
        <v>249833.59629999998</v>
      </c>
      <c r="G83" s="200">
        <v>26002.782999999999</v>
      </c>
      <c r="H83" s="200">
        <v>406185.33899999998</v>
      </c>
      <c r="I83" s="212">
        <v>3386358.0405448</v>
      </c>
    </row>
    <row r="84" spans="1:10" ht="11.25" customHeight="1" x14ac:dyDescent="0.2">
      <c r="A84" s="363"/>
      <c r="B84" s="199" t="s">
        <v>9</v>
      </c>
      <c r="C84" s="200">
        <v>166.86491621522543</v>
      </c>
      <c r="D84" s="200">
        <v>204.78914452956698</v>
      </c>
      <c r="E84" s="200">
        <v>154.34524702563377</v>
      </c>
      <c r="F84" s="200">
        <v>296.82709589966049</v>
      </c>
      <c r="G84" s="200">
        <v>205.84198568759697</v>
      </c>
      <c r="H84" s="200">
        <v>260.66763292154661</v>
      </c>
      <c r="I84" s="211">
        <v>183.16237518344971</v>
      </c>
    </row>
    <row r="85" spans="1:10" ht="11.25" customHeight="1" thickBot="1" x14ac:dyDescent="0.25">
      <c r="A85" s="364"/>
      <c r="B85" s="201" t="s">
        <v>10</v>
      </c>
      <c r="C85" s="202">
        <v>0.45238465493960661</v>
      </c>
      <c r="D85" s="202">
        <v>0.4916281970393559</v>
      </c>
      <c r="E85" s="202">
        <v>0.35919970454861766</v>
      </c>
      <c r="F85" s="202">
        <v>0.37743256274992504</v>
      </c>
      <c r="G85" s="202">
        <v>0.33160884159213261</v>
      </c>
      <c r="H85" s="202">
        <v>0.39448819439522875</v>
      </c>
      <c r="I85" s="213">
        <v>0.40927806055789084</v>
      </c>
    </row>
    <row r="86" spans="1:10" ht="24" customHeight="1" x14ac:dyDescent="0.2">
      <c r="A86" s="365" t="s">
        <v>74</v>
      </c>
      <c r="B86" s="365"/>
      <c r="C86" s="365"/>
      <c r="D86" s="365"/>
      <c r="E86" s="365"/>
      <c r="F86" s="365"/>
      <c r="G86" s="365"/>
      <c r="H86" s="365"/>
      <c r="I86" s="365"/>
    </row>
    <row r="87" spans="1:10" ht="11.25" customHeight="1" x14ac:dyDescent="0.2">
      <c r="A87" s="216" t="s">
        <v>78</v>
      </c>
      <c r="F87" s="184"/>
    </row>
  </sheetData>
  <sheetProtection selectLockedCells="1" selectUnlockedCells="1"/>
  <mergeCells count="2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44:A49"/>
    <mergeCell ref="A50:A55"/>
    <mergeCell ref="A80:A85"/>
    <mergeCell ref="A86:I86"/>
    <mergeCell ref="A8:A13"/>
    <mergeCell ref="A14:A19"/>
    <mergeCell ref="A20:A25"/>
    <mergeCell ref="A26:A31"/>
    <mergeCell ref="A32:A37"/>
    <mergeCell ref="A38:A43"/>
  </mergeCells>
  <pageMargins left="0.74803149606299213" right="0.74803149606299213" top="0.98425196850393704" bottom="0.98425196850393704" header="0" footer="0"/>
  <pageSetup paperSize="9" scale="48" orientation="portrait" verticalDpi="599" r:id="rId1"/>
  <headerFooter>
    <oddHeader>&amp;L&amp;G</oddHeader>
    <oddFooter>&amp;LÚltima actualización: 09/01/2020&amp;RTabla de elaboración propia a partir de los datos aportados por los operadores.</oddFooter>
  </headerFooter>
  <ignoredErrors>
    <ignoredError sqref="G52" numberStoredAsText="1"/>
  </ignoredError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2:I87"/>
  <sheetViews>
    <sheetView showGridLines="0" showRowColHeaders="0" view="pageLayout" topLeftCell="A4" zoomScaleNormal="100" workbookViewId="0">
      <selection activeCell="B7" sqref="B7"/>
    </sheetView>
  </sheetViews>
  <sheetFormatPr baseColWidth="10" defaultRowHeight="12.75" x14ac:dyDescent="0.2"/>
  <cols>
    <col min="1" max="9" width="16.7109375" customWidth="1"/>
  </cols>
  <sheetData>
    <row r="2" spans="1:9" x14ac:dyDescent="0.2">
      <c r="A2" s="371" t="s">
        <v>87</v>
      </c>
      <c r="B2" s="371"/>
      <c r="C2" s="371"/>
      <c r="D2" s="371"/>
      <c r="E2" s="371"/>
      <c r="F2" s="371"/>
      <c r="G2" s="371"/>
      <c r="H2" s="371"/>
      <c r="I2" s="371"/>
    </row>
    <row r="3" spans="1:9" x14ac:dyDescent="0.2">
      <c r="A3" s="214"/>
      <c r="B3" s="214"/>
      <c r="C3" s="214"/>
      <c r="D3" s="214"/>
      <c r="E3" s="214"/>
      <c r="F3" s="214"/>
      <c r="G3" s="214"/>
      <c r="H3" s="214"/>
      <c r="I3" s="214"/>
    </row>
    <row r="4" spans="1:9" ht="13.5" thickBo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x14ac:dyDescent="0.2">
      <c r="A5" s="359" t="s">
        <v>1</v>
      </c>
      <c r="B5" s="359" t="s">
        <v>2</v>
      </c>
      <c r="C5" s="367" t="s">
        <v>69</v>
      </c>
      <c r="D5" s="367" t="s">
        <v>61</v>
      </c>
      <c r="E5" s="367" t="s">
        <v>62</v>
      </c>
      <c r="F5" s="367" t="s">
        <v>72</v>
      </c>
      <c r="G5" s="367" t="s">
        <v>70</v>
      </c>
      <c r="H5" s="367" t="s">
        <v>71</v>
      </c>
      <c r="I5" s="370" t="s">
        <v>3</v>
      </c>
    </row>
    <row r="6" spans="1:9" x14ac:dyDescent="0.2">
      <c r="A6" s="360"/>
      <c r="B6" s="360"/>
      <c r="C6" s="368"/>
      <c r="D6" s="368"/>
      <c r="E6" s="368"/>
      <c r="F6" s="368"/>
      <c r="G6" s="368"/>
      <c r="H6" s="368"/>
      <c r="I6" s="368"/>
    </row>
    <row r="7" spans="1:9" ht="13.5" thickBot="1" x14ac:dyDescent="0.25">
      <c r="A7" s="361"/>
      <c r="B7" s="361"/>
      <c r="C7" s="369"/>
      <c r="D7" s="369"/>
      <c r="E7" s="369"/>
      <c r="F7" s="369"/>
      <c r="G7" s="369"/>
      <c r="H7" s="369"/>
      <c r="I7" s="369"/>
    </row>
    <row r="8" spans="1:9" x14ac:dyDescent="0.2">
      <c r="A8" s="359" t="s">
        <v>6</v>
      </c>
      <c r="B8" s="188" t="s">
        <v>4</v>
      </c>
      <c r="C8" s="189">
        <v>379489.16800000001</v>
      </c>
      <c r="D8" s="189">
        <v>250999.99999999997</v>
      </c>
      <c r="E8" s="189">
        <v>582219.32000000007</v>
      </c>
      <c r="F8" s="189">
        <v>63628</v>
      </c>
      <c r="G8" s="189">
        <v>0</v>
      </c>
      <c r="H8" s="189">
        <v>103189</v>
      </c>
      <c r="I8" s="206">
        <v>1379525.4879999999</v>
      </c>
    </row>
    <row r="9" spans="1:9" x14ac:dyDescent="0.2">
      <c r="A9" s="360"/>
      <c r="B9" s="190" t="s">
        <v>5</v>
      </c>
      <c r="C9" s="191">
        <v>153332616.04000002</v>
      </c>
      <c r="D9" s="191">
        <v>113960994.71499999</v>
      </c>
      <c r="E9" s="191">
        <v>251923225.63999999</v>
      </c>
      <c r="F9" s="191">
        <v>51095997</v>
      </c>
      <c r="G9" s="191">
        <v>0</v>
      </c>
      <c r="H9" s="191">
        <v>60529457</v>
      </c>
      <c r="I9" s="182">
        <v>630842290.39499998</v>
      </c>
    </row>
    <row r="10" spans="1:9" x14ac:dyDescent="0.2">
      <c r="A10" s="360"/>
      <c r="B10" s="190" t="s">
        <v>7</v>
      </c>
      <c r="C10" s="192">
        <v>404.0500466669447</v>
      </c>
      <c r="D10" s="192">
        <v>454.02786739043825</v>
      </c>
      <c r="E10" s="192">
        <v>432.69471998971102</v>
      </c>
      <c r="F10" s="192">
        <v>803.04263846105493</v>
      </c>
      <c r="G10" s="192" t="s">
        <v>77</v>
      </c>
      <c r="H10" s="192">
        <v>586.58827006754598</v>
      </c>
      <c r="I10" s="182">
        <v>457.28933309494607</v>
      </c>
    </row>
    <row r="11" spans="1:9" x14ac:dyDescent="0.2">
      <c r="A11" s="360"/>
      <c r="B11" s="190" t="s">
        <v>8</v>
      </c>
      <c r="C11" s="192">
        <v>77670.529209999993</v>
      </c>
      <c r="D11" s="192">
        <v>53190.977060000005</v>
      </c>
      <c r="E11" s="192">
        <v>90105.820690000008</v>
      </c>
      <c r="F11" s="192">
        <v>20385.483</v>
      </c>
      <c r="G11" s="192">
        <v>0</v>
      </c>
      <c r="H11" s="192">
        <v>27395.838</v>
      </c>
      <c r="I11" s="182">
        <v>268748.64796000003</v>
      </c>
    </row>
    <row r="12" spans="1:9" x14ac:dyDescent="0.2">
      <c r="A12" s="360"/>
      <c r="B12" s="190" t="s">
        <v>9</v>
      </c>
      <c r="C12" s="193">
        <v>204.67126800836644</v>
      </c>
      <c r="D12" s="193">
        <v>211.9162432669323</v>
      </c>
      <c r="E12" s="193">
        <v>154.7626772158643</v>
      </c>
      <c r="F12" s="193">
        <v>320.38541208273085</v>
      </c>
      <c r="G12" s="193" t="s">
        <v>76</v>
      </c>
      <c r="H12" s="193">
        <v>265.49184506100454</v>
      </c>
      <c r="I12" s="182">
        <v>194.81238316924816</v>
      </c>
    </row>
    <row r="13" spans="1:9" ht="13.5" thickBot="1" x14ac:dyDescent="0.25">
      <c r="A13" s="361"/>
      <c r="B13" s="194" t="s">
        <v>10</v>
      </c>
      <c r="C13" s="195">
        <v>0.5065492992680567</v>
      </c>
      <c r="D13" s="195">
        <v>0.46674721638770322</v>
      </c>
      <c r="E13" s="195">
        <v>0.35767174884765029</v>
      </c>
      <c r="F13" s="195">
        <v>0.39896438462684269</v>
      </c>
      <c r="G13" s="195" t="s">
        <v>76</v>
      </c>
      <c r="H13" s="195">
        <v>0.4526033993663614</v>
      </c>
      <c r="I13" s="207">
        <v>0.4260155859109</v>
      </c>
    </row>
    <row r="14" spans="1:9" x14ac:dyDescent="0.2">
      <c r="A14" s="359" t="s">
        <v>11</v>
      </c>
      <c r="B14" s="188" t="s">
        <v>4</v>
      </c>
      <c r="C14" s="189">
        <v>371266.60500000004</v>
      </c>
      <c r="D14" s="189">
        <v>241000.45000000004</v>
      </c>
      <c r="E14" s="189">
        <v>528452.04999999993</v>
      </c>
      <c r="F14" s="189">
        <v>51828.520000000004</v>
      </c>
      <c r="G14" s="189">
        <v>5177</v>
      </c>
      <c r="H14" s="189">
        <v>75003</v>
      </c>
      <c r="I14" s="206">
        <v>1272727.625</v>
      </c>
    </row>
    <row r="15" spans="1:9" x14ac:dyDescent="0.2">
      <c r="A15" s="360"/>
      <c r="B15" s="190" t="s">
        <v>5</v>
      </c>
      <c r="C15" s="191">
        <v>150530518.78400001</v>
      </c>
      <c r="D15" s="191">
        <v>88454975.094000027</v>
      </c>
      <c r="E15" s="191">
        <v>222144363.07000005</v>
      </c>
      <c r="F15" s="191">
        <v>39858556.759999998</v>
      </c>
      <c r="G15" s="191">
        <v>3571126</v>
      </c>
      <c r="H15" s="191">
        <v>42140381</v>
      </c>
      <c r="I15" s="182">
        <v>546699920.70800006</v>
      </c>
    </row>
    <row r="16" spans="1:9" x14ac:dyDescent="0.2">
      <c r="A16" s="360"/>
      <c r="B16" s="190" t="s">
        <v>7</v>
      </c>
      <c r="C16" s="192">
        <v>405.45127613618786</v>
      </c>
      <c r="D16" s="192">
        <v>367.03240634612928</v>
      </c>
      <c r="E16" s="192">
        <v>420.36806001604134</v>
      </c>
      <c r="F16" s="192">
        <v>769.04678659548824</v>
      </c>
      <c r="G16" s="192">
        <v>689.80606528877729</v>
      </c>
      <c r="H16" s="192">
        <v>561.84927269575883</v>
      </c>
      <c r="I16" s="182">
        <v>429.54981880588952</v>
      </c>
    </row>
    <row r="17" spans="1:9" x14ac:dyDescent="0.2">
      <c r="A17" s="360"/>
      <c r="B17" s="190" t="s">
        <v>8</v>
      </c>
      <c r="C17" s="192">
        <v>82736.830130000017</v>
      </c>
      <c r="D17" s="192">
        <v>50752.618134999997</v>
      </c>
      <c r="E17" s="192">
        <v>92282.875929999995</v>
      </c>
      <c r="F17" s="192">
        <v>16169.078539999999</v>
      </c>
      <c r="G17" s="192">
        <v>883.10400000000004</v>
      </c>
      <c r="H17" s="192">
        <v>20229.259999999998</v>
      </c>
      <c r="I17" s="182">
        <v>263053.76673499995</v>
      </c>
    </row>
    <row r="18" spans="1:9" x14ac:dyDescent="0.2">
      <c r="A18" s="360"/>
      <c r="B18" s="190" t="s">
        <v>9</v>
      </c>
      <c r="C18" s="193">
        <v>222.85018101749282</v>
      </c>
      <c r="D18" s="193">
        <v>210.59138327335069</v>
      </c>
      <c r="E18" s="193">
        <v>174.62866485237404</v>
      </c>
      <c r="F18" s="193">
        <v>311.97260774569673</v>
      </c>
      <c r="G18" s="193">
        <v>170.5821904577941</v>
      </c>
      <c r="H18" s="193">
        <v>269.7126781595403</v>
      </c>
      <c r="I18" s="182">
        <v>206.68504522717495</v>
      </c>
    </row>
    <row r="19" spans="1:9" ht="13.5" thickBot="1" x14ac:dyDescent="0.25">
      <c r="A19" s="361"/>
      <c r="B19" s="194" t="s">
        <v>10</v>
      </c>
      <c r="C19" s="195">
        <v>0.54963492319269258</v>
      </c>
      <c r="D19" s="195">
        <v>0.57376781895044127</v>
      </c>
      <c r="E19" s="195">
        <v>0.41541849027661654</v>
      </c>
      <c r="F19" s="195">
        <v>0.40566141512244758</v>
      </c>
      <c r="G19" s="195">
        <v>0.24729007041476553</v>
      </c>
      <c r="H19" s="195">
        <v>0.48004454444775901</v>
      </c>
      <c r="I19" s="207">
        <v>0.48116664512102714</v>
      </c>
    </row>
    <row r="20" spans="1:9" x14ac:dyDescent="0.2">
      <c r="A20" s="359" t="s">
        <v>12</v>
      </c>
      <c r="B20" s="188" t="s">
        <v>4</v>
      </c>
      <c r="C20" s="189">
        <v>384937.18799999997</v>
      </c>
      <c r="D20" s="189">
        <v>323000.00000000012</v>
      </c>
      <c r="E20" s="189">
        <v>561304.32999999996</v>
      </c>
      <c r="F20" s="189">
        <v>75233.31</v>
      </c>
      <c r="G20" s="189">
        <v>9599</v>
      </c>
      <c r="H20" s="189">
        <v>106041</v>
      </c>
      <c r="I20" s="206">
        <v>1460114.8280000002</v>
      </c>
    </row>
    <row r="21" spans="1:9" x14ac:dyDescent="0.2">
      <c r="A21" s="360"/>
      <c r="B21" s="190" t="s">
        <v>5</v>
      </c>
      <c r="C21" s="191">
        <v>157970928.82600001</v>
      </c>
      <c r="D21" s="191">
        <v>127587350.59060001</v>
      </c>
      <c r="E21" s="191">
        <v>223470428.42000008</v>
      </c>
      <c r="F21" s="191">
        <v>53634549.900000006</v>
      </c>
      <c r="G21" s="191">
        <v>6335656</v>
      </c>
      <c r="H21" s="191">
        <v>67457414</v>
      </c>
      <c r="I21" s="182">
        <v>636456327.73660004</v>
      </c>
    </row>
    <row r="22" spans="1:9" x14ac:dyDescent="0.2">
      <c r="A22" s="360"/>
      <c r="B22" s="190" t="s">
        <v>7</v>
      </c>
      <c r="C22" s="192">
        <v>410.38105371622351</v>
      </c>
      <c r="D22" s="192">
        <v>395.00727737027853</v>
      </c>
      <c r="E22" s="192">
        <v>398.12703461596328</v>
      </c>
      <c r="F22" s="192">
        <v>712.9096127765747</v>
      </c>
      <c r="G22" s="192">
        <v>660.03292009584334</v>
      </c>
      <c r="H22" s="192">
        <v>636.1446421667091</v>
      </c>
      <c r="I22" s="182">
        <v>435.89470878012338</v>
      </c>
    </row>
    <row r="23" spans="1:9" x14ac:dyDescent="0.2">
      <c r="A23" s="360"/>
      <c r="B23" s="190" t="s">
        <v>8</v>
      </c>
      <c r="C23" s="192">
        <v>84314.29916000001</v>
      </c>
      <c r="D23" s="192">
        <v>75189.927679600005</v>
      </c>
      <c r="E23" s="192">
        <v>100503.04357999998</v>
      </c>
      <c r="F23" s="192">
        <v>23678.25648</v>
      </c>
      <c r="G23" s="192">
        <v>1660.4939999999999</v>
      </c>
      <c r="H23" s="192">
        <v>33683.824999999997</v>
      </c>
      <c r="I23" s="182">
        <v>319029.84589960001</v>
      </c>
    </row>
    <row r="24" spans="1:9" x14ac:dyDescent="0.2">
      <c r="A24" s="360"/>
      <c r="B24" s="190" t="s">
        <v>9</v>
      </c>
      <c r="C24" s="193">
        <v>219.03391459284006</v>
      </c>
      <c r="D24" s="193">
        <v>232.78615380681106</v>
      </c>
      <c r="E24" s="193">
        <v>179.05267821468613</v>
      </c>
      <c r="F24" s="193">
        <v>314.73102113943946</v>
      </c>
      <c r="G24" s="193">
        <v>172.98614439004064</v>
      </c>
      <c r="H24" s="193">
        <v>317.64906969945588</v>
      </c>
      <c r="I24" s="182">
        <v>218.49640848904519</v>
      </c>
    </row>
    <row r="25" spans="1:9" ht="13.5" thickBot="1" x14ac:dyDescent="0.25">
      <c r="A25" s="361"/>
      <c r="B25" s="194" t="s">
        <v>10</v>
      </c>
      <c r="C25" s="195">
        <v>0.53373300889348796</v>
      </c>
      <c r="D25" s="195">
        <v>0.5893211774642777</v>
      </c>
      <c r="E25" s="195">
        <v>0.44973755270701937</v>
      </c>
      <c r="F25" s="195">
        <v>0.44147394774725235</v>
      </c>
      <c r="G25" s="195">
        <v>0.26208714614556095</v>
      </c>
      <c r="H25" s="195">
        <v>0.49933466171709456</v>
      </c>
      <c r="I25" s="207">
        <v>0.50125960257815483</v>
      </c>
    </row>
    <row r="26" spans="1:9" x14ac:dyDescent="0.2">
      <c r="A26" s="359" t="s">
        <v>13</v>
      </c>
      <c r="B26" s="188" t="s">
        <v>4</v>
      </c>
      <c r="C26" s="189">
        <v>344162.74400000001</v>
      </c>
      <c r="D26" s="189">
        <v>353999</v>
      </c>
      <c r="E26" s="189">
        <v>545245.93999999994</v>
      </c>
      <c r="F26" s="189">
        <v>53364.270000000004</v>
      </c>
      <c r="G26" s="189">
        <v>11283</v>
      </c>
      <c r="H26" s="189">
        <v>71075</v>
      </c>
      <c r="I26" s="206">
        <v>1379129.9539999999</v>
      </c>
    </row>
    <row r="27" spans="1:9" x14ac:dyDescent="0.2">
      <c r="A27" s="360"/>
      <c r="B27" s="190" t="s">
        <v>5</v>
      </c>
      <c r="C27" s="191">
        <v>143305394.18600002</v>
      </c>
      <c r="D27" s="191">
        <v>141258311.87539998</v>
      </c>
      <c r="E27" s="191">
        <v>227689607.94</v>
      </c>
      <c r="F27" s="191">
        <v>40905499.399999999</v>
      </c>
      <c r="G27" s="191">
        <v>7558056</v>
      </c>
      <c r="H27" s="191">
        <v>55560256</v>
      </c>
      <c r="I27" s="182">
        <v>616277125.40139997</v>
      </c>
    </row>
    <row r="28" spans="1:9" x14ac:dyDescent="0.2">
      <c r="A28" s="360"/>
      <c r="B28" s="190" t="s">
        <v>7</v>
      </c>
      <c r="C28" s="192">
        <v>416.38845774079493</v>
      </c>
      <c r="D28" s="192">
        <v>399.03590652911441</v>
      </c>
      <c r="E28" s="192">
        <v>417.5906526511688</v>
      </c>
      <c r="F28" s="192">
        <v>766.53347642533095</v>
      </c>
      <c r="G28" s="192">
        <v>669.8622706726934</v>
      </c>
      <c r="H28" s="192">
        <v>781.7130636651425</v>
      </c>
      <c r="I28" s="182">
        <v>446.85935767979123</v>
      </c>
    </row>
    <row r="29" spans="1:9" x14ac:dyDescent="0.2">
      <c r="A29" s="360"/>
      <c r="B29" s="190" t="s">
        <v>8</v>
      </c>
      <c r="C29" s="192">
        <v>79166.186570000005</v>
      </c>
      <c r="D29" s="192">
        <v>107594.51412500002</v>
      </c>
      <c r="E29" s="192">
        <v>104076.44626</v>
      </c>
      <c r="F29" s="192">
        <v>20070.911700000001</v>
      </c>
      <c r="G29" s="192">
        <v>1826.192</v>
      </c>
      <c r="H29" s="192">
        <v>27432.061000000002</v>
      </c>
      <c r="I29" s="182">
        <v>340166.31165499997</v>
      </c>
    </row>
    <row r="30" spans="1:9" x14ac:dyDescent="0.2">
      <c r="A30" s="360"/>
      <c r="B30" s="190" t="s">
        <v>9</v>
      </c>
      <c r="C30" s="193">
        <v>230.02543985411739</v>
      </c>
      <c r="D30" s="193">
        <v>303.9401640258871</v>
      </c>
      <c r="E30" s="193">
        <v>190.87981885752328</v>
      </c>
      <c r="F30" s="193">
        <v>376.11142624081617</v>
      </c>
      <c r="G30" s="193">
        <v>161.85340778161836</v>
      </c>
      <c r="H30" s="193">
        <v>385.95935279634188</v>
      </c>
      <c r="I30" s="182">
        <v>246.65283403379692</v>
      </c>
    </row>
    <row r="31" spans="1:9" ht="13.5" thickBot="1" x14ac:dyDescent="0.25">
      <c r="A31" s="361"/>
      <c r="B31" s="194" t="s">
        <v>10</v>
      </c>
      <c r="C31" s="195">
        <v>0.55242991388899176</v>
      </c>
      <c r="D31" s="195">
        <v>0.7616862519205676</v>
      </c>
      <c r="E31" s="195">
        <v>0.45709792028552249</v>
      </c>
      <c r="F31" s="195">
        <v>0.49066536271159666</v>
      </c>
      <c r="G31" s="195">
        <v>0.24162191971057106</v>
      </c>
      <c r="H31" s="195">
        <v>0.4937353240417035</v>
      </c>
      <c r="I31" s="207">
        <v>0.55196971887191071</v>
      </c>
    </row>
    <row r="32" spans="1:9" x14ac:dyDescent="0.2">
      <c r="A32" s="359" t="s">
        <v>14</v>
      </c>
      <c r="B32" s="188" t="s">
        <v>4</v>
      </c>
      <c r="C32" s="189">
        <v>349328.45100000006</v>
      </c>
      <c r="D32" s="189">
        <v>413999.99999999988</v>
      </c>
      <c r="E32" s="189">
        <v>721818.26</v>
      </c>
      <c r="F32" s="189">
        <v>76207.73000000001</v>
      </c>
      <c r="G32" s="189">
        <v>7257</v>
      </c>
      <c r="H32" s="189">
        <v>105512</v>
      </c>
      <c r="I32" s="206">
        <v>1674123.4409999999</v>
      </c>
    </row>
    <row r="33" spans="1:9" x14ac:dyDescent="0.2">
      <c r="A33" s="360"/>
      <c r="B33" s="190" t="s">
        <v>5</v>
      </c>
      <c r="C33" s="191">
        <v>148510095.47299999</v>
      </c>
      <c r="D33" s="191">
        <v>160298487.45799997</v>
      </c>
      <c r="E33" s="191">
        <v>251655024.99999994</v>
      </c>
      <c r="F33" s="191">
        <v>54598634.060000002</v>
      </c>
      <c r="G33" s="191">
        <v>4918249</v>
      </c>
      <c r="H33" s="191">
        <v>61617352</v>
      </c>
      <c r="I33" s="182">
        <v>681597842.99099994</v>
      </c>
    </row>
    <row r="34" spans="1:9" x14ac:dyDescent="0.2">
      <c r="A34" s="360"/>
      <c r="B34" s="190" t="s">
        <v>7</v>
      </c>
      <c r="C34" s="192">
        <v>425.13026078428396</v>
      </c>
      <c r="D34" s="192">
        <v>387.19441414975853</v>
      </c>
      <c r="E34" s="192">
        <v>348.64042508428639</v>
      </c>
      <c r="F34" s="192">
        <v>716.44482862827692</v>
      </c>
      <c r="G34" s="192">
        <v>677.72481741766569</v>
      </c>
      <c r="H34" s="192">
        <v>583.98430510273715</v>
      </c>
      <c r="I34" s="182">
        <v>407.13714789386307</v>
      </c>
    </row>
    <row r="35" spans="1:9" x14ac:dyDescent="0.2">
      <c r="A35" s="360"/>
      <c r="B35" s="190" t="s">
        <v>8</v>
      </c>
      <c r="C35" s="192">
        <v>85818.029119999992</v>
      </c>
      <c r="D35" s="192">
        <v>129494.11837</v>
      </c>
      <c r="E35" s="192">
        <v>123713.86047</v>
      </c>
      <c r="F35" s="192">
        <v>29005.165239999998</v>
      </c>
      <c r="G35" s="192">
        <v>1313.84</v>
      </c>
      <c r="H35" s="192">
        <v>37666.576999999997</v>
      </c>
      <c r="I35" s="182">
        <v>407011.59020000004</v>
      </c>
    </row>
    <row r="36" spans="1:9" x14ac:dyDescent="0.2">
      <c r="A36" s="360"/>
      <c r="B36" s="190" t="s">
        <v>9</v>
      </c>
      <c r="C36" s="193">
        <v>245.66573055911778</v>
      </c>
      <c r="D36" s="193">
        <v>312.78772553140101</v>
      </c>
      <c r="E36" s="193">
        <v>171.39197956837501</v>
      </c>
      <c r="F36" s="193">
        <v>380.60660303095227</v>
      </c>
      <c r="G36" s="193">
        <v>181.04450875017224</v>
      </c>
      <c r="H36" s="193">
        <v>356.98856054287666</v>
      </c>
      <c r="I36" s="182">
        <v>243.11922301074816</v>
      </c>
    </row>
    <row r="37" spans="1:9" ht="13.5" thickBot="1" x14ac:dyDescent="0.25">
      <c r="A37" s="361"/>
      <c r="B37" s="194" t="s">
        <v>10</v>
      </c>
      <c r="C37" s="195">
        <v>0.57785990135332055</v>
      </c>
      <c r="D37" s="195">
        <v>0.80783119306680251</v>
      </c>
      <c r="E37" s="195">
        <v>0.49160099413870251</v>
      </c>
      <c r="F37" s="195">
        <v>0.53124342283225234</v>
      </c>
      <c r="G37" s="195">
        <v>0.26713572248985362</v>
      </c>
      <c r="H37" s="195">
        <v>0.61129821028336306</v>
      </c>
      <c r="I37" s="207">
        <v>0.59714330728211296</v>
      </c>
    </row>
    <row r="38" spans="1:9" x14ac:dyDescent="0.2">
      <c r="A38" s="359" t="s">
        <v>15</v>
      </c>
      <c r="B38" s="188" t="s">
        <v>4</v>
      </c>
      <c r="C38" s="189">
        <v>380135.46300000005</v>
      </c>
      <c r="D38" s="189">
        <v>403999.99999999994</v>
      </c>
      <c r="E38" s="189">
        <v>706910.30999999994</v>
      </c>
      <c r="F38" s="189">
        <v>69300.260000000009</v>
      </c>
      <c r="G38" s="189">
        <v>7415</v>
      </c>
      <c r="H38" s="189">
        <v>123484</v>
      </c>
      <c r="I38" s="206">
        <v>1691245.0330000001</v>
      </c>
    </row>
    <row r="39" spans="1:9" x14ac:dyDescent="0.2">
      <c r="A39" s="360"/>
      <c r="B39" s="190" t="s">
        <v>5</v>
      </c>
      <c r="C39" s="191">
        <v>149207379.02199998</v>
      </c>
      <c r="D39" s="191">
        <v>160228134.02800003</v>
      </c>
      <c r="E39" s="191">
        <v>278658930.08000004</v>
      </c>
      <c r="F39" s="191">
        <v>50503967.68999999</v>
      </c>
      <c r="G39" s="191">
        <v>5091249</v>
      </c>
      <c r="H39" s="191">
        <v>77852882</v>
      </c>
      <c r="I39" s="182">
        <v>721542541.82000005</v>
      </c>
    </row>
    <row r="40" spans="1:9" x14ac:dyDescent="0.2">
      <c r="A40" s="360"/>
      <c r="B40" s="190" t="s">
        <v>7</v>
      </c>
      <c r="C40" s="192">
        <v>392.51107445873834</v>
      </c>
      <c r="D40" s="192">
        <v>396.60429214851496</v>
      </c>
      <c r="E40" s="192">
        <v>394.19276552919433</v>
      </c>
      <c r="F40" s="192">
        <v>728.77024833673033</v>
      </c>
      <c r="G40" s="192">
        <v>17.312609575185434</v>
      </c>
      <c r="H40" s="192">
        <v>630.46938874672026</v>
      </c>
      <c r="I40" s="182">
        <v>426.6339458452677</v>
      </c>
    </row>
    <row r="41" spans="1:9" x14ac:dyDescent="0.2">
      <c r="A41" s="360"/>
      <c r="B41" s="190" t="s">
        <v>8</v>
      </c>
      <c r="C41" s="192">
        <v>88702.762450000009</v>
      </c>
      <c r="D41" s="192">
        <v>129192.16140199998</v>
      </c>
      <c r="E41" s="192">
        <v>136924.15320999999</v>
      </c>
      <c r="F41" s="192">
        <v>29333.65076</v>
      </c>
      <c r="G41" s="192">
        <v>1716.3520000000001</v>
      </c>
      <c r="H41" s="192">
        <v>45810.055999999997</v>
      </c>
      <c r="I41" s="182">
        <v>431679.13582199992</v>
      </c>
    </row>
    <row r="42" spans="1:9" x14ac:dyDescent="0.2">
      <c r="A42" s="360"/>
      <c r="B42" s="190" t="s">
        <v>9</v>
      </c>
      <c r="C42" s="193">
        <v>233.34513899325407</v>
      </c>
      <c r="D42" s="193">
        <v>319.78257772772275</v>
      </c>
      <c r="E42" s="193">
        <v>193.69381274125141</v>
      </c>
      <c r="F42" s="193">
        <v>423.28341567549671</v>
      </c>
      <c r="G42" s="193">
        <v>231.47026298044506</v>
      </c>
      <c r="H42" s="193">
        <v>370.97968967639531</v>
      </c>
      <c r="I42" s="182">
        <v>255.24340199023064</v>
      </c>
    </row>
    <row r="43" spans="1:9" ht="13.5" thickBot="1" x14ac:dyDescent="0.25">
      <c r="A43" s="361"/>
      <c r="B43" s="194" t="s">
        <v>10</v>
      </c>
      <c r="C43" s="195">
        <v>0.59449313453137709</v>
      </c>
      <c r="D43" s="195">
        <v>0.80630135391468472</v>
      </c>
      <c r="E43" s="195">
        <v>0.49136825857578115</v>
      </c>
      <c r="F43" s="195">
        <v>0.58081873764956082</v>
      </c>
      <c r="G43" s="195">
        <v>13.370038871102178</v>
      </c>
      <c r="H43" s="195">
        <v>0.58841824250000152</v>
      </c>
      <c r="I43" s="207">
        <v>0.59827260459673481</v>
      </c>
    </row>
    <row r="44" spans="1:9" x14ac:dyDescent="0.2">
      <c r="A44" s="359" t="s">
        <v>16</v>
      </c>
      <c r="B44" s="188" t="s">
        <v>4</v>
      </c>
      <c r="C44" s="189">
        <v>369314.09099999996</v>
      </c>
      <c r="D44" s="189">
        <v>441999.99999999983</v>
      </c>
      <c r="E44" s="189">
        <v>714619.46</v>
      </c>
      <c r="F44" s="189">
        <v>82930.53</v>
      </c>
      <c r="G44" s="189">
        <v>10488</v>
      </c>
      <c r="H44" s="189">
        <v>136632</v>
      </c>
      <c r="I44" s="206">
        <v>1755984.0809999998</v>
      </c>
    </row>
    <row r="45" spans="1:9" x14ac:dyDescent="0.2">
      <c r="A45" s="360"/>
      <c r="B45" s="190" t="s">
        <v>5</v>
      </c>
      <c r="C45" s="191">
        <v>144256969.53300002</v>
      </c>
      <c r="D45" s="191">
        <v>165746837.36199996</v>
      </c>
      <c r="E45" s="191">
        <v>329564388.81</v>
      </c>
      <c r="F45" s="191">
        <v>62848689.860000007</v>
      </c>
      <c r="G45" s="191">
        <v>9199051</v>
      </c>
      <c r="H45" s="191">
        <v>86236377</v>
      </c>
      <c r="I45" s="182">
        <v>797852313.56499994</v>
      </c>
    </row>
    <row r="46" spans="1:9" x14ac:dyDescent="0.2">
      <c r="A46" s="360"/>
      <c r="B46" s="190" t="s">
        <v>7</v>
      </c>
      <c r="C46" s="192">
        <v>390.60781337206015</v>
      </c>
      <c r="D46" s="192">
        <v>374.99284471040727</v>
      </c>
      <c r="E46" s="192">
        <v>461.17466323964931</v>
      </c>
      <c r="F46" s="192">
        <v>757.84744001997831</v>
      </c>
      <c r="G46" s="192">
        <v>877.10249809305878</v>
      </c>
      <c r="H46" s="192">
        <v>631.15797909713683</v>
      </c>
      <c r="I46" s="182">
        <v>454.36192856067242</v>
      </c>
    </row>
    <row r="47" spans="1:9" x14ac:dyDescent="0.2">
      <c r="A47" s="360"/>
      <c r="B47" s="190" t="s">
        <v>8</v>
      </c>
      <c r="C47" s="192">
        <v>86712.658169999981</v>
      </c>
      <c r="D47" s="192">
        <v>120634.58321000001</v>
      </c>
      <c r="E47" s="192">
        <v>156361.64749999996</v>
      </c>
      <c r="F47" s="192">
        <v>34624.24914</v>
      </c>
      <c r="G47" s="192">
        <v>9036.3829999999998</v>
      </c>
      <c r="H47" s="192">
        <v>51576.11</v>
      </c>
      <c r="I47" s="182">
        <v>458945.63101999991</v>
      </c>
    </row>
    <row r="48" spans="1:9" x14ac:dyDescent="0.2">
      <c r="A48" s="360"/>
      <c r="B48" s="190" t="s">
        <v>9</v>
      </c>
      <c r="C48" s="193">
        <v>234.7937982415082</v>
      </c>
      <c r="D48" s="193">
        <v>272.92892128959289</v>
      </c>
      <c r="E48" s="193">
        <v>218.80407161036445</v>
      </c>
      <c r="F48" s="193">
        <v>417.50907826104572</v>
      </c>
      <c r="G48" s="193">
        <v>861.59258199847443</v>
      </c>
      <c r="H48" s="193">
        <v>377.48192224369109</v>
      </c>
      <c r="I48" s="182">
        <v>261.36092917120243</v>
      </c>
    </row>
    <row r="49" spans="1:9" ht="13.5" thickBot="1" x14ac:dyDescent="0.25">
      <c r="A49" s="361"/>
      <c r="B49" s="196" t="s">
        <v>10</v>
      </c>
      <c r="C49" s="195">
        <v>0.60109857049342574</v>
      </c>
      <c r="D49" s="195">
        <v>0.72782434422279574</v>
      </c>
      <c r="E49" s="195">
        <v>0.47444946362255591</v>
      </c>
      <c r="F49" s="195">
        <v>0.55091441392219975</v>
      </c>
      <c r="G49" s="195">
        <v>0.9823168715990378</v>
      </c>
      <c r="H49" s="195">
        <v>0.59807834923306202</v>
      </c>
      <c r="I49" s="207">
        <v>0.5752262959159925</v>
      </c>
    </row>
    <row r="50" spans="1:9" x14ac:dyDescent="0.2">
      <c r="A50" s="359" t="s">
        <v>17</v>
      </c>
      <c r="B50" s="188" t="s">
        <v>4</v>
      </c>
      <c r="C50" s="189">
        <v>421423.99800000002</v>
      </c>
      <c r="D50" s="189">
        <v>469999</v>
      </c>
      <c r="E50" s="189">
        <v>700677.74000000011</v>
      </c>
      <c r="F50" s="189">
        <v>98657.55</v>
      </c>
      <c r="G50" s="189">
        <v>8335</v>
      </c>
      <c r="H50" s="189">
        <v>139600</v>
      </c>
      <c r="I50" s="206">
        <v>1838693.2880000002</v>
      </c>
    </row>
    <row r="51" spans="1:9" x14ac:dyDescent="0.2">
      <c r="A51" s="360"/>
      <c r="B51" s="190" t="s">
        <v>5</v>
      </c>
      <c r="C51" s="191">
        <v>161884605.94199997</v>
      </c>
      <c r="D51" s="191">
        <v>185260590.35720003</v>
      </c>
      <c r="E51" s="191">
        <v>315970642.01000005</v>
      </c>
      <c r="F51" s="191">
        <v>69740611.700000003</v>
      </c>
      <c r="G51" s="191">
        <v>6547154</v>
      </c>
      <c r="H51" s="191">
        <v>94130038</v>
      </c>
      <c r="I51" s="182">
        <v>833533642.0092001</v>
      </c>
    </row>
    <row r="52" spans="1:9" x14ac:dyDescent="0.2">
      <c r="A52" s="360"/>
      <c r="B52" s="190" t="s">
        <v>7</v>
      </c>
      <c r="C52" s="192">
        <v>384.13713198648918</v>
      </c>
      <c r="D52" s="192">
        <v>394.1723075095905</v>
      </c>
      <c r="E52" s="192">
        <v>450.9500216319131</v>
      </c>
      <c r="F52" s="192">
        <v>706.89584020685697</v>
      </c>
      <c r="G52" s="192">
        <v>785.50137972405514</v>
      </c>
      <c r="H52" s="192">
        <v>674.28393982808018</v>
      </c>
      <c r="I52" s="182">
        <v>453.32935484626626</v>
      </c>
    </row>
    <row r="53" spans="1:9" x14ac:dyDescent="0.2">
      <c r="A53" s="360"/>
      <c r="B53" s="190" t="s">
        <v>8</v>
      </c>
      <c r="C53" s="192">
        <v>103756.09198</v>
      </c>
      <c r="D53" s="192">
        <v>130378.433005</v>
      </c>
      <c r="E53" s="192">
        <v>151320.28215000001</v>
      </c>
      <c r="F53" s="192">
        <v>41311.173999999999</v>
      </c>
      <c r="G53" s="192">
        <v>4172.8760000000002</v>
      </c>
      <c r="H53" s="192">
        <v>55382.345000000001</v>
      </c>
      <c r="I53" s="182">
        <v>486321.20213500003</v>
      </c>
    </row>
    <row r="54" spans="1:9" x14ac:dyDescent="0.2">
      <c r="A54" s="360"/>
      <c r="B54" s="190" t="s">
        <v>9</v>
      </c>
      <c r="C54" s="193">
        <v>246.20356807492487</v>
      </c>
      <c r="D54" s="193">
        <v>277.40151150321594</v>
      </c>
      <c r="E54" s="193">
        <v>215.96273652135713</v>
      </c>
      <c r="F54" s="193">
        <v>418.73302144640729</v>
      </c>
      <c r="G54" s="193">
        <v>500.64499100179967</v>
      </c>
      <c r="H54" s="193">
        <v>396.72166905444124</v>
      </c>
      <c r="I54" s="182">
        <v>264.49283592261639</v>
      </c>
    </row>
    <row r="55" spans="1:9" ht="13.5" thickBot="1" x14ac:dyDescent="0.25">
      <c r="A55" s="361"/>
      <c r="B55" s="194" t="s">
        <v>10</v>
      </c>
      <c r="C55" s="195">
        <v>0.64092624111012597</v>
      </c>
      <c r="D55" s="195">
        <v>0.7037569768811488</v>
      </c>
      <c r="E55" s="195">
        <v>0.47890614516398938</v>
      </c>
      <c r="F55" s="195">
        <v>0.59235462656545634</v>
      </c>
      <c r="G55" s="195">
        <v>0.63735723949673395</v>
      </c>
      <c r="H55" s="195">
        <v>0.58835995583046508</v>
      </c>
      <c r="I55" s="207">
        <v>0.58344519959955299</v>
      </c>
    </row>
    <row r="56" spans="1:9" x14ac:dyDescent="0.2">
      <c r="A56" s="203"/>
      <c r="B56" s="188" t="s">
        <v>4</v>
      </c>
      <c r="C56" s="189">
        <v>428991.45399999997</v>
      </c>
      <c r="D56" s="189">
        <v>416999.91999999993</v>
      </c>
      <c r="E56" s="189">
        <v>752669.56</v>
      </c>
      <c r="F56" s="189">
        <v>93492</v>
      </c>
      <c r="G56" s="189">
        <v>11089</v>
      </c>
      <c r="H56" s="189">
        <v>153638</v>
      </c>
      <c r="I56" s="206">
        <v>1856879.9339999999</v>
      </c>
    </row>
    <row r="57" spans="1:9" x14ac:dyDescent="0.2">
      <c r="A57" s="204"/>
      <c r="B57" s="190" t="s">
        <v>5</v>
      </c>
      <c r="C57" s="191">
        <v>170517711.15200001</v>
      </c>
      <c r="D57" s="191">
        <v>158624510.63299999</v>
      </c>
      <c r="E57" s="191">
        <v>317176960.63999999</v>
      </c>
      <c r="F57" s="191">
        <v>67529335.220000014</v>
      </c>
      <c r="G57" s="191">
        <v>8938302</v>
      </c>
      <c r="H57" s="191">
        <v>101914817</v>
      </c>
      <c r="I57" s="182">
        <v>824701636.64499998</v>
      </c>
    </row>
    <row r="58" spans="1:9" x14ac:dyDescent="0.2">
      <c r="A58" s="204" t="s">
        <v>18</v>
      </c>
      <c r="B58" s="190" t="s">
        <v>7</v>
      </c>
      <c r="C58" s="192">
        <v>397.48510037218603</v>
      </c>
      <c r="D58" s="192">
        <v>380.39458288864904</v>
      </c>
      <c r="E58" s="192">
        <v>421.40266791179914</v>
      </c>
      <c r="F58" s="192">
        <v>722.30068048603107</v>
      </c>
      <c r="G58" s="192">
        <v>806.05122193164402</v>
      </c>
      <c r="H58" s="192">
        <v>663.34381468126378</v>
      </c>
      <c r="I58" s="182">
        <v>444.13298972350253</v>
      </c>
    </row>
    <row r="59" spans="1:9" x14ac:dyDescent="0.2">
      <c r="A59" s="204"/>
      <c r="B59" s="190" t="s">
        <v>8</v>
      </c>
      <c r="C59" s="192">
        <v>110298.81256000001</v>
      </c>
      <c r="D59" s="192">
        <v>116767.43993789998</v>
      </c>
      <c r="E59" s="192">
        <v>152683.90110000002</v>
      </c>
      <c r="F59" s="192">
        <v>39475.094820000006</v>
      </c>
      <c r="G59" s="192">
        <v>7984.3370000000004</v>
      </c>
      <c r="H59" s="192">
        <v>61149.050999999999</v>
      </c>
      <c r="I59" s="182">
        <v>488358.63641789998</v>
      </c>
    </row>
    <row r="60" spans="1:9" x14ac:dyDescent="0.2">
      <c r="A60" s="204"/>
      <c r="B60" s="190" t="s">
        <v>9</v>
      </c>
      <c r="C60" s="193">
        <v>257.11191104520236</v>
      </c>
      <c r="D60" s="193">
        <v>280.01789529815738</v>
      </c>
      <c r="E60" s="193">
        <v>202.85648472352199</v>
      </c>
      <c r="F60" s="193">
        <v>422.22965408805038</v>
      </c>
      <c r="G60" s="193">
        <v>720.02317612047977</v>
      </c>
      <c r="H60" s="193">
        <v>398.00733542482982</v>
      </c>
      <c r="I60" s="182">
        <v>262.99957658861751</v>
      </c>
    </row>
    <row r="61" spans="1:9" ht="13.5" thickBot="1" x14ac:dyDescent="0.25">
      <c r="A61" s="205"/>
      <c r="B61" s="194" t="s">
        <v>10</v>
      </c>
      <c r="C61" s="195">
        <v>0.64684666369746957</v>
      </c>
      <c r="D61" s="195">
        <v>0.7361248237862672</v>
      </c>
      <c r="E61" s="195">
        <v>0.48138395926335348</v>
      </c>
      <c r="F61" s="195">
        <v>0.58456217126077614</v>
      </c>
      <c r="G61" s="195">
        <v>0.89327223448032966</v>
      </c>
      <c r="H61" s="195">
        <v>0.60000157778824248</v>
      </c>
      <c r="I61" s="207">
        <v>0.59216401995345891</v>
      </c>
    </row>
    <row r="62" spans="1:9" x14ac:dyDescent="0.2">
      <c r="A62" s="203"/>
      <c r="B62" s="188" t="s">
        <v>4</v>
      </c>
      <c r="C62" s="189">
        <v>430692</v>
      </c>
      <c r="D62" s="189">
        <v>312999.7</v>
      </c>
      <c r="E62" s="189">
        <v>658858.38</v>
      </c>
      <c r="F62" s="189">
        <v>104985.76000000001</v>
      </c>
      <c r="G62" s="189">
        <v>14007</v>
      </c>
      <c r="H62" s="189">
        <v>136208</v>
      </c>
      <c r="I62" s="206">
        <v>1657750.84</v>
      </c>
    </row>
    <row r="63" spans="1:9" x14ac:dyDescent="0.2">
      <c r="A63" s="204"/>
      <c r="B63" s="190" t="s">
        <v>5</v>
      </c>
      <c r="C63" s="191">
        <v>178472618.20199999</v>
      </c>
      <c r="D63" s="191">
        <v>118762552.35000001</v>
      </c>
      <c r="E63" s="191">
        <v>328525909.88000005</v>
      </c>
      <c r="F63" s="191">
        <v>69348171.140000001</v>
      </c>
      <c r="G63" s="191">
        <v>11331480</v>
      </c>
      <c r="H63" s="191">
        <v>86766960</v>
      </c>
      <c r="I63" s="182">
        <v>793207691.57200003</v>
      </c>
    </row>
    <row r="64" spans="1:9" x14ac:dyDescent="0.2">
      <c r="A64" s="204" t="s">
        <v>19</v>
      </c>
      <c r="B64" s="190" t="s">
        <v>7</v>
      </c>
      <c r="C64" s="192">
        <v>414.38572855311912</v>
      </c>
      <c r="D64" s="192">
        <v>379.43343827486098</v>
      </c>
      <c r="E64" s="192">
        <v>498.62902234012728</v>
      </c>
      <c r="F64" s="192">
        <v>660.54835570081116</v>
      </c>
      <c r="G64" s="192">
        <v>808.98693510387659</v>
      </c>
      <c r="H64" s="192">
        <v>637.0180899800306</v>
      </c>
      <c r="I64" s="208">
        <v>478.48426460275539</v>
      </c>
    </row>
    <row r="65" spans="1:9" x14ac:dyDescent="0.2">
      <c r="A65" s="204"/>
      <c r="B65" s="190" t="s">
        <v>8</v>
      </c>
      <c r="C65" s="192">
        <v>117836.58844000001</v>
      </c>
      <c r="D65" s="192">
        <v>85058.416842399994</v>
      </c>
      <c r="E65" s="192">
        <v>159719.24632999999</v>
      </c>
      <c r="F65" s="192">
        <v>42627.611179999993</v>
      </c>
      <c r="G65" s="192">
        <v>9755.9560000000001</v>
      </c>
      <c r="H65" s="192">
        <v>53388.347999999998</v>
      </c>
      <c r="I65" s="182">
        <v>468386.16679240001</v>
      </c>
    </row>
    <row r="66" spans="1:9" x14ac:dyDescent="0.2">
      <c r="A66" s="204"/>
      <c r="B66" s="190" t="s">
        <v>9</v>
      </c>
      <c r="C66" s="193">
        <v>273.59827542652295</v>
      </c>
      <c r="D66" s="193">
        <v>271.75239095245138</v>
      </c>
      <c r="E66" s="193">
        <v>242.41817540516064</v>
      </c>
      <c r="F66" s="193">
        <v>406.03231504920274</v>
      </c>
      <c r="G66" s="193">
        <v>696.50574712643675</v>
      </c>
      <c r="H66" s="193">
        <v>391.96191119464351</v>
      </c>
      <c r="I66" s="208">
        <v>282.54316359893988</v>
      </c>
    </row>
    <row r="67" spans="1:9" ht="13.5" thickBot="1" x14ac:dyDescent="0.25">
      <c r="A67" s="205"/>
      <c r="B67" s="194" t="s">
        <v>10</v>
      </c>
      <c r="C67" s="195">
        <v>0.66025023685498618</v>
      </c>
      <c r="D67" s="195">
        <v>0.7162056991814052</v>
      </c>
      <c r="E67" s="195">
        <v>0.48616940559829902</v>
      </c>
      <c r="F67" s="195">
        <v>0.61468976728951397</v>
      </c>
      <c r="G67" s="195">
        <v>0.86096043941303346</v>
      </c>
      <c r="H67" s="195">
        <v>0.61530734740504911</v>
      </c>
      <c r="I67" s="209">
        <v>0.59049624930406297</v>
      </c>
    </row>
    <row r="68" spans="1:9" x14ac:dyDescent="0.2">
      <c r="A68" s="203"/>
      <c r="B68" s="188" t="s">
        <v>4</v>
      </c>
      <c r="C68" s="189">
        <v>404112.201</v>
      </c>
      <c r="D68" s="189">
        <v>314000.87000000011</v>
      </c>
      <c r="E68" s="189">
        <v>600672.86</v>
      </c>
      <c r="F68" s="189">
        <v>121561.55</v>
      </c>
      <c r="G68" s="189">
        <v>9910</v>
      </c>
      <c r="H68" s="189">
        <v>135528</v>
      </c>
      <c r="I68" s="206">
        <v>1585785.4810000001</v>
      </c>
    </row>
    <row r="69" spans="1:9" x14ac:dyDescent="0.2">
      <c r="A69" s="204"/>
      <c r="B69" s="190" t="s">
        <v>5</v>
      </c>
      <c r="C69" s="191">
        <v>166665509.68899998</v>
      </c>
      <c r="D69" s="191">
        <v>136422444.27200001</v>
      </c>
      <c r="E69" s="191">
        <v>292534331.67000002</v>
      </c>
      <c r="F69" s="191">
        <v>67310985.289999992</v>
      </c>
      <c r="G69" s="191">
        <v>8182393</v>
      </c>
      <c r="H69" s="191">
        <v>79337091</v>
      </c>
      <c r="I69" s="182">
        <v>750452754.921</v>
      </c>
    </row>
    <row r="70" spans="1:9" x14ac:dyDescent="0.2">
      <c r="A70" s="204" t="s">
        <v>20</v>
      </c>
      <c r="B70" s="190" t="s">
        <v>7</v>
      </c>
      <c r="C70" s="192">
        <v>412.42384980353506</v>
      </c>
      <c r="D70" s="192">
        <v>434.4651792588981</v>
      </c>
      <c r="E70" s="192">
        <v>487.01106900351721</v>
      </c>
      <c r="F70" s="192">
        <v>553.71937335448581</v>
      </c>
      <c r="G70" s="192">
        <v>825.67033299697277</v>
      </c>
      <c r="H70" s="192">
        <v>585.39261997520805</v>
      </c>
      <c r="I70" s="208">
        <v>473.23724672252814</v>
      </c>
    </row>
    <row r="71" spans="1:9" x14ac:dyDescent="0.2">
      <c r="A71" s="204"/>
      <c r="B71" s="190" t="s">
        <v>8</v>
      </c>
      <c r="C71" s="192">
        <v>110212.74681999999</v>
      </c>
      <c r="D71" s="192">
        <v>87559.167099499988</v>
      </c>
      <c r="E71" s="192">
        <v>143493.95118</v>
      </c>
      <c r="F71" s="192">
        <v>41901.02953</v>
      </c>
      <c r="G71" s="192">
        <v>6708.2610000000004</v>
      </c>
      <c r="H71" s="192">
        <v>48020.398000000001</v>
      </c>
      <c r="I71" s="182">
        <v>437895.55362949992</v>
      </c>
    </row>
    <row r="72" spans="1:9" x14ac:dyDescent="0.2">
      <c r="A72" s="204"/>
      <c r="B72" s="190" t="s">
        <v>9</v>
      </c>
      <c r="C72" s="193">
        <v>272.72808528738284</v>
      </c>
      <c r="D72" s="193">
        <v>278.85007802526138</v>
      </c>
      <c r="E72" s="193">
        <v>238.88868756281082</v>
      </c>
      <c r="F72" s="193">
        <v>0</v>
      </c>
      <c r="G72" s="193">
        <v>676.91836528758824</v>
      </c>
      <c r="H72" s="193">
        <v>354.32086358538459</v>
      </c>
      <c r="I72" s="208">
        <v>276.13795111389334</v>
      </c>
    </row>
    <row r="73" spans="1:9" ht="13.5" thickBot="1" x14ac:dyDescent="0.25">
      <c r="A73" s="205"/>
      <c r="B73" s="194" t="s">
        <v>10</v>
      </c>
      <c r="C73" s="195">
        <v>0.66128107144458637</v>
      </c>
      <c r="D73" s="195">
        <v>0.64182376709893796</v>
      </c>
      <c r="E73" s="195">
        <v>0.49052003695030094</v>
      </c>
      <c r="F73" s="195">
        <v>0.62249912624923343</v>
      </c>
      <c r="G73" s="195">
        <v>0.81984096828397268</v>
      </c>
      <c r="H73" s="195">
        <v>0.60527046548757379</v>
      </c>
      <c r="I73" s="209">
        <v>0.5835084897191124</v>
      </c>
    </row>
    <row r="74" spans="1:9" x14ac:dyDescent="0.2">
      <c r="A74" s="203"/>
      <c r="B74" s="188" t="s">
        <v>4</v>
      </c>
      <c r="C74" s="189">
        <v>380615.50099999999</v>
      </c>
      <c r="D74" s="189">
        <v>290999.93000000005</v>
      </c>
      <c r="E74" s="189">
        <v>596968.03</v>
      </c>
      <c r="F74" s="189">
        <v>121417.87000000001</v>
      </c>
      <c r="G74" s="189">
        <v>14745</v>
      </c>
      <c r="H74" s="189">
        <v>138906</v>
      </c>
      <c r="I74" s="206">
        <v>1543652.3310000002</v>
      </c>
    </row>
    <row r="75" spans="1:9" x14ac:dyDescent="0.2">
      <c r="A75" s="204"/>
      <c r="B75" s="190" t="s">
        <v>5</v>
      </c>
      <c r="C75" s="191">
        <v>153006921.92500001</v>
      </c>
      <c r="D75" s="191">
        <v>113886464.68000002</v>
      </c>
      <c r="E75" s="191">
        <v>265200415.75999996</v>
      </c>
      <c r="F75" s="191">
        <v>65512354</v>
      </c>
      <c r="G75" s="191">
        <v>12173297</v>
      </c>
      <c r="H75" s="191">
        <v>85514167</v>
      </c>
      <c r="I75" s="182">
        <v>695293620.36500001</v>
      </c>
    </row>
    <row r="76" spans="1:9" x14ac:dyDescent="0.2">
      <c r="A76" s="204" t="s">
        <v>21</v>
      </c>
      <c r="B76" s="190" t="s">
        <v>7</v>
      </c>
      <c r="C76" s="192">
        <v>401.99866143917251</v>
      </c>
      <c r="D76" s="192">
        <v>391.36251572294191</v>
      </c>
      <c r="E76" s="192">
        <v>444.2455917781727</v>
      </c>
      <c r="F76" s="192">
        <v>539.56105472777597</v>
      </c>
      <c r="G76" s="192">
        <v>825.58813157002373</v>
      </c>
      <c r="H76" s="192">
        <v>615.62615725742592</v>
      </c>
      <c r="I76" s="208">
        <v>450.42112553581205</v>
      </c>
    </row>
    <row r="77" spans="1:9" x14ac:dyDescent="0.2">
      <c r="A77" s="204"/>
      <c r="B77" s="190" t="s">
        <v>8</v>
      </c>
      <c r="C77" s="192">
        <v>107375.04928000001</v>
      </c>
      <c r="D77" s="192">
        <v>75979.033678500011</v>
      </c>
      <c r="E77" s="192">
        <v>134331.28247000001</v>
      </c>
      <c r="F77" s="192">
        <v>43909.523000000001</v>
      </c>
      <c r="G77" s="192">
        <v>12934.678</v>
      </c>
      <c r="H77" s="192">
        <v>53186.781000000003</v>
      </c>
      <c r="I77" s="182">
        <v>427716.34742850001</v>
      </c>
    </row>
    <row r="78" spans="1:9" x14ac:dyDescent="0.2">
      <c r="A78" s="204"/>
      <c r="B78" s="190" t="s">
        <v>9</v>
      </c>
      <c r="C78" s="193">
        <v>282.10897611340323</v>
      </c>
      <c r="D78" s="193">
        <v>261.09639847164226</v>
      </c>
      <c r="E78" s="193">
        <v>225.02257360415095</v>
      </c>
      <c r="F78" s="193">
        <v>361.6397075652867</v>
      </c>
      <c r="G78" s="193">
        <v>877.22468633435062</v>
      </c>
      <c r="H78" s="193">
        <v>382.8976502094942</v>
      </c>
      <c r="I78" s="208">
        <v>277.08075117628277</v>
      </c>
    </row>
    <row r="79" spans="1:9" ht="13.5" thickBot="1" x14ac:dyDescent="0.25">
      <c r="A79" s="205"/>
      <c r="B79" s="196" t="s">
        <v>10</v>
      </c>
      <c r="C79" s="195">
        <v>0.70176595888016391</v>
      </c>
      <c r="D79" s="195">
        <v>0.66714717935961132</v>
      </c>
      <c r="E79" s="195">
        <v>0.5065274203475103</v>
      </c>
      <c r="F79" s="195">
        <v>0.67024798101439009</v>
      </c>
      <c r="G79" s="195">
        <v>1.0625451757235529</v>
      </c>
      <c r="H79" s="195">
        <v>0.62196455705403764</v>
      </c>
      <c r="I79" s="209">
        <v>0.61515931528893775</v>
      </c>
    </row>
    <row r="80" spans="1:9" x14ac:dyDescent="0.2">
      <c r="A80" s="362" t="s">
        <v>75</v>
      </c>
      <c r="B80" s="197" t="s">
        <v>4</v>
      </c>
      <c r="C80" s="198">
        <v>4644468.864000001</v>
      </c>
      <c r="D80" s="198">
        <v>4233998.87</v>
      </c>
      <c r="E80" s="198">
        <v>7670416.2400000012</v>
      </c>
      <c r="F80" s="198">
        <v>1012607.3500000002</v>
      </c>
      <c r="G80" s="198">
        <v>109305</v>
      </c>
      <c r="H80" s="198">
        <v>1424816</v>
      </c>
      <c r="I80" s="210">
        <v>19095612.324000005</v>
      </c>
    </row>
    <row r="81" spans="1:9" x14ac:dyDescent="0.2">
      <c r="A81" s="363"/>
      <c r="B81" s="199" t="s">
        <v>22</v>
      </c>
      <c r="C81" s="200">
        <v>1877661268.7739997</v>
      </c>
      <c r="D81" s="200">
        <v>1670491653.4151998</v>
      </c>
      <c r="E81" s="200">
        <v>3304514228.9200001</v>
      </c>
      <c r="F81" s="200">
        <v>692887352.01999998</v>
      </c>
      <c r="G81" s="200">
        <v>83846013</v>
      </c>
      <c r="H81" s="200">
        <v>899057192</v>
      </c>
      <c r="I81" s="211">
        <v>8528457708.1292</v>
      </c>
    </row>
    <row r="82" spans="1:9" x14ac:dyDescent="0.2">
      <c r="A82" s="363"/>
      <c r="B82" s="199" t="s">
        <v>7</v>
      </c>
      <c r="C82" s="200">
        <v>404.27900880723814</v>
      </c>
      <c r="D82" s="200">
        <v>394.54230024751985</v>
      </c>
      <c r="E82" s="200">
        <v>430.81289535338169</v>
      </c>
      <c r="F82" s="200">
        <v>684.26063865722472</v>
      </c>
      <c r="G82" s="200">
        <v>767.08305201042958</v>
      </c>
      <c r="H82" s="200">
        <v>630.9988040561027</v>
      </c>
      <c r="I82" s="211">
        <v>446.61870818409676</v>
      </c>
    </row>
    <row r="83" spans="1:9" x14ac:dyDescent="0.2">
      <c r="A83" s="363"/>
      <c r="B83" s="199" t="s">
        <v>8</v>
      </c>
      <c r="C83" s="200">
        <v>1134600.5838899999</v>
      </c>
      <c r="D83" s="200">
        <v>1161791.3905449</v>
      </c>
      <c r="E83" s="200">
        <v>1545516.5108700001</v>
      </c>
      <c r="F83" s="200">
        <v>382491.22738999996</v>
      </c>
      <c r="G83" s="200">
        <v>57992.472999999998</v>
      </c>
      <c r="H83" s="200">
        <v>514920.64999999991</v>
      </c>
      <c r="I83" s="212">
        <v>4797312.8356948998</v>
      </c>
    </row>
    <row r="84" spans="1:9" x14ac:dyDescent="0.2">
      <c r="A84" s="363"/>
      <c r="B84" s="199" t="s">
        <v>9</v>
      </c>
      <c r="C84" s="200">
        <v>244.29070731520349</v>
      </c>
      <c r="D84" s="200">
        <v>274.39577246389297</v>
      </c>
      <c r="E84" s="200">
        <v>201.49056615863651</v>
      </c>
      <c r="F84" s="200">
        <v>377.72906486408567</v>
      </c>
      <c r="G84" s="200">
        <v>530.55645212936281</v>
      </c>
      <c r="H84" s="200">
        <v>361.39448883224213</v>
      </c>
      <c r="I84" s="211">
        <v>251.22592322768705</v>
      </c>
    </row>
    <row r="85" spans="1:9" ht="13.5" thickBot="1" x14ac:dyDescent="0.25">
      <c r="A85" s="364"/>
      <c r="B85" s="201" t="s">
        <v>10</v>
      </c>
      <c r="C85" s="202">
        <v>0.60426265522898392</v>
      </c>
      <c r="D85" s="202">
        <v>0.69547871620292212</v>
      </c>
      <c r="E85" s="202">
        <v>0.46769854925851373</v>
      </c>
      <c r="F85" s="202">
        <v>0.55202512540445314</v>
      </c>
      <c r="G85" s="202">
        <v>0.69165450955908903</v>
      </c>
      <c r="H85" s="202">
        <v>0.57273403136293455</v>
      </c>
      <c r="I85" s="213">
        <v>0.56250649295266741</v>
      </c>
    </row>
    <row r="86" spans="1:9" ht="37.5" customHeight="1" x14ac:dyDescent="0.2">
      <c r="A86" s="365" t="s">
        <v>74</v>
      </c>
      <c r="B86" s="365"/>
      <c r="C86" s="365"/>
      <c r="D86" s="365"/>
      <c r="E86" s="365"/>
      <c r="F86" s="365"/>
      <c r="G86" s="365"/>
      <c r="H86" s="365"/>
      <c r="I86" s="365"/>
    </row>
    <row r="87" spans="1:9" x14ac:dyDescent="0.2">
      <c r="A87" s="216" t="s">
        <v>78</v>
      </c>
      <c r="B87" s="183"/>
      <c r="C87" s="183"/>
      <c r="D87" s="183"/>
      <c r="E87" s="183"/>
      <c r="F87" s="184"/>
      <c r="G87" s="183"/>
      <c r="H87" s="183"/>
      <c r="I87" s="183"/>
    </row>
  </sheetData>
  <mergeCells count="20">
    <mergeCell ref="F5:F7"/>
    <mergeCell ref="G5:G7"/>
    <mergeCell ref="H5:H7"/>
    <mergeCell ref="I5:I7"/>
    <mergeCell ref="A2:I2"/>
    <mergeCell ref="A5:A7"/>
    <mergeCell ref="B5:B7"/>
    <mergeCell ref="C5:C7"/>
    <mergeCell ref="D5:D7"/>
    <mergeCell ref="E5:E7"/>
    <mergeCell ref="A44:A49"/>
    <mergeCell ref="A50:A55"/>
    <mergeCell ref="A80:A85"/>
    <mergeCell ref="A86:I86"/>
    <mergeCell ref="A8:A13"/>
    <mergeCell ref="A14:A19"/>
    <mergeCell ref="A20:A25"/>
    <mergeCell ref="A26:A31"/>
    <mergeCell ref="A32:A37"/>
    <mergeCell ref="A38:A43"/>
  </mergeCells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verticalDpi="599" r:id="rId1"/>
  <headerFooter>
    <oddHeader>&amp;L&amp;G</oddHeader>
    <oddFooter>&amp;LÚltima actualización: 09/01/2020&amp;R&amp;8Tabla de elaboración propia a partir de los datos aportados por los operadores.</oddFooter>
  </headerFooter>
  <ignoredErrors>
    <ignoredError sqref="G10" numberStoredAsText="1"/>
  </ignoredError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I88"/>
  <sheetViews>
    <sheetView showGridLines="0" showRowColHeaders="0" showRuler="0" view="pageLayout" topLeftCell="A61" zoomScaleNormal="100" workbookViewId="0">
      <selection activeCell="B7" sqref="B7"/>
    </sheetView>
  </sheetViews>
  <sheetFormatPr baseColWidth="10" defaultRowHeight="12.75" x14ac:dyDescent="0.2"/>
  <cols>
    <col min="1" max="9" width="16.7109375" customWidth="1"/>
  </cols>
  <sheetData>
    <row r="1" spans="1:9" ht="11.25" customHeight="1" x14ac:dyDescent="0.2"/>
    <row r="2" spans="1:9" ht="11.25" customHeight="1" x14ac:dyDescent="0.2">
      <c r="A2" s="366" t="s">
        <v>88</v>
      </c>
      <c r="B2" s="366"/>
      <c r="C2" s="366"/>
      <c r="D2" s="366"/>
      <c r="E2" s="366"/>
      <c r="F2" s="366"/>
      <c r="G2" s="366"/>
      <c r="H2" s="366"/>
      <c r="I2" s="366"/>
    </row>
    <row r="3" spans="1:9" ht="11.25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</row>
    <row r="4" spans="1:9" ht="11.25" customHeight="1" thickBo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11.25" customHeight="1" x14ac:dyDescent="0.2">
      <c r="A5" s="359" t="s">
        <v>1</v>
      </c>
      <c r="B5" s="359" t="s">
        <v>2</v>
      </c>
      <c r="C5" s="367" t="s">
        <v>69</v>
      </c>
      <c r="D5" s="367" t="s">
        <v>61</v>
      </c>
      <c r="E5" s="367" t="s">
        <v>62</v>
      </c>
      <c r="F5" s="367" t="s">
        <v>72</v>
      </c>
      <c r="G5" s="367" t="s">
        <v>70</v>
      </c>
      <c r="H5" s="367" t="s">
        <v>71</v>
      </c>
      <c r="I5" s="370" t="s">
        <v>3</v>
      </c>
    </row>
    <row r="6" spans="1:9" ht="11.25" customHeight="1" x14ac:dyDescent="0.2">
      <c r="A6" s="360"/>
      <c r="B6" s="360"/>
      <c r="C6" s="368"/>
      <c r="D6" s="368"/>
      <c r="E6" s="368"/>
      <c r="F6" s="368"/>
      <c r="G6" s="368"/>
      <c r="H6" s="368"/>
      <c r="I6" s="368"/>
    </row>
    <row r="7" spans="1:9" ht="11.25" customHeight="1" thickBot="1" x14ac:dyDescent="0.25">
      <c r="A7" s="361"/>
      <c r="B7" s="361"/>
      <c r="C7" s="369"/>
      <c r="D7" s="369"/>
      <c r="E7" s="369"/>
      <c r="F7" s="369"/>
      <c r="G7" s="369"/>
      <c r="H7" s="369"/>
      <c r="I7" s="369"/>
    </row>
    <row r="8" spans="1:9" ht="11.25" customHeight="1" x14ac:dyDescent="0.2">
      <c r="A8" s="359" t="s">
        <v>6</v>
      </c>
      <c r="B8" s="188" t="s">
        <v>4</v>
      </c>
      <c r="C8" s="189">
        <v>395701</v>
      </c>
      <c r="D8" s="189">
        <v>295000</v>
      </c>
      <c r="E8" s="189">
        <v>550410</v>
      </c>
      <c r="F8" s="189">
        <v>76906</v>
      </c>
      <c r="G8" s="189">
        <v>6027</v>
      </c>
      <c r="H8" s="189">
        <v>68790</v>
      </c>
      <c r="I8" s="206">
        <v>1392834</v>
      </c>
    </row>
    <row r="9" spans="1:9" ht="11.25" customHeight="1" x14ac:dyDescent="0.2">
      <c r="A9" s="360"/>
      <c r="B9" s="190" t="s">
        <v>5</v>
      </c>
      <c r="C9" s="191">
        <v>161083531</v>
      </c>
      <c r="D9" s="191">
        <v>111718578</v>
      </c>
      <c r="E9" s="191">
        <v>229827723</v>
      </c>
      <c r="F9" s="191">
        <v>32368767</v>
      </c>
      <c r="G9" s="191">
        <v>4887567</v>
      </c>
      <c r="H9" s="191">
        <v>43613611</v>
      </c>
      <c r="I9" s="182">
        <v>583499778</v>
      </c>
    </row>
    <row r="10" spans="1:9" ht="11.25" customHeight="1" x14ac:dyDescent="0.2">
      <c r="A10" s="360"/>
      <c r="B10" s="190" t="s">
        <v>7</v>
      </c>
      <c r="C10" s="192">
        <v>407</v>
      </c>
      <c r="D10" s="192">
        <v>379</v>
      </c>
      <c r="E10" s="192">
        <v>418</v>
      </c>
      <c r="F10" s="192">
        <v>421</v>
      </c>
      <c r="G10" s="192">
        <v>811</v>
      </c>
      <c r="H10" s="192">
        <v>634</v>
      </c>
      <c r="I10" s="182">
        <v>419</v>
      </c>
    </row>
    <row r="11" spans="1:9" ht="11.25" customHeight="1" x14ac:dyDescent="0.2">
      <c r="A11" s="360"/>
      <c r="B11" s="190" t="s">
        <v>8</v>
      </c>
      <c r="C11" s="192">
        <v>109658</v>
      </c>
      <c r="D11" s="192">
        <v>79382</v>
      </c>
      <c r="E11" s="192">
        <v>138833</v>
      </c>
      <c r="F11" s="192">
        <v>18969</v>
      </c>
      <c r="G11" s="192">
        <v>2960</v>
      </c>
      <c r="H11" s="192">
        <v>26472</v>
      </c>
      <c r="I11" s="182">
        <v>376275</v>
      </c>
    </row>
    <row r="12" spans="1:9" ht="11.25" customHeight="1" x14ac:dyDescent="0.2">
      <c r="A12" s="360"/>
      <c r="B12" s="190" t="s">
        <v>9</v>
      </c>
      <c r="C12" s="193">
        <v>277</v>
      </c>
      <c r="D12" s="193">
        <v>269</v>
      </c>
      <c r="E12" s="193">
        <v>252</v>
      </c>
      <c r="F12" s="193">
        <v>247</v>
      </c>
      <c r="G12" s="193">
        <v>491</v>
      </c>
      <c r="H12" s="193">
        <v>385</v>
      </c>
      <c r="I12" s="182">
        <v>270</v>
      </c>
    </row>
    <row r="13" spans="1:9" ht="11.25" customHeight="1" thickBot="1" x14ac:dyDescent="0.25">
      <c r="A13" s="361"/>
      <c r="B13" s="194" t="s">
        <v>10</v>
      </c>
      <c r="C13" s="195">
        <v>0.68079999999999996</v>
      </c>
      <c r="D13" s="195">
        <v>0.71060000000000001</v>
      </c>
      <c r="E13" s="195">
        <v>0.60409999999999997</v>
      </c>
      <c r="F13" s="195">
        <v>0.58599999999999997</v>
      </c>
      <c r="G13" s="195">
        <v>0.60550000000000004</v>
      </c>
      <c r="H13" s="195">
        <v>0.60699999999999998</v>
      </c>
      <c r="I13" s="207">
        <v>0.64490000000000003</v>
      </c>
    </row>
    <row r="14" spans="1:9" ht="11.25" customHeight="1" x14ac:dyDescent="0.2">
      <c r="A14" s="359" t="s">
        <v>11</v>
      </c>
      <c r="B14" s="188" t="s">
        <v>4</v>
      </c>
      <c r="C14" s="189">
        <v>392430</v>
      </c>
      <c r="D14" s="189">
        <v>242999</v>
      </c>
      <c r="E14" s="189">
        <v>501587</v>
      </c>
      <c r="F14" s="189">
        <v>84263</v>
      </c>
      <c r="G14" s="189">
        <v>8130</v>
      </c>
      <c r="H14" s="189">
        <v>101001</v>
      </c>
      <c r="I14" s="206">
        <v>1330411</v>
      </c>
    </row>
    <row r="15" spans="1:9" ht="11.25" customHeight="1" x14ac:dyDescent="0.2">
      <c r="A15" s="360"/>
      <c r="B15" s="190" t="s">
        <v>5</v>
      </c>
      <c r="C15" s="191">
        <v>157893124</v>
      </c>
      <c r="D15" s="191">
        <v>100620796</v>
      </c>
      <c r="E15" s="191">
        <v>201674303</v>
      </c>
      <c r="F15" s="191">
        <v>42467561</v>
      </c>
      <c r="G15" s="191">
        <v>6134068</v>
      </c>
      <c r="H15" s="191">
        <v>60829478</v>
      </c>
      <c r="I15" s="182">
        <v>569619329</v>
      </c>
    </row>
    <row r="16" spans="1:9" ht="11.25" customHeight="1" x14ac:dyDescent="0.2">
      <c r="A16" s="360"/>
      <c r="B16" s="190" t="s">
        <v>7</v>
      </c>
      <c r="C16" s="192">
        <v>402</v>
      </c>
      <c r="D16" s="192">
        <v>414</v>
      </c>
      <c r="E16" s="192">
        <v>402</v>
      </c>
      <c r="F16" s="192">
        <v>504</v>
      </c>
      <c r="G16" s="192">
        <v>754</v>
      </c>
      <c r="H16" s="192">
        <v>602</v>
      </c>
      <c r="I16" s="182">
        <v>428</v>
      </c>
    </row>
    <row r="17" spans="1:9" ht="11.25" customHeight="1" x14ac:dyDescent="0.2">
      <c r="A17" s="360"/>
      <c r="B17" s="190" t="s">
        <v>8</v>
      </c>
      <c r="C17" s="192">
        <v>108432</v>
      </c>
      <c r="D17" s="192">
        <v>63768</v>
      </c>
      <c r="E17" s="192">
        <v>120607</v>
      </c>
      <c r="F17" s="192">
        <v>23331</v>
      </c>
      <c r="G17" s="192">
        <v>2627</v>
      </c>
      <c r="H17" s="192">
        <v>37863</v>
      </c>
      <c r="I17" s="182">
        <v>356629</v>
      </c>
    </row>
    <row r="18" spans="1:9" ht="11.25" customHeight="1" x14ac:dyDescent="0.2">
      <c r="A18" s="360"/>
      <c r="B18" s="190" t="s">
        <v>9</v>
      </c>
      <c r="C18" s="193">
        <v>276</v>
      </c>
      <c r="D18" s="193">
        <v>262</v>
      </c>
      <c r="E18" s="193">
        <v>240</v>
      </c>
      <c r="F18" s="193">
        <v>277</v>
      </c>
      <c r="G18" s="193">
        <v>323</v>
      </c>
      <c r="H18" s="193">
        <v>375</v>
      </c>
      <c r="I18" s="182">
        <v>268.05930000000001</v>
      </c>
    </row>
    <row r="19" spans="1:9" ht="11.25" customHeight="1" thickBot="1" x14ac:dyDescent="0.25">
      <c r="A19" s="361"/>
      <c r="B19" s="194" t="s">
        <v>10</v>
      </c>
      <c r="C19" s="195">
        <v>0.68669999999999998</v>
      </c>
      <c r="D19" s="195">
        <v>0.63370000000000004</v>
      </c>
      <c r="E19" s="195">
        <v>0.59799999999999998</v>
      </c>
      <c r="F19" s="195">
        <v>0.5494</v>
      </c>
      <c r="G19" s="195">
        <v>0.42830000000000001</v>
      </c>
      <c r="H19" s="195">
        <v>0.62239999999999995</v>
      </c>
      <c r="I19" s="207">
        <v>0.62609999999999999</v>
      </c>
    </row>
    <row r="20" spans="1:9" ht="11.25" customHeight="1" x14ac:dyDescent="0.2">
      <c r="A20" s="359" t="s">
        <v>12</v>
      </c>
      <c r="B20" s="188" t="s">
        <v>4</v>
      </c>
      <c r="C20" s="189">
        <v>437060</v>
      </c>
      <c r="D20" s="189">
        <v>300000</v>
      </c>
      <c r="E20" s="189">
        <v>576421</v>
      </c>
      <c r="F20" s="189">
        <v>81131</v>
      </c>
      <c r="G20" s="189">
        <v>11366</v>
      </c>
      <c r="H20" s="189">
        <v>119511</v>
      </c>
      <c r="I20" s="206">
        <v>1525489</v>
      </c>
    </row>
    <row r="21" spans="1:9" ht="11.25" customHeight="1" x14ac:dyDescent="0.2">
      <c r="A21" s="360"/>
      <c r="B21" s="190" t="s">
        <v>5</v>
      </c>
      <c r="C21" s="191">
        <v>178369114</v>
      </c>
      <c r="D21" s="191">
        <v>119180311</v>
      </c>
      <c r="E21" s="191">
        <v>209855544</v>
      </c>
      <c r="F21" s="191">
        <v>46749810</v>
      </c>
      <c r="G21" s="191">
        <v>8979417</v>
      </c>
      <c r="H21" s="191">
        <v>80506413</v>
      </c>
      <c r="I21" s="182">
        <v>643640609</v>
      </c>
    </row>
    <row r="22" spans="1:9" ht="11.25" customHeight="1" x14ac:dyDescent="0.2">
      <c r="A22" s="360"/>
      <c r="B22" s="190" t="s">
        <v>7</v>
      </c>
      <c r="C22" s="192">
        <v>408</v>
      </c>
      <c r="D22" s="192">
        <v>397</v>
      </c>
      <c r="E22" s="192">
        <v>364</v>
      </c>
      <c r="F22" s="192">
        <v>576</v>
      </c>
      <c r="G22" s="192">
        <v>790</v>
      </c>
      <c r="H22" s="192">
        <v>674</v>
      </c>
      <c r="I22" s="182">
        <v>422</v>
      </c>
    </row>
    <row r="23" spans="1:9" ht="11.25" customHeight="1" x14ac:dyDescent="0.2">
      <c r="A23" s="360"/>
      <c r="B23" s="190" t="s">
        <v>8</v>
      </c>
      <c r="C23" s="192">
        <v>124490</v>
      </c>
      <c r="D23" s="192">
        <v>95441</v>
      </c>
      <c r="E23" s="192">
        <v>134919</v>
      </c>
      <c r="F23" s="192">
        <v>23127</v>
      </c>
      <c r="G23" s="192">
        <v>4644</v>
      </c>
      <c r="H23" s="192">
        <v>47265</v>
      </c>
      <c r="I23" s="182">
        <v>429886</v>
      </c>
    </row>
    <row r="24" spans="1:9" ht="11.25" customHeight="1" x14ac:dyDescent="0.2">
      <c r="A24" s="360"/>
      <c r="B24" s="190" t="s">
        <v>9</v>
      </c>
      <c r="C24" s="193">
        <v>285</v>
      </c>
      <c r="D24" s="193">
        <v>318</v>
      </c>
      <c r="E24" s="193">
        <v>234</v>
      </c>
      <c r="F24" s="193">
        <v>285</v>
      </c>
      <c r="G24" s="193">
        <v>409</v>
      </c>
      <c r="H24" s="193">
        <v>395</v>
      </c>
      <c r="I24" s="182">
        <v>281.80189999999999</v>
      </c>
    </row>
    <row r="25" spans="1:9" ht="11.25" customHeight="1" thickBot="1" x14ac:dyDescent="0.25">
      <c r="A25" s="361"/>
      <c r="B25" s="194" t="s">
        <v>10</v>
      </c>
      <c r="C25" s="195">
        <v>0.69789999999999996</v>
      </c>
      <c r="D25" s="195">
        <v>0.80079999999999996</v>
      </c>
      <c r="E25" s="195">
        <v>0.64290000000000003</v>
      </c>
      <c r="F25" s="195">
        <v>0.49469999999999997</v>
      </c>
      <c r="G25" s="195">
        <v>0.51719999999999999</v>
      </c>
      <c r="H25" s="195">
        <v>0.58709999999999996</v>
      </c>
      <c r="I25" s="207">
        <v>0.66790000000000005</v>
      </c>
    </row>
    <row r="26" spans="1:9" ht="11.25" customHeight="1" x14ac:dyDescent="0.2">
      <c r="A26" s="359" t="s">
        <v>13</v>
      </c>
      <c r="B26" s="188" t="s">
        <v>4</v>
      </c>
      <c r="C26" s="189">
        <v>392818</v>
      </c>
      <c r="D26" s="189">
        <v>286000</v>
      </c>
      <c r="E26" s="189">
        <v>565354</v>
      </c>
      <c r="F26" s="189">
        <v>65461</v>
      </c>
      <c r="G26" s="189">
        <v>4771</v>
      </c>
      <c r="H26" s="189">
        <v>71904</v>
      </c>
      <c r="I26" s="206">
        <v>1386308</v>
      </c>
    </row>
    <row r="27" spans="1:9" ht="11.25" customHeight="1" x14ac:dyDescent="0.2">
      <c r="A27" s="360"/>
      <c r="B27" s="190" t="s">
        <v>5</v>
      </c>
      <c r="C27" s="191">
        <v>158938320</v>
      </c>
      <c r="D27" s="191">
        <v>109531015</v>
      </c>
      <c r="E27" s="191">
        <v>201979224</v>
      </c>
      <c r="F27" s="191">
        <v>32661427</v>
      </c>
      <c r="G27" s="191">
        <v>3765979</v>
      </c>
      <c r="H27" s="191">
        <v>47911864</v>
      </c>
      <c r="I27" s="182">
        <v>554787829</v>
      </c>
    </row>
    <row r="28" spans="1:9" ht="11.25" customHeight="1" x14ac:dyDescent="0.2">
      <c r="A28" s="360"/>
      <c r="B28" s="190" t="s">
        <v>7</v>
      </c>
      <c r="C28" s="192">
        <v>405</v>
      </c>
      <c r="D28" s="192">
        <v>383</v>
      </c>
      <c r="E28" s="192">
        <v>357</v>
      </c>
      <c r="F28" s="192">
        <v>499</v>
      </c>
      <c r="G28" s="192">
        <v>789</v>
      </c>
      <c r="H28" s="192">
        <v>666</v>
      </c>
      <c r="I28" s="182">
        <v>400</v>
      </c>
    </row>
    <row r="29" spans="1:9" ht="11.25" customHeight="1" x14ac:dyDescent="0.2">
      <c r="A29" s="360"/>
      <c r="B29" s="190" t="s">
        <v>8</v>
      </c>
      <c r="C29" s="192">
        <v>113282</v>
      </c>
      <c r="D29" s="192">
        <v>112706</v>
      </c>
      <c r="E29" s="192">
        <v>129356</v>
      </c>
      <c r="F29" s="192">
        <v>28102</v>
      </c>
      <c r="G29" s="192">
        <v>1263</v>
      </c>
      <c r="H29" s="192">
        <v>29448</v>
      </c>
      <c r="I29" s="182">
        <v>414158</v>
      </c>
    </row>
    <row r="30" spans="1:9" ht="11.25" customHeight="1" x14ac:dyDescent="0.2">
      <c r="A30" s="360"/>
      <c r="B30" s="190" t="s">
        <v>9</v>
      </c>
      <c r="C30" s="193">
        <v>288</v>
      </c>
      <c r="D30" s="193">
        <v>394</v>
      </c>
      <c r="E30" s="193">
        <v>229</v>
      </c>
      <c r="F30" s="193">
        <v>429</v>
      </c>
      <c r="G30" s="193">
        <v>265</v>
      </c>
      <c r="H30" s="193">
        <v>410</v>
      </c>
      <c r="I30" s="182">
        <v>298.74880000000002</v>
      </c>
    </row>
    <row r="31" spans="1:9" ht="11.25" customHeight="1" thickBot="1" x14ac:dyDescent="0.25">
      <c r="A31" s="361"/>
      <c r="B31" s="194" t="s">
        <v>10</v>
      </c>
      <c r="C31" s="195">
        <v>0.7127</v>
      </c>
      <c r="D31" s="195">
        <v>1.0289999999999999</v>
      </c>
      <c r="E31" s="195">
        <v>0.64039999999999997</v>
      </c>
      <c r="F31" s="195">
        <v>0.86040000000000005</v>
      </c>
      <c r="G31" s="195">
        <v>0.33550000000000002</v>
      </c>
      <c r="H31" s="195">
        <v>0.61460000000000004</v>
      </c>
      <c r="I31" s="207">
        <v>0.74650000000000005</v>
      </c>
    </row>
    <row r="32" spans="1:9" ht="11.25" customHeight="1" x14ac:dyDescent="0.2">
      <c r="A32" s="359" t="s">
        <v>14</v>
      </c>
      <c r="B32" s="188" t="s">
        <v>4</v>
      </c>
      <c r="C32" s="189">
        <v>435118</v>
      </c>
      <c r="D32" s="189">
        <v>339000</v>
      </c>
      <c r="E32" s="189">
        <v>713926</v>
      </c>
      <c r="F32" s="189">
        <v>90704</v>
      </c>
      <c r="G32" s="189">
        <v>7487</v>
      </c>
      <c r="H32" s="189">
        <v>107831</v>
      </c>
      <c r="I32" s="206">
        <v>1694065</v>
      </c>
    </row>
    <row r="33" spans="1:9" ht="11.25" customHeight="1" x14ac:dyDescent="0.2">
      <c r="A33" s="360"/>
      <c r="B33" s="190" t="s">
        <v>5</v>
      </c>
      <c r="C33" s="191">
        <v>172440132</v>
      </c>
      <c r="D33" s="191">
        <v>133592134</v>
      </c>
      <c r="E33" s="191">
        <v>266288518</v>
      </c>
      <c r="F33" s="191">
        <v>56953708</v>
      </c>
      <c r="G33" s="191">
        <v>5806663</v>
      </c>
      <c r="H33" s="191">
        <v>77239923</v>
      </c>
      <c r="I33" s="182">
        <v>712321077</v>
      </c>
    </row>
    <row r="34" spans="1:9" ht="11.25" customHeight="1" x14ac:dyDescent="0.2">
      <c r="A34" s="360"/>
      <c r="B34" s="190" t="s">
        <v>7</v>
      </c>
      <c r="C34" s="192">
        <v>396</v>
      </c>
      <c r="D34" s="192">
        <v>394</v>
      </c>
      <c r="E34" s="192">
        <v>373</v>
      </c>
      <c r="F34" s="192">
        <v>628</v>
      </c>
      <c r="G34" s="192">
        <v>776</v>
      </c>
      <c r="H34" s="192">
        <v>716</v>
      </c>
      <c r="I34" s="182">
        <v>420.5</v>
      </c>
    </row>
    <row r="35" spans="1:9" ht="11.25" customHeight="1" x14ac:dyDescent="0.2">
      <c r="A35" s="360"/>
      <c r="B35" s="190" t="s">
        <v>8</v>
      </c>
      <c r="C35" s="192">
        <v>123878</v>
      </c>
      <c r="D35" s="192">
        <v>139732</v>
      </c>
      <c r="E35" s="192">
        <v>176692</v>
      </c>
      <c r="F35" s="192">
        <v>46564</v>
      </c>
      <c r="G35" s="192">
        <v>1916</v>
      </c>
      <c r="H35" s="192">
        <v>50481</v>
      </c>
      <c r="I35" s="182">
        <v>539262.78060000006</v>
      </c>
    </row>
    <row r="36" spans="1:9" ht="11.25" customHeight="1" x14ac:dyDescent="0.2">
      <c r="A36" s="360"/>
      <c r="B36" s="190" t="s">
        <v>9</v>
      </c>
      <c r="C36" s="193">
        <v>285</v>
      </c>
      <c r="D36" s="193">
        <v>412</v>
      </c>
      <c r="E36" s="193">
        <v>247</v>
      </c>
      <c r="F36" s="193">
        <v>513</v>
      </c>
      <c r="G36" s="193">
        <v>256</v>
      </c>
      <c r="H36" s="193">
        <v>468</v>
      </c>
      <c r="I36" s="182">
        <v>318.32470000000001</v>
      </c>
    </row>
    <row r="37" spans="1:9" ht="11.25" customHeight="1" thickBot="1" x14ac:dyDescent="0.25">
      <c r="A37" s="361"/>
      <c r="B37" s="194" t="s">
        <v>10</v>
      </c>
      <c r="C37" s="195">
        <v>0.71840000000000004</v>
      </c>
      <c r="D37" s="195">
        <v>1.046</v>
      </c>
      <c r="E37" s="195">
        <v>0.66349999999999998</v>
      </c>
      <c r="F37" s="195">
        <v>0.81759999999999999</v>
      </c>
      <c r="G37" s="195">
        <v>0.33</v>
      </c>
      <c r="H37" s="195">
        <v>0.65359999999999996</v>
      </c>
      <c r="I37" s="207">
        <v>0.7571</v>
      </c>
    </row>
    <row r="38" spans="1:9" ht="11.25" customHeight="1" x14ac:dyDescent="0.2">
      <c r="A38" s="359" t="s">
        <v>15</v>
      </c>
      <c r="B38" s="188" t="s">
        <v>4</v>
      </c>
      <c r="C38" s="189">
        <v>402580</v>
      </c>
      <c r="D38" s="189">
        <v>355000</v>
      </c>
      <c r="E38" s="189">
        <v>642501</v>
      </c>
      <c r="F38" s="189">
        <v>108330</v>
      </c>
      <c r="G38" s="189">
        <v>10463</v>
      </c>
      <c r="H38" s="189">
        <v>125815</v>
      </c>
      <c r="I38" s="206">
        <v>1644688</v>
      </c>
    </row>
    <row r="39" spans="1:9" ht="11.25" customHeight="1" x14ac:dyDescent="0.2">
      <c r="A39" s="360"/>
      <c r="B39" s="190" t="s">
        <v>5</v>
      </c>
      <c r="C39" s="191">
        <v>159039771</v>
      </c>
      <c r="D39" s="191">
        <v>133713618</v>
      </c>
      <c r="E39" s="191">
        <v>258819344</v>
      </c>
      <c r="F39" s="191">
        <v>62441206</v>
      </c>
      <c r="G39" s="191">
        <v>8433521</v>
      </c>
      <c r="H39" s="191">
        <v>91455196</v>
      </c>
      <c r="I39" s="182">
        <v>713902656</v>
      </c>
    </row>
    <row r="40" spans="1:9" ht="11.25" customHeight="1" x14ac:dyDescent="0.2">
      <c r="A40" s="360"/>
      <c r="B40" s="190" t="s">
        <v>7</v>
      </c>
      <c r="C40" s="192">
        <v>395</v>
      </c>
      <c r="D40" s="192">
        <v>377</v>
      </c>
      <c r="E40" s="192">
        <v>403</v>
      </c>
      <c r="F40" s="192">
        <v>576</v>
      </c>
      <c r="G40" s="192">
        <v>806</v>
      </c>
      <c r="H40" s="192">
        <v>727</v>
      </c>
      <c r="I40" s="182">
        <v>434</v>
      </c>
    </row>
    <row r="41" spans="1:9" ht="11.25" customHeight="1" x14ac:dyDescent="0.2">
      <c r="A41" s="360"/>
      <c r="B41" s="190" t="s">
        <v>8</v>
      </c>
      <c r="C41" s="192">
        <v>123970</v>
      </c>
      <c r="D41" s="192">
        <v>138166</v>
      </c>
      <c r="E41" s="192">
        <v>169618</v>
      </c>
      <c r="F41" s="192">
        <v>48676</v>
      </c>
      <c r="G41" s="192">
        <v>5446</v>
      </c>
      <c r="H41" s="192">
        <v>58276</v>
      </c>
      <c r="I41" s="182">
        <v>544152</v>
      </c>
    </row>
    <row r="42" spans="1:9" ht="11.25" customHeight="1" x14ac:dyDescent="0.2">
      <c r="A42" s="360"/>
      <c r="B42" s="190" t="s">
        <v>9</v>
      </c>
      <c r="C42" s="193">
        <v>308</v>
      </c>
      <c r="D42" s="193">
        <v>389</v>
      </c>
      <c r="E42" s="193">
        <v>264</v>
      </c>
      <c r="F42" s="193">
        <v>449</v>
      </c>
      <c r="G42" s="193">
        <v>521</v>
      </c>
      <c r="H42" s="193">
        <v>463</v>
      </c>
      <c r="I42" s="182">
        <v>330.8544</v>
      </c>
    </row>
    <row r="43" spans="1:9" ht="11.25" customHeight="1" thickBot="1" x14ac:dyDescent="0.25">
      <c r="A43" s="361"/>
      <c r="B43" s="194" t="s">
        <v>10</v>
      </c>
      <c r="C43" s="195">
        <v>0.77949999999999997</v>
      </c>
      <c r="D43" s="195">
        <v>1.0333000000000001</v>
      </c>
      <c r="E43" s="195">
        <v>0.65539999999999998</v>
      </c>
      <c r="F43" s="195">
        <v>0.77949999999999997</v>
      </c>
      <c r="G43" s="195">
        <v>0.64580000000000004</v>
      </c>
      <c r="H43" s="195">
        <v>0.63719999999999999</v>
      </c>
      <c r="I43" s="207">
        <v>0.76219999999999999</v>
      </c>
    </row>
    <row r="44" spans="1:9" ht="11.25" customHeight="1" x14ac:dyDescent="0.2">
      <c r="A44" s="359" t="s">
        <v>16</v>
      </c>
      <c r="B44" s="188" t="s">
        <v>4</v>
      </c>
      <c r="C44" s="189">
        <v>411423</v>
      </c>
      <c r="D44" s="189">
        <v>335000</v>
      </c>
      <c r="E44" s="189">
        <v>679278</v>
      </c>
      <c r="F44" s="189">
        <v>112911</v>
      </c>
      <c r="G44" s="189">
        <v>18039</v>
      </c>
      <c r="H44" s="189">
        <v>120697</v>
      </c>
      <c r="I44" s="206">
        <v>1677348</v>
      </c>
    </row>
    <row r="45" spans="1:9" ht="11.25" customHeight="1" x14ac:dyDescent="0.2">
      <c r="A45" s="360"/>
      <c r="B45" s="190" t="s">
        <v>5</v>
      </c>
      <c r="C45" s="191">
        <v>161736838</v>
      </c>
      <c r="D45" s="191">
        <v>127677538</v>
      </c>
      <c r="E45" s="191">
        <v>283049798</v>
      </c>
      <c r="F45" s="191">
        <v>69264250</v>
      </c>
      <c r="G45" s="191">
        <v>12659134</v>
      </c>
      <c r="H45" s="191">
        <v>88049225</v>
      </c>
      <c r="I45" s="182">
        <v>742436783</v>
      </c>
    </row>
    <row r="46" spans="1:9" ht="11.25" customHeight="1" x14ac:dyDescent="0.2">
      <c r="A46" s="360"/>
      <c r="B46" s="190" t="s">
        <v>7</v>
      </c>
      <c r="C46" s="192">
        <v>393</v>
      </c>
      <c r="D46" s="192">
        <v>381</v>
      </c>
      <c r="E46" s="192">
        <v>417</v>
      </c>
      <c r="F46" s="192">
        <v>613</v>
      </c>
      <c r="G46" s="192">
        <v>702</v>
      </c>
      <c r="H46" s="192">
        <v>730</v>
      </c>
      <c r="I46" s="182">
        <v>442.62549999999999</v>
      </c>
    </row>
    <row r="47" spans="1:9" ht="11.25" customHeight="1" x14ac:dyDescent="0.2">
      <c r="A47" s="360"/>
      <c r="B47" s="190" t="s">
        <v>8</v>
      </c>
      <c r="C47" s="192">
        <v>121019</v>
      </c>
      <c r="D47" s="192">
        <v>125443</v>
      </c>
      <c r="E47" s="192">
        <v>186424</v>
      </c>
      <c r="F47" s="192">
        <v>57365</v>
      </c>
      <c r="G47" s="192">
        <v>6452</v>
      </c>
      <c r="H47" s="192">
        <v>55032</v>
      </c>
      <c r="I47" s="182">
        <v>551735.23540000001</v>
      </c>
    </row>
    <row r="48" spans="1:9" ht="11.25" customHeight="1" x14ac:dyDescent="0.2">
      <c r="A48" s="360"/>
      <c r="B48" s="190" t="s">
        <v>9</v>
      </c>
      <c r="C48" s="193">
        <v>294</v>
      </c>
      <c r="D48" s="193">
        <v>374</v>
      </c>
      <c r="E48" s="193">
        <v>274</v>
      </c>
      <c r="F48" s="193">
        <v>508</v>
      </c>
      <c r="G48" s="193">
        <v>358</v>
      </c>
      <c r="H48" s="193">
        <v>456</v>
      </c>
      <c r="I48" s="182">
        <v>328.93310000000002</v>
      </c>
    </row>
    <row r="49" spans="1:9" ht="11.25" customHeight="1" thickBot="1" x14ac:dyDescent="0.25">
      <c r="A49" s="361"/>
      <c r="B49" s="196" t="s">
        <v>10</v>
      </c>
      <c r="C49" s="195">
        <v>0.74819999999999998</v>
      </c>
      <c r="D49" s="195">
        <v>0.98250000000000004</v>
      </c>
      <c r="E49" s="195">
        <v>0.65859999999999996</v>
      </c>
      <c r="F49" s="195">
        <v>0.82820000000000005</v>
      </c>
      <c r="G49" s="195">
        <v>0.50970000000000004</v>
      </c>
      <c r="H49" s="195">
        <v>0.625</v>
      </c>
      <c r="I49" s="207">
        <v>0.74309999999999998</v>
      </c>
    </row>
    <row r="50" spans="1:9" ht="11.25" customHeight="1" x14ac:dyDescent="0.2">
      <c r="A50" s="359" t="s">
        <v>17</v>
      </c>
      <c r="B50" s="188" t="s">
        <v>4</v>
      </c>
      <c r="C50" s="189">
        <v>380824</v>
      </c>
      <c r="D50" s="189">
        <v>350000</v>
      </c>
      <c r="E50" s="189">
        <v>686562</v>
      </c>
      <c r="F50" s="189">
        <v>121496</v>
      </c>
      <c r="G50" s="189">
        <v>22306</v>
      </c>
      <c r="H50" s="189">
        <v>156704</v>
      </c>
      <c r="I50" s="206">
        <v>1717893</v>
      </c>
    </row>
    <row r="51" spans="1:9" ht="11.25" customHeight="1" x14ac:dyDescent="0.2">
      <c r="A51" s="360"/>
      <c r="B51" s="190" t="s">
        <v>5</v>
      </c>
      <c r="C51" s="191">
        <v>155945976</v>
      </c>
      <c r="D51" s="191">
        <v>140298573</v>
      </c>
      <c r="E51" s="191">
        <v>309275471</v>
      </c>
      <c r="F51" s="191">
        <v>63810705</v>
      </c>
      <c r="G51" s="191">
        <v>15319749</v>
      </c>
      <c r="H51" s="191">
        <v>99648373</v>
      </c>
      <c r="I51" s="182">
        <v>784298848</v>
      </c>
    </row>
    <row r="52" spans="1:9" ht="11.25" customHeight="1" x14ac:dyDescent="0.2">
      <c r="A52" s="360"/>
      <c r="B52" s="190" t="s">
        <v>7</v>
      </c>
      <c r="C52" s="192">
        <v>409</v>
      </c>
      <c r="D52" s="192">
        <v>401</v>
      </c>
      <c r="E52" s="192">
        <v>450</v>
      </c>
      <c r="F52" s="192">
        <v>525</v>
      </c>
      <c r="G52" s="192">
        <v>687</v>
      </c>
      <c r="H52" s="192">
        <v>636</v>
      </c>
      <c r="I52" s="182">
        <v>456.54700000000003</v>
      </c>
    </row>
    <row r="53" spans="1:9" ht="11.25" customHeight="1" x14ac:dyDescent="0.2">
      <c r="A53" s="360"/>
      <c r="B53" s="190" t="s">
        <v>8</v>
      </c>
      <c r="C53" s="192">
        <v>121322</v>
      </c>
      <c r="D53" s="192">
        <v>123566</v>
      </c>
      <c r="E53" s="192">
        <v>199654</v>
      </c>
      <c r="F53" s="192">
        <v>83550</v>
      </c>
      <c r="G53" s="192">
        <v>9081</v>
      </c>
      <c r="H53" s="192">
        <v>72038</v>
      </c>
      <c r="I53" s="182">
        <v>609210.5784</v>
      </c>
    </row>
    <row r="54" spans="1:9" ht="11.25" customHeight="1" x14ac:dyDescent="0.2">
      <c r="A54" s="360"/>
      <c r="B54" s="190" t="s">
        <v>9</v>
      </c>
      <c r="C54" s="193">
        <v>319</v>
      </c>
      <c r="D54" s="193">
        <v>353</v>
      </c>
      <c r="E54" s="193">
        <v>291</v>
      </c>
      <c r="F54" s="193">
        <v>688</v>
      </c>
      <c r="G54" s="193">
        <v>407</v>
      </c>
      <c r="H54" s="193">
        <v>460</v>
      </c>
      <c r="I54" s="182">
        <v>354.6266</v>
      </c>
    </row>
    <row r="55" spans="1:9" ht="11.25" customHeight="1" thickBot="1" x14ac:dyDescent="0.25">
      <c r="A55" s="361"/>
      <c r="B55" s="194" t="s">
        <v>10</v>
      </c>
      <c r="C55" s="195">
        <v>0.77800000000000002</v>
      </c>
      <c r="D55" s="195">
        <v>0.88070000000000004</v>
      </c>
      <c r="E55" s="195">
        <v>0.64559999999999995</v>
      </c>
      <c r="F55" s="195">
        <v>1.3092999999999999</v>
      </c>
      <c r="G55" s="195">
        <v>0.59279999999999999</v>
      </c>
      <c r="H55" s="195">
        <v>0.72289999999999999</v>
      </c>
      <c r="I55" s="207">
        <v>0.77680000000000005</v>
      </c>
    </row>
    <row r="56" spans="1:9" ht="11.25" customHeight="1" x14ac:dyDescent="0.2">
      <c r="A56" s="203"/>
      <c r="B56" s="188" t="s">
        <v>4</v>
      </c>
      <c r="C56" s="189">
        <v>440354</v>
      </c>
      <c r="D56" s="189">
        <v>318000</v>
      </c>
      <c r="E56" s="189">
        <v>628110</v>
      </c>
      <c r="F56" s="189">
        <v>103298</v>
      </c>
      <c r="G56" s="189">
        <v>22445</v>
      </c>
      <c r="H56" s="189">
        <v>160046</v>
      </c>
      <c r="I56" s="206">
        <v>1672252</v>
      </c>
    </row>
    <row r="57" spans="1:9" ht="11.25" customHeight="1" x14ac:dyDescent="0.2">
      <c r="A57" s="204"/>
      <c r="B57" s="190" t="s">
        <v>5</v>
      </c>
      <c r="C57" s="191">
        <v>170989362</v>
      </c>
      <c r="D57" s="191">
        <v>137698696</v>
      </c>
      <c r="E57" s="191">
        <v>278611002</v>
      </c>
      <c r="F57" s="191">
        <v>67647626</v>
      </c>
      <c r="G57" s="191">
        <v>15967686</v>
      </c>
      <c r="H57" s="191">
        <v>107863445</v>
      </c>
      <c r="I57" s="182">
        <v>778777817</v>
      </c>
    </row>
    <row r="58" spans="1:9" ht="11.25" customHeight="1" x14ac:dyDescent="0.2">
      <c r="A58" s="204" t="s">
        <v>18</v>
      </c>
      <c r="B58" s="190" t="s">
        <v>7</v>
      </c>
      <c r="C58" s="192">
        <v>388</v>
      </c>
      <c r="D58" s="192">
        <v>433</v>
      </c>
      <c r="E58" s="192">
        <v>444</v>
      </c>
      <c r="F58" s="192">
        <v>655</v>
      </c>
      <c r="G58" s="192">
        <v>711</v>
      </c>
      <c r="H58" s="192">
        <v>674</v>
      </c>
      <c r="I58" s="182">
        <v>465.70589999999999</v>
      </c>
    </row>
    <row r="59" spans="1:9" ht="11.25" customHeight="1" x14ac:dyDescent="0.2">
      <c r="A59" s="204"/>
      <c r="B59" s="190" t="s">
        <v>8</v>
      </c>
      <c r="C59" s="192">
        <v>146657</v>
      </c>
      <c r="D59" s="192">
        <v>115205</v>
      </c>
      <c r="E59" s="192">
        <v>179524</v>
      </c>
      <c r="F59" s="192">
        <v>56555</v>
      </c>
      <c r="G59" s="192">
        <v>8956</v>
      </c>
      <c r="H59" s="192">
        <v>73920</v>
      </c>
      <c r="I59" s="182">
        <v>580817.35679999995</v>
      </c>
    </row>
    <row r="60" spans="1:9" ht="11.25" customHeight="1" x14ac:dyDescent="0.2">
      <c r="A60" s="204"/>
      <c r="B60" s="190" t="s">
        <v>9</v>
      </c>
      <c r="C60" s="193">
        <v>333</v>
      </c>
      <c r="D60" s="193">
        <v>362</v>
      </c>
      <c r="E60" s="193">
        <v>286</v>
      </c>
      <c r="F60" s="193">
        <v>547</v>
      </c>
      <c r="G60" s="193">
        <v>399</v>
      </c>
      <c r="H60" s="193">
        <v>462</v>
      </c>
      <c r="I60" s="182">
        <v>347.32639999999998</v>
      </c>
    </row>
    <row r="61" spans="1:9" ht="11.25" customHeight="1" thickBot="1" x14ac:dyDescent="0.25">
      <c r="A61" s="205"/>
      <c r="B61" s="194" t="s">
        <v>10</v>
      </c>
      <c r="C61" s="195">
        <v>0.85770000000000002</v>
      </c>
      <c r="D61" s="195">
        <v>0.83660000000000001</v>
      </c>
      <c r="E61" s="195">
        <v>0.64439999999999997</v>
      </c>
      <c r="F61" s="195">
        <v>0.83599999999999997</v>
      </c>
      <c r="G61" s="195">
        <v>0.56089999999999995</v>
      </c>
      <c r="H61" s="195">
        <v>0.68530000000000002</v>
      </c>
      <c r="I61" s="207">
        <v>0.74580000000000002</v>
      </c>
    </row>
    <row r="62" spans="1:9" ht="11.25" customHeight="1" x14ac:dyDescent="0.2">
      <c r="A62" s="203"/>
      <c r="B62" s="188" t="s">
        <v>4</v>
      </c>
      <c r="C62" s="189">
        <v>446642</v>
      </c>
      <c r="D62" s="189">
        <v>288000</v>
      </c>
      <c r="E62" s="189">
        <v>512048</v>
      </c>
      <c r="F62" s="189">
        <v>120171</v>
      </c>
      <c r="G62" s="189">
        <v>28387</v>
      </c>
      <c r="H62" s="189">
        <v>171744</v>
      </c>
      <c r="I62" s="206">
        <v>1566993</v>
      </c>
    </row>
    <row r="63" spans="1:9" ht="11.25" customHeight="1" x14ac:dyDescent="0.2">
      <c r="A63" s="204"/>
      <c r="B63" s="190" t="s">
        <v>5</v>
      </c>
      <c r="C63" s="191">
        <v>172666994</v>
      </c>
      <c r="D63" s="191">
        <v>132208621</v>
      </c>
      <c r="E63" s="191">
        <v>276512069</v>
      </c>
      <c r="F63" s="191">
        <v>80694984</v>
      </c>
      <c r="G63" s="191">
        <v>19838652</v>
      </c>
      <c r="H63" s="191">
        <v>111457317</v>
      </c>
      <c r="I63" s="182">
        <v>793378638</v>
      </c>
    </row>
    <row r="64" spans="1:9" ht="11.25" customHeight="1" x14ac:dyDescent="0.2">
      <c r="A64" s="204" t="s">
        <v>19</v>
      </c>
      <c r="B64" s="190" t="s">
        <v>7</v>
      </c>
      <c r="C64" s="192">
        <v>387</v>
      </c>
      <c r="D64" s="192">
        <v>459</v>
      </c>
      <c r="E64" s="192">
        <v>540</v>
      </c>
      <c r="F64" s="192">
        <v>672</v>
      </c>
      <c r="G64" s="192">
        <v>699</v>
      </c>
      <c r="H64" s="192">
        <v>649</v>
      </c>
      <c r="I64" s="208">
        <v>506.3066</v>
      </c>
    </row>
    <row r="65" spans="1:9" ht="11.25" customHeight="1" x14ac:dyDescent="0.2">
      <c r="A65" s="204"/>
      <c r="B65" s="190" t="s">
        <v>8</v>
      </c>
      <c r="C65" s="192">
        <v>146503</v>
      </c>
      <c r="D65" s="192">
        <v>102720</v>
      </c>
      <c r="E65" s="192">
        <v>177051</v>
      </c>
      <c r="F65" s="192">
        <v>66252</v>
      </c>
      <c r="G65" s="192">
        <v>9998</v>
      </c>
      <c r="H65" s="192">
        <v>73107</v>
      </c>
      <c r="I65" s="182">
        <v>575629.24529999995</v>
      </c>
    </row>
    <row r="66" spans="1:9" ht="11.25" customHeight="1" x14ac:dyDescent="0.2">
      <c r="A66" s="204"/>
      <c r="B66" s="190" t="s">
        <v>9</v>
      </c>
      <c r="C66" s="193">
        <v>328</v>
      </c>
      <c r="D66" s="193">
        <v>357</v>
      </c>
      <c r="E66" s="193">
        <v>346</v>
      </c>
      <c r="F66" s="193">
        <v>551</v>
      </c>
      <c r="G66" s="193">
        <v>352</v>
      </c>
      <c r="H66" s="193">
        <v>426</v>
      </c>
      <c r="I66" s="208">
        <v>367.34649999999999</v>
      </c>
    </row>
    <row r="67" spans="1:9" ht="11.25" customHeight="1" thickBot="1" x14ac:dyDescent="0.25">
      <c r="A67" s="205"/>
      <c r="B67" s="194" t="s">
        <v>10</v>
      </c>
      <c r="C67" s="195">
        <v>0.84850000000000003</v>
      </c>
      <c r="D67" s="195">
        <v>0.77700000000000002</v>
      </c>
      <c r="E67" s="195">
        <v>0.64029999999999998</v>
      </c>
      <c r="F67" s="195">
        <v>0.82099999999999995</v>
      </c>
      <c r="G67" s="195">
        <v>0.50390000000000001</v>
      </c>
      <c r="H67" s="195">
        <v>0.65590000000000004</v>
      </c>
      <c r="I67" s="209">
        <v>0.72550000000000003</v>
      </c>
    </row>
    <row r="68" spans="1:9" ht="11.25" customHeight="1" x14ac:dyDescent="0.2">
      <c r="A68" s="203"/>
      <c r="B68" s="188" t="s">
        <v>4</v>
      </c>
      <c r="C68" s="189">
        <v>442395</v>
      </c>
      <c r="D68" s="189">
        <v>222000</v>
      </c>
      <c r="E68" s="189">
        <v>626778</v>
      </c>
      <c r="F68" s="189">
        <v>151658</v>
      </c>
      <c r="G68" s="189">
        <v>29054</v>
      </c>
      <c r="H68" s="189">
        <v>180165</v>
      </c>
      <c r="I68" s="206">
        <v>1652050</v>
      </c>
    </row>
    <row r="69" spans="1:9" ht="11.25" customHeight="1" x14ac:dyDescent="0.2">
      <c r="A69" s="204"/>
      <c r="B69" s="190" t="s">
        <v>5</v>
      </c>
      <c r="C69" s="191">
        <v>179620852</v>
      </c>
      <c r="D69" s="191">
        <v>104156812</v>
      </c>
      <c r="E69" s="191">
        <v>261320538</v>
      </c>
      <c r="F69" s="191">
        <v>88027223</v>
      </c>
      <c r="G69" s="191">
        <v>18981627</v>
      </c>
      <c r="H69" s="191">
        <v>127241460</v>
      </c>
      <c r="I69" s="182">
        <v>779348511</v>
      </c>
    </row>
    <row r="70" spans="1:9" ht="11.25" customHeight="1" x14ac:dyDescent="0.2">
      <c r="A70" s="204" t="s">
        <v>20</v>
      </c>
      <c r="B70" s="190" t="s">
        <v>7</v>
      </c>
      <c r="C70" s="192">
        <v>406</v>
      </c>
      <c r="D70" s="192">
        <v>469</v>
      </c>
      <c r="E70" s="192">
        <v>417</v>
      </c>
      <c r="F70" s="192">
        <v>580</v>
      </c>
      <c r="G70" s="192">
        <v>653</v>
      </c>
      <c r="H70" s="192">
        <v>706</v>
      </c>
      <c r="I70" s="208">
        <v>471.74639999999999</v>
      </c>
    </row>
    <row r="71" spans="1:9" ht="11.25" customHeight="1" x14ac:dyDescent="0.2">
      <c r="A71" s="204"/>
      <c r="B71" s="190" t="s">
        <v>8</v>
      </c>
      <c r="C71" s="192">
        <v>147610</v>
      </c>
      <c r="D71" s="192">
        <v>77639</v>
      </c>
      <c r="E71" s="192">
        <v>168141</v>
      </c>
      <c r="F71" s="192">
        <v>63230</v>
      </c>
      <c r="G71" s="192">
        <v>10246</v>
      </c>
      <c r="H71" s="192">
        <v>80860</v>
      </c>
      <c r="I71" s="182">
        <v>547725.66610000003</v>
      </c>
    </row>
    <row r="72" spans="1:9" ht="11.25" customHeight="1" x14ac:dyDescent="0.2">
      <c r="A72" s="204"/>
      <c r="B72" s="190" t="s">
        <v>9</v>
      </c>
      <c r="C72" s="193">
        <v>334</v>
      </c>
      <c r="D72" s="193">
        <v>350</v>
      </c>
      <c r="E72" s="193">
        <v>268</v>
      </c>
      <c r="F72" s="193">
        <v>0</v>
      </c>
      <c r="G72" s="193">
        <v>353</v>
      </c>
      <c r="H72" s="193">
        <v>449</v>
      </c>
      <c r="I72" s="208">
        <v>331.54309999999998</v>
      </c>
    </row>
    <row r="73" spans="1:9" ht="11.25" customHeight="1" thickBot="1" x14ac:dyDescent="0.25">
      <c r="A73" s="205"/>
      <c r="B73" s="194" t="s">
        <v>10</v>
      </c>
      <c r="C73" s="195">
        <v>0.82179999999999997</v>
      </c>
      <c r="D73" s="195">
        <v>0.74539999999999995</v>
      </c>
      <c r="E73" s="195">
        <v>0.64339999999999997</v>
      </c>
      <c r="F73" s="195">
        <v>0.71830000000000005</v>
      </c>
      <c r="G73" s="195">
        <v>0.53979999999999995</v>
      </c>
      <c r="H73" s="195">
        <v>0.63549999999999995</v>
      </c>
      <c r="I73" s="209">
        <v>0.70279999999999998</v>
      </c>
    </row>
    <row r="74" spans="1:9" ht="11.25" customHeight="1" x14ac:dyDescent="0.2">
      <c r="A74" s="203"/>
      <c r="B74" s="188" t="s">
        <v>4</v>
      </c>
      <c r="C74" s="189">
        <v>402403</v>
      </c>
      <c r="D74" s="189">
        <v>262000</v>
      </c>
      <c r="E74" s="189">
        <v>548403</v>
      </c>
      <c r="F74" s="189">
        <v>133559</v>
      </c>
      <c r="G74" s="189">
        <v>22474</v>
      </c>
      <c r="H74" s="189">
        <v>180298</v>
      </c>
      <c r="I74" s="206">
        <v>1549137</v>
      </c>
    </row>
    <row r="75" spans="1:9" ht="11.25" customHeight="1" x14ac:dyDescent="0.2">
      <c r="A75" s="204"/>
      <c r="B75" s="190" t="s">
        <v>5</v>
      </c>
      <c r="C75" s="191">
        <v>165719222</v>
      </c>
      <c r="D75" s="191">
        <v>119162850</v>
      </c>
      <c r="E75" s="191">
        <v>223392460</v>
      </c>
      <c r="F75" s="191">
        <v>66180733</v>
      </c>
      <c r="G75" s="191">
        <v>15713172</v>
      </c>
      <c r="H75" s="191">
        <v>131298360</v>
      </c>
      <c r="I75" s="182">
        <v>721466797</v>
      </c>
    </row>
    <row r="76" spans="1:9" ht="11.25" customHeight="1" x14ac:dyDescent="0.2">
      <c r="A76" s="204" t="s">
        <v>21</v>
      </c>
      <c r="B76" s="190" t="s">
        <v>7</v>
      </c>
      <c r="C76" s="192">
        <v>412</v>
      </c>
      <c r="D76" s="192">
        <v>455</v>
      </c>
      <c r="E76" s="192">
        <v>407</v>
      </c>
      <c r="F76" s="192">
        <v>496</v>
      </c>
      <c r="G76" s="192">
        <v>699</v>
      </c>
      <c r="H76" s="192">
        <v>728</v>
      </c>
      <c r="I76" s="208">
        <v>465.7217</v>
      </c>
    </row>
    <row r="77" spans="1:9" ht="11.25" customHeight="1" x14ac:dyDescent="0.2">
      <c r="A77" s="204"/>
      <c r="B77" s="190" t="s">
        <v>8</v>
      </c>
      <c r="C77" s="192">
        <v>138451</v>
      </c>
      <c r="D77" s="192">
        <v>90005</v>
      </c>
      <c r="E77" s="192">
        <v>142852</v>
      </c>
      <c r="F77" s="192">
        <v>58453</v>
      </c>
      <c r="G77" s="192">
        <v>7747</v>
      </c>
      <c r="H77" s="192">
        <v>79025</v>
      </c>
      <c r="I77" s="182">
        <v>516534.092</v>
      </c>
    </row>
    <row r="78" spans="1:9" ht="11.25" customHeight="1" x14ac:dyDescent="0.2">
      <c r="A78" s="204"/>
      <c r="B78" s="190" t="s">
        <v>9</v>
      </c>
      <c r="C78" s="193">
        <v>344</v>
      </c>
      <c r="D78" s="193">
        <v>344</v>
      </c>
      <c r="E78" s="193">
        <v>260</v>
      </c>
      <c r="F78" s="193">
        <v>438</v>
      </c>
      <c r="G78" s="193">
        <v>345</v>
      </c>
      <c r="H78" s="193">
        <v>438</v>
      </c>
      <c r="I78" s="208">
        <v>333.43340000000001</v>
      </c>
    </row>
    <row r="79" spans="1:9" ht="11.25" customHeight="1" thickBot="1" x14ac:dyDescent="0.25">
      <c r="A79" s="205"/>
      <c r="B79" s="196" t="s">
        <v>10</v>
      </c>
      <c r="C79" s="195">
        <v>0.83550000000000002</v>
      </c>
      <c r="D79" s="195">
        <v>0.75529999999999997</v>
      </c>
      <c r="E79" s="195">
        <v>0.63949999999999996</v>
      </c>
      <c r="F79" s="195">
        <v>0.88319999999999999</v>
      </c>
      <c r="G79" s="195">
        <v>0.49299999999999999</v>
      </c>
      <c r="H79" s="195">
        <v>0.60189999999999999</v>
      </c>
      <c r="I79" s="209">
        <v>0.71589999999999998</v>
      </c>
    </row>
    <row r="80" spans="1:9" ht="11.25" customHeight="1" x14ac:dyDescent="0.2">
      <c r="A80" s="362" t="s">
        <v>75</v>
      </c>
      <c r="B80" s="197" t="s">
        <v>4</v>
      </c>
      <c r="C80" s="198">
        <v>4979749</v>
      </c>
      <c r="D80" s="198">
        <v>3592999</v>
      </c>
      <c r="E80" s="198">
        <v>7231376</v>
      </c>
      <c r="F80" s="198">
        <v>1249888</v>
      </c>
      <c r="G80" s="198">
        <v>190949</v>
      </c>
      <c r="H80" s="198">
        <v>1564507</v>
      </c>
      <c r="I80" s="210">
        <v>18809467</v>
      </c>
    </row>
    <row r="81" spans="1:9" ht="11.25" customHeight="1" x14ac:dyDescent="0.2">
      <c r="A81" s="363"/>
      <c r="B81" s="199" t="s">
        <v>22</v>
      </c>
      <c r="C81" s="200">
        <v>1994443235</v>
      </c>
      <c r="D81" s="200">
        <v>1469559542</v>
      </c>
      <c r="E81" s="200">
        <v>3000605994</v>
      </c>
      <c r="F81" s="200">
        <v>709268000</v>
      </c>
      <c r="G81" s="200">
        <v>136487235</v>
      </c>
      <c r="H81" s="200">
        <v>1067114666</v>
      </c>
      <c r="I81" s="211">
        <v>8377478672</v>
      </c>
    </row>
    <row r="82" spans="1:9" ht="11.25" customHeight="1" x14ac:dyDescent="0.2">
      <c r="A82" s="363"/>
      <c r="B82" s="199" t="s">
        <v>7</v>
      </c>
      <c r="C82" s="200">
        <v>401</v>
      </c>
      <c r="D82" s="200">
        <v>409</v>
      </c>
      <c r="E82" s="200">
        <v>415</v>
      </c>
      <c r="F82" s="200">
        <v>567</v>
      </c>
      <c r="G82" s="200">
        <v>715</v>
      </c>
      <c r="H82" s="200">
        <v>682</v>
      </c>
      <c r="I82" s="211">
        <v>445</v>
      </c>
    </row>
    <row r="83" spans="1:9" ht="11.25" customHeight="1" x14ac:dyDescent="0.2">
      <c r="A83" s="363"/>
      <c r="B83" s="199" t="s">
        <v>8</v>
      </c>
      <c r="C83" s="200">
        <v>1525272</v>
      </c>
      <c r="D83" s="200">
        <v>1263773</v>
      </c>
      <c r="E83" s="200">
        <v>1923671</v>
      </c>
      <c r="F83" s="200">
        <v>574174</v>
      </c>
      <c r="G83" s="200">
        <v>71336</v>
      </c>
      <c r="H83" s="200">
        <v>683789</v>
      </c>
      <c r="I83" s="212">
        <v>6042015</v>
      </c>
    </row>
    <row r="84" spans="1:9" ht="11.25" customHeight="1" x14ac:dyDescent="0.2">
      <c r="A84" s="363"/>
      <c r="B84" s="199" t="s">
        <v>9</v>
      </c>
      <c r="C84" s="200">
        <v>306</v>
      </c>
      <c r="D84" s="200">
        <v>352</v>
      </c>
      <c r="E84" s="200">
        <v>266</v>
      </c>
      <c r="F84" s="200">
        <v>459</v>
      </c>
      <c r="G84" s="200">
        <v>374</v>
      </c>
      <c r="H84" s="200">
        <v>437</v>
      </c>
      <c r="I84" s="211">
        <v>321</v>
      </c>
    </row>
    <row r="85" spans="1:9" ht="11.25" customHeight="1" thickBot="1" x14ac:dyDescent="0.25">
      <c r="A85" s="364"/>
      <c r="B85" s="201" t="s">
        <v>10</v>
      </c>
      <c r="C85" s="202">
        <v>0.76480000000000004</v>
      </c>
      <c r="D85" s="202">
        <v>0.86</v>
      </c>
      <c r="E85" s="202">
        <v>0.6411</v>
      </c>
      <c r="F85" s="202">
        <v>0.8095</v>
      </c>
      <c r="G85" s="202">
        <v>0.52270000000000005</v>
      </c>
      <c r="H85" s="202">
        <v>0.64080000000000004</v>
      </c>
      <c r="I85" s="213">
        <v>0.72119999999999995</v>
      </c>
    </row>
    <row r="86" spans="1:9" ht="44.25" customHeight="1" x14ac:dyDescent="0.2">
      <c r="A86" s="372" t="s">
        <v>79</v>
      </c>
      <c r="B86" s="372"/>
      <c r="C86" s="372"/>
      <c r="D86" s="372"/>
      <c r="E86" s="372"/>
      <c r="F86" s="372"/>
      <c r="G86" s="372"/>
      <c r="H86" s="372"/>
      <c r="I86" s="372"/>
    </row>
    <row r="87" spans="1:9" x14ac:dyDescent="0.2">
      <c r="A87" s="216" t="s">
        <v>78</v>
      </c>
      <c r="B87" s="183"/>
      <c r="C87" s="183"/>
      <c r="D87" s="183"/>
      <c r="E87" s="183"/>
      <c r="F87" s="184"/>
      <c r="G87" s="183"/>
      <c r="H87" s="183"/>
      <c r="I87" s="183"/>
    </row>
    <row r="88" spans="1:9" x14ac:dyDescent="0.2">
      <c r="A88" s="183" t="s">
        <v>80</v>
      </c>
      <c r="B88" s="183"/>
      <c r="C88" s="183"/>
      <c r="D88" s="183"/>
      <c r="E88" s="183"/>
      <c r="F88" s="183"/>
      <c r="G88" s="183"/>
      <c r="H88" s="183"/>
      <c r="I88" s="183"/>
    </row>
  </sheetData>
  <mergeCells count="20">
    <mergeCell ref="A44:A49"/>
    <mergeCell ref="A50:A55"/>
    <mergeCell ref="A80:A85"/>
    <mergeCell ref="A86:I86"/>
    <mergeCell ref="A8:A13"/>
    <mergeCell ref="A14:A19"/>
    <mergeCell ref="A20:A25"/>
    <mergeCell ref="A26:A31"/>
    <mergeCell ref="A32:A37"/>
    <mergeCell ref="A38:A43"/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&amp;L&amp;G</oddHeader>
    <oddFooter>&amp;LÚltima actualización: 09/01/2020&amp;R&amp;8Tabla de elaboración propia a partir de los datos aportados por los operadores.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3:I91"/>
  <sheetViews>
    <sheetView showGridLines="0" showRowColHeaders="0" showRuler="0" view="pageLayout" topLeftCell="A68" zoomScaleNormal="100" workbookViewId="0">
      <selection activeCell="A102" sqref="A102"/>
    </sheetView>
  </sheetViews>
  <sheetFormatPr baseColWidth="10" defaultRowHeight="11.25" customHeight="1" x14ac:dyDescent="0.2"/>
  <cols>
    <col min="1" max="1" width="17.85546875" style="183" bestFit="1" customWidth="1"/>
    <col min="2" max="2" width="22.140625" style="183" customWidth="1"/>
    <col min="3" max="8" width="16.7109375" style="183" customWidth="1"/>
    <col min="9" max="9" width="18.7109375" style="183" customWidth="1"/>
    <col min="10" max="10" width="11.42578125" style="183"/>
    <col min="11" max="11" width="13.7109375" style="183" bestFit="1" customWidth="1"/>
    <col min="12" max="16384" width="11.42578125" style="183"/>
  </cols>
  <sheetData>
    <row r="3" spans="1:9" ht="15" customHeight="1" x14ac:dyDescent="0.2">
      <c r="A3" s="373" t="s">
        <v>91</v>
      </c>
      <c r="B3" s="373"/>
      <c r="C3" s="373"/>
      <c r="D3" s="373"/>
      <c r="E3" s="373"/>
      <c r="F3" s="373"/>
      <c r="G3" s="373"/>
      <c r="H3" s="373"/>
      <c r="I3" s="373"/>
    </row>
    <row r="4" spans="1:9" ht="11.2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1.25" customHeight="1" thickBot="1" x14ac:dyDescent="0.2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 customHeight="1" x14ac:dyDescent="0.2">
      <c r="A6" s="359" t="s">
        <v>1</v>
      </c>
      <c r="B6" s="359" t="s">
        <v>2</v>
      </c>
      <c r="C6" s="367" t="s">
        <v>69</v>
      </c>
      <c r="D6" s="367" t="s">
        <v>61</v>
      </c>
      <c r="E6" s="367" t="s">
        <v>62</v>
      </c>
      <c r="F6" s="367" t="s">
        <v>72</v>
      </c>
      <c r="G6" s="367" t="s">
        <v>70</v>
      </c>
      <c r="H6" s="367" t="s">
        <v>71</v>
      </c>
      <c r="I6" s="370" t="s">
        <v>3</v>
      </c>
    </row>
    <row r="7" spans="1:9" ht="11.25" customHeight="1" x14ac:dyDescent="0.2">
      <c r="A7" s="360"/>
      <c r="B7" s="360"/>
      <c r="C7" s="368"/>
      <c r="D7" s="368"/>
      <c r="E7" s="368"/>
      <c r="F7" s="368"/>
      <c r="G7" s="368"/>
      <c r="H7" s="368"/>
      <c r="I7" s="368"/>
    </row>
    <row r="8" spans="1:9" ht="11.25" customHeight="1" thickBot="1" x14ac:dyDescent="0.25">
      <c r="A8" s="361"/>
      <c r="B8" s="361"/>
      <c r="C8" s="369"/>
      <c r="D8" s="369"/>
      <c r="E8" s="369"/>
      <c r="F8" s="369"/>
      <c r="G8" s="369"/>
      <c r="H8" s="369"/>
      <c r="I8" s="369"/>
    </row>
    <row r="9" spans="1:9" ht="11.25" customHeight="1" x14ac:dyDescent="0.2">
      <c r="A9" s="359" t="s">
        <v>6</v>
      </c>
      <c r="B9" s="188" t="s">
        <v>4</v>
      </c>
      <c r="C9" s="189">
        <v>381460.70400000003</v>
      </c>
      <c r="D9" s="189">
        <v>286999</v>
      </c>
      <c r="E9" s="189">
        <v>477177.41999999993</v>
      </c>
      <c r="F9" s="189">
        <v>115127.19999999998</v>
      </c>
      <c r="G9" s="189">
        <v>20145</v>
      </c>
      <c r="H9" s="189">
        <v>136204</v>
      </c>
      <c r="I9" s="206">
        <v>1417113.3239999998</v>
      </c>
    </row>
    <row r="10" spans="1:9" ht="11.25" customHeight="1" x14ac:dyDescent="0.2">
      <c r="A10" s="360"/>
      <c r="B10" s="190" t="s">
        <v>5</v>
      </c>
      <c r="C10" s="191">
        <v>169776466.34999999</v>
      </c>
      <c r="D10" s="191">
        <v>110273815.76499999</v>
      </c>
      <c r="E10" s="191">
        <v>209266944.48999998</v>
      </c>
      <c r="F10" s="191">
        <v>57690865.250000007</v>
      </c>
      <c r="G10" s="191">
        <v>12954554</v>
      </c>
      <c r="H10" s="191">
        <v>97313968</v>
      </c>
      <c r="I10" s="182">
        <v>657276613.85500002</v>
      </c>
    </row>
    <row r="11" spans="1:9" ht="11.25" customHeight="1" x14ac:dyDescent="0.2">
      <c r="A11" s="360"/>
      <c r="B11" s="190" t="s">
        <v>7</v>
      </c>
      <c r="C11" s="192">
        <v>445.06934677601805</v>
      </c>
      <c r="D11" s="192">
        <v>384.23066200579092</v>
      </c>
      <c r="E11" s="192">
        <v>438.5516491748499</v>
      </c>
      <c r="F11" s="192">
        <v>501.10543164430311</v>
      </c>
      <c r="G11" s="192">
        <v>643.06547530404566</v>
      </c>
      <c r="H11" s="192">
        <v>714.47217409180348</v>
      </c>
      <c r="I11" s="182">
        <v>463.81372803675657</v>
      </c>
    </row>
    <row r="12" spans="1:9" ht="11.25" customHeight="1" x14ac:dyDescent="0.2">
      <c r="A12" s="360"/>
      <c r="B12" s="190" t="s">
        <v>8</v>
      </c>
      <c r="C12" s="192">
        <v>137645.57894000001</v>
      </c>
      <c r="D12" s="192">
        <v>88694.835543450012</v>
      </c>
      <c r="E12" s="192">
        <v>137294.54389838999</v>
      </c>
      <c r="F12" s="192">
        <v>44494.361490000003</v>
      </c>
      <c r="G12" s="192">
        <v>7460.06</v>
      </c>
      <c r="H12" s="192">
        <v>64970.972999999998</v>
      </c>
      <c r="I12" s="182">
        <v>480560.35287184</v>
      </c>
    </row>
    <row r="13" spans="1:9" ht="11.25" customHeight="1" x14ac:dyDescent="0.2">
      <c r="A13" s="360"/>
      <c r="B13" s="190" t="s">
        <v>9</v>
      </c>
      <c r="C13" s="193">
        <v>360.83816103899392</v>
      </c>
      <c r="D13" s="193">
        <v>309.04231562984546</v>
      </c>
      <c r="E13" s="193">
        <v>287.72221430425191</v>
      </c>
      <c r="F13" s="193">
        <v>386.48001071857919</v>
      </c>
      <c r="G13" s="193">
        <v>370.31819310002481</v>
      </c>
      <c r="H13" s="193">
        <v>477.01222431059296</v>
      </c>
      <c r="I13" s="182">
        <v>339.1121547819418</v>
      </c>
    </row>
    <row r="14" spans="1:9" ht="11.25" customHeight="1" thickBot="1" x14ac:dyDescent="0.25">
      <c r="A14" s="361"/>
      <c r="B14" s="194" t="s">
        <v>10</v>
      </c>
      <c r="C14" s="195">
        <v>0.81074592903965226</v>
      </c>
      <c r="D14" s="195">
        <v>0.80431455942781505</v>
      </c>
      <c r="E14" s="195">
        <v>0.65607372551354259</v>
      </c>
      <c r="F14" s="195">
        <v>0.77125488233165296</v>
      </c>
      <c r="G14" s="195">
        <v>0.57586390083363737</v>
      </c>
      <c r="H14" s="195">
        <v>0.66764283006114811</v>
      </c>
      <c r="I14" s="207">
        <v>0.7311386754707434</v>
      </c>
    </row>
    <row r="15" spans="1:9" ht="11.25" customHeight="1" x14ac:dyDescent="0.2">
      <c r="A15" s="359" t="s">
        <v>11</v>
      </c>
      <c r="B15" s="188" t="s">
        <v>4</v>
      </c>
      <c r="C15" s="189">
        <v>347178.20399999997</v>
      </c>
      <c r="D15" s="189">
        <v>253000.16999999998</v>
      </c>
      <c r="E15" s="189">
        <v>496219.93000000005</v>
      </c>
      <c r="F15" s="189">
        <v>130858</v>
      </c>
      <c r="G15" s="189">
        <v>24716</v>
      </c>
      <c r="H15" s="189">
        <v>159598</v>
      </c>
      <c r="I15" s="206">
        <v>1411570.304</v>
      </c>
    </row>
    <row r="16" spans="1:9" ht="11.25" customHeight="1" x14ac:dyDescent="0.2">
      <c r="A16" s="360"/>
      <c r="B16" s="190" t="s">
        <v>5</v>
      </c>
      <c r="C16" s="191">
        <v>149717713.13999999</v>
      </c>
      <c r="D16" s="191">
        <v>97196001.957400024</v>
      </c>
      <c r="E16" s="191">
        <v>203169106.31999996</v>
      </c>
      <c r="F16" s="191">
        <v>66391043</v>
      </c>
      <c r="G16" s="191">
        <v>17136000</v>
      </c>
      <c r="H16" s="191">
        <v>108300002</v>
      </c>
      <c r="I16" s="182">
        <v>641909866.4174</v>
      </c>
    </row>
    <row r="17" spans="1:9" ht="11.25" customHeight="1" x14ac:dyDescent="0.2">
      <c r="A17" s="360"/>
      <c r="B17" s="190" t="s">
        <v>7</v>
      </c>
      <c r="C17" s="192">
        <v>431.24168342088666</v>
      </c>
      <c r="D17" s="192">
        <v>384.17366263983155</v>
      </c>
      <c r="E17" s="192">
        <v>409.43358788511364</v>
      </c>
      <c r="F17" s="192">
        <v>507.35180883094654</v>
      </c>
      <c r="G17" s="192">
        <v>693.31607056157952</v>
      </c>
      <c r="H17" s="192">
        <v>678.57994461083467</v>
      </c>
      <c r="I17" s="182">
        <v>454.74877489162594</v>
      </c>
    </row>
    <row r="18" spans="1:9" ht="11.25" customHeight="1" x14ac:dyDescent="0.2">
      <c r="A18" s="360"/>
      <c r="B18" s="190" t="s">
        <v>8</v>
      </c>
      <c r="C18" s="192">
        <v>123729.02499999999</v>
      </c>
      <c r="D18" s="192">
        <v>85475.705495200033</v>
      </c>
      <c r="E18" s="192">
        <v>133546.25269999998</v>
      </c>
      <c r="F18" s="192">
        <v>53182.000999999997</v>
      </c>
      <c r="G18" s="192">
        <v>9208.3009999999995</v>
      </c>
      <c r="H18" s="192">
        <v>70441.752999999997</v>
      </c>
      <c r="I18" s="182">
        <v>475583.03819519992</v>
      </c>
    </row>
    <row r="19" spans="1:9" ht="11.25" customHeight="1" x14ac:dyDescent="0.2">
      <c r="A19" s="360"/>
      <c r="B19" s="190" t="s">
        <v>9</v>
      </c>
      <c r="C19" s="193">
        <v>356.38477178135298</v>
      </c>
      <c r="D19" s="193">
        <v>337.84841130818228</v>
      </c>
      <c r="E19" s="193">
        <v>269.12714428862211</v>
      </c>
      <c r="F19" s="193">
        <v>406.41000932308305</v>
      </c>
      <c r="G19" s="193">
        <v>372.56437125748505</v>
      </c>
      <c r="H19" s="193">
        <v>441.36989811902407</v>
      </c>
      <c r="I19" s="182">
        <v>336.91771273986785</v>
      </c>
    </row>
    <row r="20" spans="1:9" ht="11.25" customHeight="1" thickBot="1" x14ac:dyDescent="0.25">
      <c r="A20" s="361"/>
      <c r="B20" s="194" t="s">
        <v>10</v>
      </c>
      <c r="C20" s="195">
        <v>0.82641540807066605</v>
      </c>
      <c r="D20" s="195">
        <v>0.87941585840807668</v>
      </c>
      <c r="E20" s="195">
        <v>0.65731574607440046</v>
      </c>
      <c r="F20" s="195">
        <v>0.80104180619665821</v>
      </c>
      <c r="G20" s="195">
        <v>0.53736583800186744</v>
      </c>
      <c r="H20" s="195">
        <v>0.65043168697263731</v>
      </c>
      <c r="I20" s="207">
        <v>0.74088756549187151</v>
      </c>
    </row>
    <row r="21" spans="1:9" ht="11.25" customHeight="1" x14ac:dyDescent="0.2">
      <c r="A21" s="359" t="s">
        <v>12</v>
      </c>
      <c r="B21" s="188" t="s">
        <v>4</v>
      </c>
      <c r="C21" s="189">
        <v>436441.17000000004</v>
      </c>
      <c r="D21" s="189">
        <v>298000.78000000003</v>
      </c>
      <c r="E21" s="189">
        <v>586903.48000000021</v>
      </c>
      <c r="F21" s="189">
        <v>140998</v>
      </c>
      <c r="G21" s="189">
        <v>31897</v>
      </c>
      <c r="H21" s="189">
        <v>186301</v>
      </c>
      <c r="I21" s="206">
        <v>1680541.4300000002</v>
      </c>
    </row>
    <row r="22" spans="1:9" ht="11.25" customHeight="1" x14ac:dyDescent="0.2">
      <c r="A22" s="360"/>
      <c r="B22" s="190" t="s">
        <v>5</v>
      </c>
      <c r="C22" s="191">
        <v>187155842.18400002</v>
      </c>
      <c r="D22" s="191">
        <v>118029289.86519992</v>
      </c>
      <c r="E22" s="191">
        <v>223082472.48000002</v>
      </c>
      <c r="F22" s="191">
        <v>69564878.450000003</v>
      </c>
      <c r="G22" s="191">
        <v>22102000</v>
      </c>
      <c r="H22" s="191">
        <v>130548001</v>
      </c>
      <c r="I22" s="182">
        <v>750482483.97920001</v>
      </c>
    </row>
    <row r="23" spans="1:9" ht="11.25" customHeight="1" x14ac:dyDescent="0.2">
      <c r="A23" s="360"/>
      <c r="B23" s="190" t="s">
        <v>7</v>
      </c>
      <c r="C23" s="192">
        <v>428.82261126740173</v>
      </c>
      <c r="D23" s="192">
        <v>396.07040580632008</v>
      </c>
      <c r="E23" s="192">
        <v>380.10078331789742</v>
      </c>
      <c r="F23" s="192">
        <v>493.37493049546805</v>
      </c>
      <c r="G23" s="192">
        <v>692.91782926294013</v>
      </c>
      <c r="H23" s="192">
        <v>700.73698477195501</v>
      </c>
      <c r="I23" s="182">
        <v>446.57184320603147</v>
      </c>
    </row>
    <row r="24" spans="1:9" ht="11.25" customHeight="1" x14ac:dyDescent="0.2">
      <c r="A24" s="360"/>
      <c r="B24" s="190" t="s">
        <v>8</v>
      </c>
      <c r="C24" s="192">
        <v>162449.38669999994</v>
      </c>
      <c r="D24" s="192">
        <v>107953.61460999999</v>
      </c>
      <c r="E24" s="192">
        <v>148407.54388568999</v>
      </c>
      <c r="F24" s="192">
        <v>54219.525000000001</v>
      </c>
      <c r="G24" s="192">
        <v>12223.763999999999</v>
      </c>
      <c r="H24" s="192">
        <v>85983.445999999996</v>
      </c>
      <c r="I24" s="182">
        <v>571237.28019568999</v>
      </c>
    </row>
    <row r="25" spans="1:9" ht="11.25" customHeight="1" x14ac:dyDescent="0.2">
      <c r="A25" s="360"/>
      <c r="B25" s="190" t="s">
        <v>9</v>
      </c>
      <c r="C25" s="193">
        <v>372.21370912372896</v>
      </c>
      <c r="D25" s="193">
        <v>362.25950351539342</v>
      </c>
      <c r="E25" s="193">
        <v>252.86533296018268</v>
      </c>
      <c r="F25" s="193">
        <v>384.54109278145791</v>
      </c>
      <c r="G25" s="193">
        <v>383.22613411919616</v>
      </c>
      <c r="H25" s="193">
        <v>461.5297073016248</v>
      </c>
      <c r="I25" s="182">
        <v>339.91264362681613</v>
      </c>
    </row>
    <row r="26" spans="1:9" ht="11.25" customHeight="1" thickBot="1" x14ac:dyDescent="0.25">
      <c r="A26" s="361"/>
      <c r="B26" s="194" t="s">
        <v>10</v>
      </c>
      <c r="C26" s="195">
        <v>0.86798993183600326</v>
      </c>
      <c r="D26" s="195">
        <v>0.91463411101848302</v>
      </c>
      <c r="E26" s="195">
        <v>0.66525864733274875</v>
      </c>
      <c r="F26" s="195">
        <v>0.77940946937714373</v>
      </c>
      <c r="G26" s="195">
        <v>0.55306144240340238</v>
      </c>
      <c r="H26" s="195">
        <v>0.65863471934740692</v>
      </c>
      <c r="I26" s="207">
        <v>0.76116004355875433</v>
      </c>
    </row>
    <row r="27" spans="1:9" ht="11.25" customHeight="1" x14ac:dyDescent="0.2">
      <c r="A27" s="359" t="s">
        <v>13</v>
      </c>
      <c r="B27" s="188" t="s">
        <v>4</v>
      </c>
      <c r="C27" s="189">
        <v>403808.05300000007</v>
      </c>
      <c r="D27" s="189">
        <v>270000.09499999997</v>
      </c>
      <c r="E27" s="189">
        <v>557179.89999999991</v>
      </c>
      <c r="F27" s="189">
        <v>142064.48000000001</v>
      </c>
      <c r="G27" s="189">
        <v>25451</v>
      </c>
      <c r="H27" s="189">
        <v>186778</v>
      </c>
      <c r="I27" s="206">
        <v>1585281.5279999999</v>
      </c>
    </row>
    <row r="28" spans="1:9" ht="11.25" customHeight="1" x14ac:dyDescent="0.2">
      <c r="A28" s="360"/>
      <c r="B28" s="190" t="s">
        <v>5</v>
      </c>
      <c r="C28" s="191">
        <v>177481855.31100002</v>
      </c>
      <c r="D28" s="191">
        <v>113181783.39750004</v>
      </c>
      <c r="E28" s="191">
        <v>218628949.30000001</v>
      </c>
      <c r="F28" s="191">
        <v>78067924.820000008</v>
      </c>
      <c r="G28" s="191">
        <v>17844360</v>
      </c>
      <c r="H28" s="191">
        <v>139047011</v>
      </c>
      <c r="I28" s="182">
        <v>744251883.82850003</v>
      </c>
    </row>
    <row r="29" spans="1:9" ht="11.25" customHeight="1" x14ac:dyDescent="0.2">
      <c r="A29" s="360"/>
      <c r="B29" s="190" t="s">
        <v>7</v>
      </c>
      <c r="C29" s="192">
        <v>439.52034634386052</v>
      </c>
      <c r="D29" s="192">
        <v>419.19164286775549</v>
      </c>
      <c r="E29" s="192">
        <v>392.3848460793364</v>
      </c>
      <c r="F29" s="192">
        <v>549.52458784912312</v>
      </c>
      <c r="G29" s="192">
        <v>701.12608541904046</v>
      </c>
      <c r="H29" s="192">
        <v>744.45069012410454</v>
      </c>
      <c r="I29" s="182">
        <v>469.47615971243442</v>
      </c>
    </row>
    <row r="30" spans="1:9" ht="11.25" customHeight="1" x14ac:dyDescent="0.2">
      <c r="A30" s="360"/>
      <c r="B30" s="190" t="s">
        <v>8</v>
      </c>
      <c r="C30" s="192">
        <v>156813.21466</v>
      </c>
      <c r="D30" s="192">
        <v>127104.28585199999</v>
      </c>
      <c r="E30" s="192">
        <v>164210.23522999999</v>
      </c>
      <c r="F30" s="192">
        <v>61483.193339999998</v>
      </c>
      <c r="G30" s="192">
        <v>9677.5896384323642</v>
      </c>
      <c r="H30" s="192">
        <v>99438.172000000006</v>
      </c>
      <c r="I30" s="182">
        <v>618726.69072043232</v>
      </c>
    </row>
    <row r="31" spans="1:9" ht="11.25" customHeight="1" x14ac:dyDescent="0.2">
      <c r="A31" s="360"/>
      <c r="B31" s="190" t="s">
        <v>9</v>
      </c>
      <c r="C31" s="193">
        <v>388.33602622580679</v>
      </c>
      <c r="D31" s="193">
        <v>470.75644863013844</v>
      </c>
      <c r="E31" s="193">
        <v>294.71672475981279</v>
      </c>
      <c r="F31" s="193">
        <v>432.78371440911894</v>
      </c>
      <c r="G31" s="193">
        <v>380.24398406476621</v>
      </c>
      <c r="H31" s="193">
        <v>532.3869620619131</v>
      </c>
      <c r="I31" s="182">
        <v>390.29451853956903</v>
      </c>
    </row>
    <row r="32" spans="1:9" ht="11.25" customHeight="1" thickBot="1" x14ac:dyDescent="0.25">
      <c r="A32" s="361"/>
      <c r="B32" s="194" t="s">
        <v>10</v>
      </c>
      <c r="C32" s="195">
        <v>0.883545049634609</v>
      </c>
      <c r="D32" s="195">
        <v>1.1230100996518444</v>
      </c>
      <c r="E32" s="195">
        <v>0.75109099575222626</v>
      </c>
      <c r="F32" s="195">
        <v>0.78756023657296936</v>
      </c>
      <c r="G32" s="195">
        <v>0.54233324358129764</v>
      </c>
      <c r="H32" s="195">
        <v>0.71514066562710943</v>
      </c>
      <c r="I32" s="207">
        <v>0.8313404428856066</v>
      </c>
    </row>
    <row r="33" spans="1:9" ht="11.25" customHeight="1" x14ac:dyDescent="0.2">
      <c r="A33" s="359"/>
      <c r="B33" s="188" t="s">
        <v>4</v>
      </c>
      <c r="C33" s="189">
        <v>363218.755</v>
      </c>
      <c r="D33" s="189">
        <v>225001.0916666667</v>
      </c>
      <c r="E33" s="189">
        <v>445560.43000000005</v>
      </c>
      <c r="F33" s="189">
        <v>151060</v>
      </c>
      <c r="G33" s="189">
        <v>8761</v>
      </c>
      <c r="H33" s="189">
        <v>162454</v>
      </c>
      <c r="I33" s="206">
        <v>1356055.2766666668</v>
      </c>
    </row>
    <row r="34" spans="1:9" ht="11.25" customHeight="1" x14ac:dyDescent="0.2">
      <c r="A34" s="360"/>
      <c r="B34" s="190" t="s">
        <v>5</v>
      </c>
      <c r="C34" s="191">
        <v>165275954.02500001</v>
      </c>
      <c r="D34" s="191">
        <v>88820659.284999996</v>
      </c>
      <c r="E34" s="191">
        <v>216159835.13999999</v>
      </c>
      <c r="F34" s="191">
        <v>90278144</v>
      </c>
      <c r="G34" s="191">
        <v>6800292</v>
      </c>
      <c r="H34" s="191">
        <v>118908000</v>
      </c>
      <c r="I34" s="182">
        <v>686242884.45000005</v>
      </c>
    </row>
    <row r="35" spans="1:9" ht="11.25" customHeight="1" x14ac:dyDescent="0.2">
      <c r="A35" s="360" t="s">
        <v>14</v>
      </c>
      <c r="B35" s="190" t="s">
        <v>7</v>
      </c>
      <c r="C35" s="192">
        <v>455.03144248429572</v>
      </c>
      <c r="D35" s="192">
        <v>394.75657041071383</v>
      </c>
      <c r="E35" s="192">
        <v>485.1414546394974</v>
      </c>
      <c r="F35" s="192">
        <v>597.63103402621471</v>
      </c>
      <c r="G35" s="192">
        <v>776.20043374044064</v>
      </c>
      <c r="H35" s="192">
        <v>731.94873625764831</v>
      </c>
      <c r="I35" s="182">
        <v>506.05819412971175</v>
      </c>
    </row>
    <row r="36" spans="1:9" ht="11.25" customHeight="1" x14ac:dyDescent="0.2">
      <c r="A36" s="360"/>
      <c r="B36" s="190" t="s">
        <v>8</v>
      </c>
      <c r="C36" s="192">
        <v>141432.63875000001</v>
      </c>
      <c r="D36" s="192">
        <v>92023.527714433309</v>
      </c>
      <c r="E36" s="192">
        <v>156075.71458</v>
      </c>
      <c r="F36" s="192">
        <v>72299.562000000005</v>
      </c>
      <c r="G36" s="192">
        <v>3337.6529999999998</v>
      </c>
      <c r="H36" s="192">
        <v>84470.417000000001</v>
      </c>
      <c r="I36" s="182">
        <v>549639.51304443332</v>
      </c>
    </row>
    <row r="37" spans="1:9" ht="11.25" customHeight="1" x14ac:dyDescent="0.2">
      <c r="A37" s="360"/>
      <c r="B37" s="190" t="s">
        <v>9</v>
      </c>
      <c r="C37" s="193">
        <v>389.38693776977459</v>
      </c>
      <c r="D37" s="193">
        <v>408.99147214256095</v>
      </c>
      <c r="E37" s="193">
        <v>350.29078901822589</v>
      </c>
      <c r="F37" s="193">
        <v>478.61486826426585</v>
      </c>
      <c r="G37" s="193">
        <v>380.96712704029221</v>
      </c>
      <c r="H37" s="193">
        <v>519.96514090142443</v>
      </c>
      <c r="I37" s="182">
        <v>405.32235116219437</v>
      </c>
    </row>
    <row r="38" spans="1:9" ht="11.25" customHeight="1" thickBot="1" x14ac:dyDescent="0.25">
      <c r="A38" s="361"/>
      <c r="B38" s="194" t="s">
        <v>10</v>
      </c>
      <c r="C38" s="195">
        <v>0.85573633251335879</v>
      </c>
      <c r="D38" s="195">
        <v>1.0360599488364102</v>
      </c>
      <c r="E38" s="195">
        <v>0.72203846047030262</v>
      </c>
      <c r="F38" s="195">
        <v>0.80085343801485331</v>
      </c>
      <c r="G38" s="195">
        <v>0.49081024755995772</v>
      </c>
      <c r="H38" s="195">
        <v>0.71038464190802975</v>
      </c>
      <c r="I38" s="207">
        <v>0.80094019988994192</v>
      </c>
    </row>
    <row r="39" spans="1:9" ht="11.25" customHeight="1" x14ac:dyDescent="0.2">
      <c r="A39" s="359" t="s">
        <v>15</v>
      </c>
      <c r="B39" s="188" t="s">
        <v>4</v>
      </c>
      <c r="C39" s="189">
        <v>388996.25600000005</v>
      </c>
      <c r="D39" s="189">
        <v>253000</v>
      </c>
      <c r="E39" s="189">
        <v>553605.1100000001</v>
      </c>
      <c r="F39" s="189">
        <v>174311.7</v>
      </c>
      <c r="G39" s="189">
        <v>18605</v>
      </c>
      <c r="H39" s="189">
        <v>175105</v>
      </c>
      <c r="I39" s="206">
        <v>1563623.0660000001</v>
      </c>
    </row>
    <row r="40" spans="1:9" ht="11.25" customHeight="1" x14ac:dyDescent="0.2">
      <c r="A40" s="360"/>
      <c r="B40" s="190" t="s">
        <v>5</v>
      </c>
      <c r="C40" s="191">
        <v>165400466.19200003</v>
      </c>
      <c r="D40" s="191">
        <v>100309856.28999998</v>
      </c>
      <c r="E40" s="191">
        <v>231062117.79000005</v>
      </c>
      <c r="F40" s="191">
        <v>101610762.7</v>
      </c>
      <c r="G40" s="191">
        <v>12779000</v>
      </c>
      <c r="H40" s="191">
        <v>126759000</v>
      </c>
      <c r="I40" s="182">
        <v>737921202.97200012</v>
      </c>
    </row>
    <row r="41" spans="1:9" ht="11.25" customHeight="1" x14ac:dyDescent="0.2">
      <c r="A41" s="360"/>
      <c r="B41" s="190" t="s">
        <v>7</v>
      </c>
      <c r="C41" s="192">
        <v>425.19809288858556</v>
      </c>
      <c r="D41" s="192">
        <v>396.48164541501967</v>
      </c>
      <c r="E41" s="192">
        <v>417.37714052169787</v>
      </c>
      <c r="F41" s="192">
        <v>582.92565960862066</v>
      </c>
      <c r="G41" s="192">
        <v>0</v>
      </c>
      <c r="H41" s="192">
        <v>723.90280117643704</v>
      </c>
      <c r="I41" s="182">
        <v>471.93036417640059</v>
      </c>
    </row>
    <row r="42" spans="1:9" ht="11.25" customHeight="1" x14ac:dyDescent="0.2">
      <c r="A42" s="360"/>
      <c r="B42" s="190" t="s">
        <v>8</v>
      </c>
      <c r="C42" s="192">
        <v>163793.92829000001</v>
      </c>
      <c r="D42" s="192">
        <v>109679.5906583</v>
      </c>
      <c r="E42" s="192">
        <v>172716.83031000002</v>
      </c>
      <c r="F42" s="192">
        <v>82107.547299999977</v>
      </c>
      <c r="G42" s="192">
        <v>7606.2950000000001</v>
      </c>
      <c r="H42" s="192">
        <v>99103.384999999995</v>
      </c>
      <c r="I42" s="182">
        <v>635007.57655830006</v>
      </c>
    </row>
    <row r="43" spans="1:9" ht="11.25" customHeight="1" x14ac:dyDescent="0.2">
      <c r="A43" s="360"/>
      <c r="B43" s="190" t="s">
        <v>9</v>
      </c>
      <c r="C43" s="193">
        <v>421.06813565321306</v>
      </c>
      <c r="D43" s="193">
        <v>433.51616860988139</v>
      </c>
      <c r="E43" s="193">
        <v>311.98561427657341</v>
      </c>
      <c r="F43" s="193">
        <v>471.03864686076707</v>
      </c>
      <c r="G43" s="193">
        <v>408.83069067454983</v>
      </c>
      <c r="H43" s="193">
        <v>565.96547785614348</v>
      </c>
      <c r="I43" s="182">
        <v>406.11295034343016</v>
      </c>
    </row>
    <row r="44" spans="1:9" ht="11.25" customHeight="1" thickBot="1" x14ac:dyDescent="0.25">
      <c r="A44" s="361"/>
      <c r="B44" s="194" t="s">
        <v>10</v>
      </c>
      <c r="C44" s="195">
        <v>0.99028698081095423</v>
      </c>
      <c r="D44" s="195">
        <v>1.0934079133880097</v>
      </c>
      <c r="E44" s="195">
        <v>0.74749089968513616</v>
      </c>
      <c r="F44" s="195">
        <v>0.80805955115618855</v>
      </c>
      <c r="G44" s="195">
        <v>0.59521832694264032</v>
      </c>
      <c r="H44" s="195">
        <v>0.78182523528901304</v>
      </c>
      <c r="I44" s="207">
        <v>0.8605357509728514</v>
      </c>
    </row>
    <row r="45" spans="1:9" ht="11.25" customHeight="1" x14ac:dyDescent="0.2">
      <c r="A45" s="359" t="s">
        <v>16</v>
      </c>
      <c r="B45" s="188" t="s">
        <v>4</v>
      </c>
      <c r="C45" s="189">
        <v>395525.34299999999</v>
      </c>
      <c r="D45" s="189">
        <v>285999.66159999999</v>
      </c>
      <c r="E45" s="189">
        <v>555884.54</v>
      </c>
      <c r="F45" s="189">
        <v>180722.09</v>
      </c>
      <c r="G45" s="189">
        <v>18616</v>
      </c>
      <c r="H45" s="189">
        <v>192231</v>
      </c>
      <c r="I45" s="206">
        <v>1628978.6346000002</v>
      </c>
    </row>
    <row r="46" spans="1:9" ht="11.25" customHeight="1" x14ac:dyDescent="0.2">
      <c r="A46" s="360"/>
      <c r="B46" s="190" t="s">
        <v>5</v>
      </c>
      <c r="C46" s="191">
        <v>173382975.56300002</v>
      </c>
      <c r="D46" s="191">
        <v>129688163.90489997</v>
      </c>
      <c r="E46" s="191">
        <v>276410040.25</v>
      </c>
      <c r="F46" s="191">
        <v>104224730.59000002</v>
      </c>
      <c r="G46" s="191">
        <v>11372000</v>
      </c>
      <c r="H46" s="191">
        <v>143007000</v>
      </c>
      <c r="I46" s="182">
        <v>838084910.30790007</v>
      </c>
    </row>
    <row r="47" spans="1:9" ht="11.25" customHeight="1" x14ac:dyDescent="0.2">
      <c r="A47" s="360"/>
      <c r="B47" s="190" t="s">
        <v>7</v>
      </c>
      <c r="C47" s="192">
        <v>438.36122926514986</v>
      </c>
      <c r="D47" s="192">
        <v>453.45565508494286</v>
      </c>
      <c r="E47" s="192">
        <v>497.24361870182605</v>
      </c>
      <c r="F47" s="192">
        <v>576.7127338445456</v>
      </c>
      <c r="G47" s="192">
        <v>610.8723678556081</v>
      </c>
      <c r="H47" s="192">
        <v>743.93308051250835</v>
      </c>
      <c r="I47" s="182">
        <v>514.48490023547413</v>
      </c>
    </row>
    <row r="48" spans="1:9" ht="11.25" customHeight="1" x14ac:dyDescent="0.2">
      <c r="A48" s="360"/>
      <c r="B48" s="190" t="s">
        <v>8</v>
      </c>
      <c r="C48" s="192">
        <v>167608.16152999998</v>
      </c>
      <c r="D48" s="192">
        <v>126617.85619319999</v>
      </c>
      <c r="E48" s="192">
        <v>210681.59308999998</v>
      </c>
      <c r="F48" s="192">
        <v>88399.708639999997</v>
      </c>
      <c r="G48" s="192">
        <v>8009.38</v>
      </c>
      <c r="H48" s="192">
        <v>113251.83199999999</v>
      </c>
      <c r="I48" s="182">
        <v>714568.53145319992</v>
      </c>
    </row>
    <row r="49" spans="1:9" ht="11.25" customHeight="1" x14ac:dyDescent="0.2">
      <c r="A49" s="360"/>
      <c r="B49" s="190" t="s">
        <v>9</v>
      </c>
      <c r="C49" s="193">
        <v>423.76086512868528</v>
      </c>
      <c r="D49" s="193">
        <v>442.72030073339079</v>
      </c>
      <c r="E49" s="193">
        <v>379.00243293328498</v>
      </c>
      <c r="F49" s="193">
        <v>489.14722400565421</v>
      </c>
      <c r="G49" s="193">
        <v>430.24172754619684</v>
      </c>
      <c r="H49" s="193">
        <v>589.14447721751435</v>
      </c>
      <c r="I49" s="182">
        <v>438.66046875971699</v>
      </c>
    </row>
    <row r="50" spans="1:9" ht="11.25" customHeight="1" thickBot="1" x14ac:dyDescent="0.25">
      <c r="A50" s="361"/>
      <c r="B50" s="196" t="s">
        <v>10</v>
      </c>
      <c r="C50" s="195">
        <v>0.96669330414795118</v>
      </c>
      <c r="D50" s="195">
        <v>0.97632545932293846</v>
      </c>
      <c r="E50" s="195">
        <v>0.76220673062182653</v>
      </c>
      <c r="F50" s="195">
        <v>0.84816442450446239</v>
      </c>
      <c r="G50" s="195">
        <v>0.70430706999648263</v>
      </c>
      <c r="H50" s="195">
        <v>0.79193208724048469</v>
      </c>
      <c r="I50" s="207">
        <v>0.85262068635823296</v>
      </c>
    </row>
    <row r="51" spans="1:9" ht="11.25" customHeight="1" x14ac:dyDescent="0.2">
      <c r="A51" s="359"/>
      <c r="B51" s="188" t="s">
        <v>4</v>
      </c>
      <c r="C51" s="189">
        <v>416475.40899999999</v>
      </c>
      <c r="D51" s="189">
        <v>340000</v>
      </c>
      <c r="E51" s="189">
        <v>619225.95000000007</v>
      </c>
      <c r="F51" s="189">
        <v>207138.03</v>
      </c>
      <c r="G51" s="189">
        <v>15563</v>
      </c>
      <c r="H51" s="189">
        <v>204517</v>
      </c>
      <c r="I51" s="206">
        <v>1802919.3890000002</v>
      </c>
    </row>
    <row r="52" spans="1:9" ht="11.25" customHeight="1" x14ac:dyDescent="0.2">
      <c r="A52" s="360"/>
      <c r="B52" s="190" t="s">
        <v>5</v>
      </c>
      <c r="C52" s="191">
        <v>170548226.57199997</v>
      </c>
      <c r="D52" s="191">
        <v>148766967</v>
      </c>
      <c r="E52" s="191">
        <v>269712318.59300005</v>
      </c>
      <c r="F52" s="191">
        <v>129955615.48999999</v>
      </c>
      <c r="G52" s="191">
        <v>9431166</v>
      </c>
      <c r="H52" s="191">
        <v>145215000</v>
      </c>
      <c r="I52" s="182">
        <v>873629293.65499997</v>
      </c>
    </row>
    <row r="53" spans="1:9" ht="11.25" customHeight="1" x14ac:dyDescent="0.2">
      <c r="A53" s="360" t="s">
        <v>17</v>
      </c>
      <c r="B53" s="190" t="s">
        <v>7</v>
      </c>
      <c r="C53" s="192">
        <v>409.50371351217035</v>
      </c>
      <c r="D53" s="192">
        <v>437.54990294117647</v>
      </c>
      <c r="E53" s="192">
        <v>435.56365587230317</v>
      </c>
      <c r="F53" s="192">
        <v>627.38655711845865</v>
      </c>
      <c r="G53" s="192">
        <v>605.99922894043561</v>
      </c>
      <c r="H53" s="192">
        <v>710.03877428282249</v>
      </c>
      <c r="I53" s="182">
        <v>484.5637020629988</v>
      </c>
    </row>
    <row r="54" spans="1:9" ht="11.25" customHeight="1" x14ac:dyDescent="0.2">
      <c r="A54" s="360"/>
      <c r="B54" s="190" t="s">
        <v>8</v>
      </c>
      <c r="C54" s="192">
        <v>180503.11806000004</v>
      </c>
      <c r="D54" s="192">
        <v>140628.91200000001</v>
      </c>
      <c r="E54" s="192">
        <v>213272.07890000002</v>
      </c>
      <c r="F54" s="192">
        <v>108691.56334000004</v>
      </c>
      <c r="G54" s="192">
        <v>6715.4260000000004</v>
      </c>
      <c r="H54" s="192">
        <v>111669.13099999999</v>
      </c>
      <c r="I54" s="182">
        <v>761480.22930000001</v>
      </c>
    </row>
    <row r="55" spans="1:9" ht="11.25" customHeight="1" x14ac:dyDescent="0.2">
      <c r="A55" s="360"/>
      <c r="B55" s="190" t="s">
        <v>9</v>
      </c>
      <c r="C55" s="193">
        <v>433.40642486769258</v>
      </c>
      <c r="D55" s="193">
        <v>413.61444705882354</v>
      </c>
      <c r="E55" s="193">
        <v>344.41721781847161</v>
      </c>
      <c r="F55" s="193">
        <v>524.73012000741744</v>
      </c>
      <c r="G55" s="193">
        <v>431.49945383280857</v>
      </c>
      <c r="H55" s="193">
        <v>546.01393038231538</v>
      </c>
      <c r="I55" s="182">
        <v>422.35955414643325</v>
      </c>
    </row>
    <row r="56" spans="1:9" ht="11.25" customHeight="1" thickBot="1" x14ac:dyDescent="0.25">
      <c r="A56" s="361"/>
      <c r="B56" s="194" t="s">
        <v>10</v>
      </c>
      <c r="C56" s="195">
        <v>1.0583699501782706</v>
      </c>
      <c r="D56" s="195">
        <v>0.94529662623289212</v>
      </c>
      <c r="E56" s="195">
        <v>0.79073911051808798</v>
      </c>
      <c r="F56" s="195">
        <v>0.83637450317307593</v>
      </c>
      <c r="G56" s="195">
        <v>0.71204620934463458</v>
      </c>
      <c r="H56" s="195">
        <v>0.76899170884550494</v>
      </c>
      <c r="I56" s="207">
        <v>0.87162854408670021</v>
      </c>
    </row>
    <row r="57" spans="1:9" ht="11.25" customHeight="1" x14ac:dyDescent="0.2">
      <c r="A57" s="203" t="s">
        <v>18</v>
      </c>
      <c r="B57" s="188" t="s">
        <v>4</v>
      </c>
      <c r="C57" s="189">
        <v>413089.77700000006</v>
      </c>
      <c r="D57" s="189">
        <v>245999.99999999997</v>
      </c>
      <c r="E57" s="189">
        <v>468456.82000000007</v>
      </c>
      <c r="F57" s="189">
        <v>209568.80000000005</v>
      </c>
      <c r="G57" s="189">
        <v>24355</v>
      </c>
      <c r="H57" s="189">
        <v>204529</v>
      </c>
      <c r="I57" s="206">
        <v>1565999.3970000001</v>
      </c>
    </row>
    <row r="58" spans="1:9" ht="11.25" customHeight="1" x14ac:dyDescent="0.2">
      <c r="A58" s="204"/>
      <c r="B58" s="190" t="s">
        <v>5</v>
      </c>
      <c r="C58" s="191">
        <v>168103364.34799999</v>
      </c>
      <c r="D58" s="191">
        <v>109249632.72878313</v>
      </c>
      <c r="E58" s="191">
        <v>239209723.65999997</v>
      </c>
      <c r="F58" s="191">
        <v>130061934.50999999</v>
      </c>
      <c r="G58" s="191">
        <v>14777000</v>
      </c>
      <c r="H58" s="191">
        <v>143470000</v>
      </c>
      <c r="I58" s="182">
        <v>804871655.24678302</v>
      </c>
    </row>
    <row r="59" spans="1:9" ht="11.25" customHeight="1" x14ac:dyDescent="0.2">
      <c r="A59" s="204"/>
      <c r="B59" s="190" t="s">
        <v>7</v>
      </c>
      <c r="C59" s="192">
        <v>406.94147787636962</v>
      </c>
      <c r="D59" s="192">
        <v>444.10419808448432</v>
      </c>
      <c r="E59" s="192">
        <v>510.63345317504383</v>
      </c>
      <c r="F59" s="192">
        <v>620.61687860979293</v>
      </c>
      <c r="G59" s="192">
        <v>606.73373024019713</v>
      </c>
      <c r="H59" s="192">
        <v>701.46531787668255</v>
      </c>
      <c r="I59" s="182">
        <v>513.9667721384078</v>
      </c>
    </row>
    <row r="60" spans="1:9" ht="11.25" customHeight="1" x14ac:dyDescent="0.2">
      <c r="A60" s="204"/>
      <c r="B60" s="190" t="s">
        <v>8</v>
      </c>
      <c r="C60" s="192">
        <v>177425.35105000006</v>
      </c>
      <c r="D60" s="192">
        <v>101204.5281883181</v>
      </c>
      <c r="E60" s="192">
        <v>182702.43054999999</v>
      </c>
      <c r="F60" s="192">
        <v>109547.60824999999</v>
      </c>
      <c r="G60" s="192">
        <v>10509.368</v>
      </c>
      <c r="H60" s="192">
        <v>117336.789</v>
      </c>
      <c r="I60" s="182">
        <v>698726.07503831817</v>
      </c>
    </row>
    <row r="61" spans="1:9" ht="11.25" customHeight="1" x14ac:dyDescent="0.2">
      <c r="A61" s="204"/>
      <c r="B61" s="190" t="s">
        <v>9</v>
      </c>
      <c r="C61" s="193">
        <v>429.50796879681684</v>
      </c>
      <c r="D61" s="193">
        <v>411.40052109072406</v>
      </c>
      <c r="E61" s="193">
        <v>390.0091166353389</v>
      </c>
      <c r="F61" s="193">
        <v>522.72861346727166</v>
      </c>
      <c r="G61" s="193">
        <v>431.50761650585093</v>
      </c>
      <c r="H61" s="193">
        <v>573.69267438847305</v>
      </c>
      <c r="I61" s="182">
        <v>446.18540490939802</v>
      </c>
    </row>
    <row r="62" spans="1:9" ht="11.25" customHeight="1" thickBot="1" x14ac:dyDescent="0.25">
      <c r="A62" s="205"/>
      <c r="B62" s="194" t="s">
        <v>10</v>
      </c>
      <c r="C62" s="195">
        <v>1.0554538972979868</v>
      </c>
      <c r="D62" s="195">
        <v>0.92636035161383712</v>
      </c>
      <c r="E62" s="195">
        <v>0.76377509975172886</v>
      </c>
      <c r="F62" s="195">
        <v>0.842272634669887</v>
      </c>
      <c r="G62" s="195">
        <v>0.71119767205792783</v>
      </c>
      <c r="H62" s="195">
        <v>0.81784895100020916</v>
      </c>
      <c r="I62" s="207">
        <v>0.86812111034532657</v>
      </c>
    </row>
    <row r="63" spans="1:9" ht="11.25" customHeight="1" x14ac:dyDescent="0.2">
      <c r="A63" s="203"/>
      <c r="B63" s="188" t="s">
        <v>4</v>
      </c>
      <c r="C63" s="189">
        <v>418850.09899999999</v>
      </c>
      <c r="D63" s="189">
        <v>300000.00000000006</v>
      </c>
      <c r="E63" s="189">
        <v>574302.58000000007</v>
      </c>
      <c r="F63" s="189">
        <v>224181.81000000003</v>
      </c>
      <c r="G63" s="189">
        <v>30152</v>
      </c>
      <c r="H63" s="189">
        <v>201624</v>
      </c>
      <c r="I63" s="206">
        <v>1749110.4890000001</v>
      </c>
    </row>
    <row r="64" spans="1:9" ht="11.25" customHeight="1" x14ac:dyDescent="0.2">
      <c r="A64" s="204"/>
      <c r="B64" s="190" t="s">
        <v>5</v>
      </c>
      <c r="C64" s="191">
        <v>176285527.74599999</v>
      </c>
      <c r="D64" s="191">
        <v>131543941.2877156</v>
      </c>
      <c r="E64" s="191">
        <v>247076852.97000003</v>
      </c>
      <c r="F64" s="191">
        <v>140148819.06</v>
      </c>
      <c r="G64" s="191">
        <v>18295000</v>
      </c>
      <c r="H64" s="191">
        <v>158326000</v>
      </c>
      <c r="I64" s="182">
        <v>871676141.0637157</v>
      </c>
    </row>
    <row r="65" spans="1:9" ht="11.25" customHeight="1" x14ac:dyDescent="0.2">
      <c r="A65" s="204" t="s">
        <v>19</v>
      </c>
      <c r="B65" s="190" t="s">
        <v>7</v>
      </c>
      <c r="C65" s="192">
        <v>420.87975666444811</v>
      </c>
      <c r="D65" s="192">
        <v>438.47980429238527</v>
      </c>
      <c r="E65" s="192">
        <v>430.22069127740991</v>
      </c>
      <c r="F65" s="192">
        <v>625.15696103979167</v>
      </c>
      <c r="G65" s="192">
        <v>606.75908729105868</v>
      </c>
      <c r="H65" s="192">
        <v>785.25373963417053</v>
      </c>
      <c r="I65" s="208">
        <v>498.35396136814069</v>
      </c>
    </row>
    <row r="66" spans="1:9" ht="11.25" customHeight="1" x14ac:dyDescent="0.2">
      <c r="A66" s="204"/>
      <c r="B66" s="190" t="s">
        <v>8</v>
      </c>
      <c r="C66" s="192">
        <v>198974.59569000002</v>
      </c>
      <c r="D66" s="192">
        <v>126310.23746669677</v>
      </c>
      <c r="E66" s="192">
        <v>200510.17054000002</v>
      </c>
      <c r="F66" s="192">
        <v>120313.56244999998</v>
      </c>
      <c r="G66" s="192">
        <v>13010.73</v>
      </c>
      <c r="H66" s="192">
        <v>130405.849</v>
      </c>
      <c r="I66" s="182">
        <v>789525.14514669683</v>
      </c>
    </row>
    <row r="67" spans="1:9" ht="11.25" customHeight="1" x14ac:dyDescent="0.2">
      <c r="A67" s="204"/>
      <c r="B67" s="190" t="s">
        <v>9</v>
      </c>
      <c r="C67" s="193">
        <v>475.0496565837031</v>
      </c>
      <c r="D67" s="193">
        <v>421.03412488898914</v>
      </c>
      <c r="E67" s="193">
        <v>349.1368096239442</v>
      </c>
      <c r="F67" s="193">
        <v>536.67852199962158</v>
      </c>
      <c r="G67" s="193">
        <v>431.50470947200847</v>
      </c>
      <c r="H67" s="193">
        <v>646.77741241122089</v>
      </c>
      <c r="I67" s="208">
        <v>451.38666202732765</v>
      </c>
    </row>
    <row r="68" spans="1:9" ht="11.25" customHeight="1" thickBot="1" x14ac:dyDescent="0.25">
      <c r="A68" s="205"/>
      <c r="B68" s="194" t="s">
        <v>10</v>
      </c>
      <c r="C68" s="195">
        <v>1.1287063562965387</v>
      </c>
      <c r="D68" s="195">
        <v>0.96021326585029432</v>
      </c>
      <c r="E68" s="195">
        <v>0.81152956308839619</v>
      </c>
      <c r="F68" s="195">
        <v>0.85847004103896007</v>
      </c>
      <c r="G68" s="195">
        <v>0.71116315933315111</v>
      </c>
      <c r="H68" s="195">
        <v>0.82365403660801129</v>
      </c>
      <c r="I68" s="209">
        <v>0.90575513995740531</v>
      </c>
    </row>
    <row r="69" spans="1:9" ht="11.25" customHeight="1" x14ac:dyDescent="0.2">
      <c r="A69" s="203"/>
      <c r="B69" s="188" t="s">
        <v>4</v>
      </c>
      <c r="C69" s="189">
        <v>400641.43400000001</v>
      </c>
      <c r="D69" s="189">
        <v>289000</v>
      </c>
      <c r="E69" s="189">
        <v>485417.66000000003</v>
      </c>
      <c r="F69" s="189">
        <v>220560.86999999997</v>
      </c>
      <c r="G69" s="189">
        <v>11171</v>
      </c>
      <c r="H69" s="189">
        <v>200155</v>
      </c>
      <c r="I69" s="206">
        <v>1606945.9639999999</v>
      </c>
    </row>
    <row r="70" spans="1:9" ht="11.25" customHeight="1" x14ac:dyDescent="0.2">
      <c r="A70" s="204"/>
      <c r="B70" s="190" t="s">
        <v>5</v>
      </c>
      <c r="C70" s="191">
        <v>175415762.92399997</v>
      </c>
      <c r="D70" s="191">
        <v>136359279.43210533</v>
      </c>
      <c r="E70" s="191">
        <v>201660295.18000001</v>
      </c>
      <c r="F70" s="191">
        <v>127556181.36</v>
      </c>
      <c r="G70" s="191">
        <v>6778000</v>
      </c>
      <c r="H70" s="191">
        <v>153120000</v>
      </c>
      <c r="I70" s="182">
        <v>800889518.89610529</v>
      </c>
    </row>
    <row r="71" spans="1:9" ht="11.25" customHeight="1" x14ac:dyDescent="0.2">
      <c r="A71" s="204" t="s">
        <v>20</v>
      </c>
      <c r="B71" s="190" t="s">
        <v>7</v>
      </c>
      <c r="C71" s="192">
        <v>437.83729798650819</v>
      </c>
      <c r="D71" s="192">
        <v>471.83141672008765</v>
      </c>
      <c r="E71" s="192">
        <v>415.43666783775438</v>
      </c>
      <c r="F71" s="192">
        <v>578.32643369605864</v>
      </c>
      <c r="G71" s="192">
        <v>606.74961955062213</v>
      </c>
      <c r="H71" s="192">
        <v>765.00711948240109</v>
      </c>
      <c r="I71" s="208">
        <v>498.39231488689018</v>
      </c>
    </row>
    <row r="72" spans="1:9" ht="11.25" customHeight="1" x14ac:dyDescent="0.2">
      <c r="A72" s="204"/>
      <c r="B72" s="190" t="s">
        <v>8</v>
      </c>
      <c r="C72" s="192">
        <v>209184.57863000003</v>
      </c>
      <c r="D72" s="192">
        <v>130323.92194679443</v>
      </c>
      <c r="E72" s="192">
        <v>168590.59818999996</v>
      </c>
      <c r="F72" s="192">
        <v>119014.94358999966</v>
      </c>
      <c r="G72" s="192">
        <v>5155.5829999999996</v>
      </c>
      <c r="H72" s="192">
        <v>134043.74799999999</v>
      </c>
      <c r="I72" s="182">
        <v>766313.37335679412</v>
      </c>
    </row>
    <row r="73" spans="1:9" ht="11.25" customHeight="1" x14ac:dyDescent="0.2">
      <c r="A73" s="204"/>
      <c r="B73" s="190" t="s">
        <v>9</v>
      </c>
      <c r="C73" s="193">
        <v>522.1241760781038</v>
      </c>
      <c r="D73" s="193">
        <v>450.94782680551708</v>
      </c>
      <c r="E73" s="193">
        <v>347.31039284808872</v>
      </c>
      <c r="F73" s="193">
        <v>0</v>
      </c>
      <c r="G73" s="193">
        <v>461.51490466386178</v>
      </c>
      <c r="H73" s="193">
        <v>669.69972271489598</v>
      </c>
      <c r="I73" s="208">
        <v>476.87563273707826</v>
      </c>
    </row>
    <row r="74" spans="1:9" ht="11.25" customHeight="1" thickBot="1" x14ac:dyDescent="0.25">
      <c r="A74" s="205"/>
      <c r="B74" s="194" t="s">
        <v>10</v>
      </c>
      <c r="C74" s="195">
        <v>1.1925073046065457</v>
      </c>
      <c r="D74" s="195">
        <v>0.95573929760815457</v>
      </c>
      <c r="E74" s="195">
        <v>0.83601285042014661</v>
      </c>
      <c r="F74" s="195">
        <v>0.93303940523356899</v>
      </c>
      <c r="G74" s="195">
        <v>0.76063484803776926</v>
      </c>
      <c r="H74" s="195">
        <v>0.87541632706374084</v>
      </c>
      <c r="I74" s="209">
        <v>0.95682782116193921</v>
      </c>
    </row>
    <row r="75" spans="1:9" ht="11.25" customHeight="1" x14ac:dyDescent="0.2">
      <c r="A75" s="203"/>
      <c r="B75" s="188" t="s">
        <v>4</v>
      </c>
      <c r="C75" s="189">
        <v>387252.60000000003</v>
      </c>
      <c r="D75" s="189">
        <v>266955.89999999997</v>
      </c>
      <c r="E75" s="189">
        <v>454562.41</v>
      </c>
      <c r="F75" s="189">
        <v>182378.97</v>
      </c>
      <c r="G75" s="189">
        <v>12256</v>
      </c>
      <c r="H75" s="189">
        <v>164089</v>
      </c>
      <c r="I75" s="206">
        <v>1467494.88</v>
      </c>
    </row>
    <row r="76" spans="1:9" ht="11.25" customHeight="1" x14ac:dyDescent="0.2">
      <c r="A76" s="204"/>
      <c r="B76" s="190" t="s">
        <v>5</v>
      </c>
      <c r="C76" s="191">
        <v>174933597.43000001</v>
      </c>
      <c r="D76" s="191">
        <v>113633303.83349608</v>
      </c>
      <c r="E76" s="191">
        <v>202053936.22999996</v>
      </c>
      <c r="F76" s="191">
        <v>100576367.80898</v>
      </c>
      <c r="G76" s="191">
        <v>6328000</v>
      </c>
      <c r="H76" s="191">
        <v>135041000</v>
      </c>
      <c r="I76" s="182">
        <v>732566205.30247605</v>
      </c>
    </row>
    <row r="77" spans="1:9" ht="11.25" customHeight="1" x14ac:dyDescent="0.2">
      <c r="A77" s="204" t="s">
        <v>21</v>
      </c>
      <c r="B77" s="190" t="s">
        <v>7</v>
      </c>
      <c r="C77" s="192">
        <v>451.7299494696743</v>
      </c>
      <c r="D77" s="192">
        <v>425.66320442251356</v>
      </c>
      <c r="E77" s="192">
        <v>444.50207888945317</v>
      </c>
      <c r="F77" s="192">
        <v>551.46910747977142</v>
      </c>
      <c r="G77" s="192">
        <v>516.31853785900785</v>
      </c>
      <c r="H77" s="192">
        <v>822.97411770441647</v>
      </c>
      <c r="I77" s="208">
        <v>499.19506724444318</v>
      </c>
    </row>
    <row r="78" spans="1:9" ht="11.25" customHeight="1" x14ac:dyDescent="0.2">
      <c r="A78" s="204"/>
      <c r="B78" s="190" t="s">
        <v>8</v>
      </c>
      <c r="C78" s="192">
        <v>215564.65216499998</v>
      </c>
      <c r="D78" s="192">
        <v>121551.70221451555</v>
      </c>
      <c r="E78" s="192">
        <v>167444.64523650002</v>
      </c>
      <c r="F78" s="192">
        <v>96352.469909999985</v>
      </c>
      <c r="G78" s="192">
        <v>5373.067</v>
      </c>
      <c r="H78" s="192">
        <v>107217</v>
      </c>
      <c r="I78" s="182">
        <v>713503.53652601549</v>
      </c>
    </row>
    <row r="79" spans="1:9" ht="11.25" customHeight="1" x14ac:dyDescent="0.2">
      <c r="A79" s="204"/>
      <c r="B79" s="190" t="s">
        <v>9</v>
      </c>
      <c r="C79" s="193">
        <v>556.65127145692497</v>
      </c>
      <c r="D79" s="193">
        <v>455.32502639767682</v>
      </c>
      <c r="E79" s="193">
        <v>368.36447878851232</v>
      </c>
      <c r="F79" s="193">
        <v>528.30910225011132</v>
      </c>
      <c r="G79" s="193">
        <v>438.40298629242818</v>
      </c>
      <c r="H79" s="193">
        <v>653.40760197210045</v>
      </c>
      <c r="I79" s="208">
        <v>486.20512837906159</v>
      </c>
    </row>
    <row r="80" spans="1:9" ht="11.25" customHeight="1" thickBot="1" x14ac:dyDescent="0.25">
      <c r="A80" s="205"/>
      <c r="B80" s="196" t="s">
        <v>10</v>
      </c>
      <c r="C80" s="195">
        <v>1.2322655872395156</v>
      </c>
      <c r="D80" s="195">
        <v>1.06968378207697</v>
      </c>
      <c r="E80" s="195">
        <v>0.82871261189337164</v>
      </c>
      <c r="F80" s="195">
        <v>0.95800307775080651</v>
      </c>
      <c r="G80" s="195">
        <v>0.84909402654867261</v>
      </c>
      <c r="H80" s="195">
        <v>0.79395887175006108</v>
      </c>
      <c r="I80" s="209">
        <v>0.97397823072033529</v>
      </c>
    </row>
    <row r="81" spans="1:9" ht="11.25" customHeight="1" x14ac:dyDescent="0.2">
      <c r="A81" s="362" t="s">
        <v>75</v>
      </c>
      <c r="B81" s="197" t="s">
        <v>4</v>
      </c>
      <c r="C81" s="198">
        <v>4752937.8040000005</v>
      </c>
      <c r="D81" s="198">
        <v>3313956.6982666668</v>
      </c>
      <c r="E81" s="198">
        <v>6274496.2300000014</v>
      </c>
      <c r="F81" s="198">
        <v>2078969.9499999997</v>
      </c>
      <c r="G81" s="198">
        <v>241688</v>
      </c>
      <c r="H81" s="198">
        <v>2173585</v>
      </c>
      <c r="I81" s="210">
        <v>18835633.682266667</v>
      </c>
    </row>
    <row r="82" spans="1:9" ht="11.25" customHeight="1" x14ac:dyDescent="0.2">
      <c r="A82" s="363"/>
      <c r="B82" s="199" t="s">
        <v>22</v>
      </c>
      <c r="C82" s="200">
        <v>2053477751.7850003</v>
      </c>
      <c r="D82" s="200">
        <v>1397052694.7471001</v>
      </c>
      <c r="E82" s="200">
        <v>2737492592.4029999</v>
      </c>
      <c r="F82" s="200">
        <v>1196127267.0389798</v>
      </c>
      <c r="G82" s="200">
        <v>156597372</v>
      </c>
      <c r="H82" s="200">
        <v>1599054982</v>
      </c>
      <c r="I82" s="211">
        <v>9139802659.9740791</v>
      </c>
    </row>
    <row r="83" spans="1:9" ht="11.25" customHeight="1" x14ac:dyDescent="0.2">
      <c r="A83" s="363"/>
      <c r="B83" s="199" t="s">
        <v>7</v>
      </c>
      <c r="C83" s="200">
        <v>432.04389294907764</v>
      </c>
      <c r="D83" s="200">
        <v>421.56636973495011</v>
      </c>
      <c r="E83" s="200">
        <v>436.2888257569324</v>
      </c>
      <c r="F83" s="200">
        <v>575.34610687325232</v>
      </c>
      <c r="G83" s="200">
        <v>647.93192876766739</v>
      </c>
      <c r="H83" s="200">
        <v>735.6763052744659</v>
      </c>
      <c r="I83" s="211">
        <v>485.23998789480606</v>
      </c>
    </row>
    <row r="84" spans="1:9" ht="11.25" customHeight="1" x14ac:dyDescent="0.2">
      <c r="A84" s="363"/>
      <c r="B84" s="199" t="s">
        <v>8</v>
      </c>
      <c r="C84" s="200">
        <v>2035124.2294650003</v>
      </c>
      <c r="D84" s="200">
        <v>1357568.7178829084</v>
      </c>
      <c r="E84" s="200">
        <v>2055452.63711058</v>
      </c>
      <c r="F84" s="200">
        <v>1010106.0463099997</v>
      </c>
      <c r="G84" s="200">
        <v>98287.21663843235</v>
      </c>
      <c r="H84" s="200">
        <v>1218332.4949999999</v>
      </c>
      <c r="I84" s="212">
        <v>7774871.342406922</v>
      </c>
    </row>
    <row r="85" spans="1:9" ht="11.25" customHeight="1" x14ac:dyDescent="0.2">
      <c r="A85" s="363"/>
      <c r="B85" s="199" t="s">
        <v>9</v>
      </c>
      <c r="C85" s="200">
        <v>428.18238180021433</v>
      </c>
      <c r="D85" s="200">
        <v>409.65191808117817</v>
      </c>
      <c r="E85" s="200">
        <v>327.58847272597365</v>
      </c>
      <c r="F85" s="200">
        <v>485.8685169114637</v>
      </c>
      <c r="G85" s="200">
        <v>406.66982489172966</v>
      </c>
      <c r="H85" s="200">
        <v>560.51752979524599</v>
      </c>
      <c r="I85" s="211">
        <v>412.77460974019641</v>
      </c>
    </row>
    <row r="86" spans="1:9" ht="11.25" customHeight="1" thickBot="1" x14ac:dyDescent="0.25">
      <c r="A86" s="364"/>
      <c r="B86" s="201" t="s">
        <v>10</v>
      </c>
      <c r="C86" s="202">
        <v>0.99106222489917606</v>
      </c>
      <c r="D86" s="202">
        <v>0.97173766099686076</v>
      </c>
      <c r="E86" s="202">
        <v>0.7508523101815161</v>
      </c>
      <c r="F86" s="202">
        <v>0.8444804111944737</v>
      </c>
      <c r="G86" s="202">
        <v>0.62764282301258767</v>
      </c>
      <c r="H86" s="202">
        <v>0.7619078197525041</v>
      </c>
      <c r="I86" s="213">
        <v>0.85066074527575986</v>
      </c>
    </row>
    <row r="87" spans="1:9" ht="11.25" customHeight="1" x14ac:dyDescent="0.2">
      <c r="A87" s="365" t="s">
        <v>74</v>
      </c>
      <c r="B87" s="375"/>
      <c r="C87" s="375"/>
      <c r="D87" s="375"/>
      <c r="E87" s="375"/>
      <c r="F87" s="375"/>
      <c r="G87" s="375"/>
      <c r="H87" s="375"/>
      <c r="I87" s="365"/>
    </row>
    <row r="88" spans="1:9" ht="11.25" customHeight="1" x14ac:dyDescent="0.2">
      <c r="A88" s="374" t="s">
        <v>81</v>
      </c>
      <c r="B88" s="375"/>
      <c r="C88" s="375"/>
      <c r="D88" s="375"/>
      <c r="E88" s="375"/>
      <c r="F88" s="375"/>
      <c r="G88" s="375"/>
      <c r="H88" s="375"/>
      <c r="I88" s="375"/>
    </row>
    <row r="89" spans="1:9" ht="11.25" customHeight="1" x14ac:dyDescent="0.2">
      <c r="A89" s="374" t="s">
        <v>80</v>
      </c>
      <c r="B89" s="375"/>
      <c r="C89" s="375"/>
      <c r="D89" s="375"/>
      <c r="E89" s="375"/>
      <c r="F89" s="375"/>
      <c r="G89" s="375"/>
      <c r="H89" s="375"/>
      <c r="I89" s="375"/>
    </row>
    <row r="90" spans="1:9" ht="11.25" customHeight="1" x14ac:dyDescent="0.2">
      <c r="A90" s="183" t="s">
        <v>89</v>
      </c>
      <c r="I90" s="236"/>
    </row>
    <row r="91" spans="1:9" ht="11.25" customHeight="1" x14ac:dyDescent="0.2">
      <c r="A91" s="183" t="s">
        <v>90</v>
      </c>
    </row>
  </sheetData>
  <sheetProtection selectLockedCells="1" selectUnlockedCells="1"/>
  <mergeCells count="22">
    <mergeCell ref="A51:A56"/>
    <mergeCell ref="A89:I89"/>
    <mergeCell ref="D6:D8"/>
    <mergeCell ref="B6:B8"/>
    <mergeCell ref="I6:I8"/>
    <mergeCell ref="G6:G8"/>
    <mergeCell ref="A6:A8"/>
    <mergeCell ref="A15:A20"/>
    <mergeCell ref="A27:A32"/>
    <mergeCell ref="A87:I87"/>
    <mergeCell ref="A21:A26"/>
    <mergeCell ref="A88:I88"/>
    <mergeCell ref="A9:A14"/>
    <mergeCell ref="A39:A44"/>
    <mergeCell ref="A81:A86"/>
    <mergeCell ref="A45:A50"/>
    <mergeCell ref="A33:A38"/>
    <mergeCell ref="A3:I3"/>
    <mergeCell ref="H6:H8"/>
    <mergeCell ref="F6:F8"/>
    <mergeCell ref="E6:E8"/>
    <mergeCell ref="C6:C8"/>
  </mergeCells>
  <printOptions horizontalCentered="1"/>
  <pageMargins left="1.1811023622047245" right="0.78740157480314965" top="1.1811023622047245" bottom="0.78740157480314965" header="0.39370078740157483" footer="0.39370078740157483"/>
  <pageSetup paperSize="9" scale="51" orientation="portrait" horizontalDpi="4294967295" verticalDpi="4294967295" r:id="rId1"/>
  <headerFooter alignWithMargins="0">
    <oddHeader>&amp;L&amp;G</oddHeader>
    <oddFooter>&amp;LÚltima actualizació: 09/01/2020&amp;RTabla de elaboración propias a partir de los datos aportados por los operadores.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3:I91"/>
  <sheetViews>
    <sheetView view="pageLayout" zoomScale="75" zoomScaleNormal="100" zoomScalePageLayoutView="75" workbookViewId="0">
      <selection activeCell="C1" sqref="C1"/>
    </sheetView>
  </sheetViews>
  <sheetFormatPr baseColWidth="10" defaultRowHeight="11.25" customHeight="1" x14ac:dyDescent="0.2"/>
  <cols>
    <col min="1" max="1" width="17.85546875" style="183" bestFit="1" customWidth="1"/>
    <col min="2" max="2" width="22.140625" style="183" customWidth="1"/>
    <col min="3" max="8" width="16.7109375" style="183" customWidth="1"/>
    <col min="9" max="9" width="18.7109375" style="183" customWidth="1"/>
    <col min="10" max="10" width="11.42578125" style="183"/>
    <col min="11" max="11" width="13.7109375" style="183" bestFit="1" customWidth="1"/>
    <col min="12" max="16384" width="11.42578125" style="183"/>
  </cols>
  <sheetData>
    <row r="3" spans="1:9" ht="15" customHeight="1" x14ac:dyDescent="0.2">
      <c r="A3" s="373" t="s">
        <v>92</v>
      </c>
      <c r="B3" s="373"/>
      <c r="C3" s="373"/>
      <c r="D3" s="373"/>
      <c r="E3" s="373"/>
      <c r="F3" s="373"/>
      <c r="G3" s="373"/>
      <c r="H3" s="373"/>
      <c r="I3" s="373"/>
    </row>
    <row r="4" spans="1:9" ht="11.2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1.25" customHeight="1" thickBot="1" x14ac:dyDescent="0.2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 customHeight="1" x14ac:dyDescent="0.2">
      <c r="A6" s="359" t="s">
        <v>1</v>
      </c>
      <c r="B6" s="359" t="s">
        <v>2</v>
      </c>
      <c r="C6" s="367" t="s">
        <v>69</v>
      </c>
      <c r="D6" s="367" t="s">
        <v>61</v>
      </c>
      <c r="E6" s="367" t="s">
        <v>62</v>
      </c>
      <c r="F6" s="367" t="s">
        <v>72</v>
      </c>
      <c r="G6" s="367" t="s">
        <v>70</v>
      </c>
      <c r="H6" s="367" t="s">
        <v>71</v>
      </c>
      <c r="I6" s="370" t="s">
        <v>3</v>
      </c>
    </row>
    <row r="7" spans="1:9" ht="11.25" customHeight="1" x14ac:dyDescent="0.2">
      <c r="A7" s="360"/>
      <c r="B7" s="360"/>
      <c r="C7" s="368"/>
      <c r="D7" s="368"/>
      <c r="E7" s="368"/>
      <c r="F7" s="368"/>
      <c r="G7" s="368"/>
      <c r="H7" s="368"/>
      <c r="I7" s="368"/>
    </row>
    <row r="8" spans="1:9" ht="11.25" customHeight="1" thickBot="1" x14ac:dyDescent="0.25">
      <c r="A8" s="361"/>
      <c r="B8" s="361"/>
      <c r="C8" s="369"/>
      <c r="D8" s="369"/>
      <c r="E8" s="369"/>
      <c r="F8" s="369"/>
      <c r="G8" s="369"/>
      <c r="H8" s="369"/>
      <c r="I8" s="369"/>
    </row>
    <row r="9" spans="1:9" ht="11.25" customHeight="1" x14ac:dyDescent="0.2">
      <c r="A9" s="359" t="s">
        <v>6</v>
      </c>
      <c r="B9" s="188" t="s">
        <v>4</v>
      </c>
      <c r="C9" s="189">
        <v>362951.65099999995</v>
      </c>
      <c r="D9" s="189">
        <v>302000</v>
      </c>
      <c r="E9" s="189">
        <v>544795.11</v>
      </c>
      <c r="F9" s="189">
        <v>83541.329999999987</v>
      </c>
      <c r="G9" s="189">
        <v>9979.2000000000007</v>
      </c>
      <c r="H9" s="189">
        <v>187541</v>
      </c>
      <c r="I9" s="206">
        <v>1490808.291</v>
      </c>
    </row>
    <row r="10" spans="1:9" ht="11.25" customHeight="1" x14ac:dyDescent="0.2">
      <c r="A10" s="360"/>
      <c r="B10" s="190" t="s">
        <v>5</v>
      </c>
      <c r="C10" s="191">
        <v>164388115.89200002</v>
      </c>
      <c r="D10" s="191">
        <v>122212703.68619846</v>
      </c>
      <c r="E10" s="191">
        <v>235704092.56</v>
      </c>
      <c r="F10" s="191">
        <v>64096262.559999995</v>
      </c>
      <c r="G10" s="191">
        <v>5689663</v>
      </c>
      <c r="H10" s="191">
        <v>130410000</v>
      </c>
      <c r="I10" s="182">
        <v>722500837.69819844</v>
      </c>
    </row>
    <row r="11" spans="1:9" ht="11.25" customHeight="1" x14ac:dyDescent="0.2">
      <c r="A11" s="360"/>
      <c r="B11" s="190" t="s">
        <v>7</v>
      </c>
      <c r="C11" s="192">
        <v>452.92014911374531</v>
      </c>
      <c r="D11" s="192">
        <v>404.67782677549161</v>
      </c>
      <c r="E11" s="192">
        <v>432.64722504576082</v>
      </c>
      <c r="F11" s="192">
        <v>767.24014999521796</v>
      </c>
      <c r="G11" s="192">
        <v>570.15221661054989</v>
      </c>
      <c r="H11" s="192">
        <v>695.36794620909563</v>
      </c>
      <c r="I11" s="182">
        <v>484.63698656623478</v>
      </c>
    </row>
    <row r="12" spans="1:9" ht="11.25" customHeight="1" x14ac:dyDescent="0.2">
      <c r="A12" s="360"/>
      <c r="B12" s="190" t="s">
        <v>8</v>
      </c>
      <c r="C12" s="192">
        <v>211019.09267000001</v>
      </c>
      <c r="D12" s="192">
        <v>137670.39735548609</v>
      </c>
      <c r="E12" s="192">
        <v>193696.79018000001</v>
      </c>
      <c r="F12" s="192">
        <v>56285.175210000009</v>
      </c>
      <c r="G12" s="192">
        <v>4520.1530499999999</v>
      </c>
      <c r="H12" s="192">
        <v>117408.54700000001</v>
      </c>
      <c r="I12" s="182">
        <v>720600.15546548611</v>
      </c>
    </row>
    <row r="13" spans="1:9" ht="11.25" customHeight="1" x14ac:dyDescent="0.2">
      <c r="A13" s="360"/>
      <c r="B13" s="190" t="s">
        <v>9</v>
      </c>
      <c r="C13" s="193">
        <v>581.39725246765727</v>
      </c>
      <c r="D13" s="193">
        <v>455.86224289896057</v>
      </c>
      <c r="E13" s="193">
        <v>355.54061816010062</v>
      </c>
      <c r="F13" s="193">
        <v>673.74047324839114</v>
      </c>
      <c r="G13" s="193">
        <v>452.95745650953978</v>
      </c>
      <c r="H13" s="193">
        <v>626.04202281101198</v>
      </c>
      <c r="I13" s="182">
        <v>483.36205252931893</v>
      </c>
    </row>
    <row r="14" spans="1:9" ht="11.25" customHeight="1" thickBot="1" x14ac:dyDescent="0.25">
      <c r="A14" s="361"/>
      <c r="B14" s="194" t="s">
        <v>10</v>
      </c>
      <c r="C14" s="195">
        <v>1.2836639164879515</v>
      </c>
      <c r="D14" s="195">
        <v>1.1264818893867028</v>
      </c>
      <c r="E14" s="195">
        <v>0.82177949511289561</v>
      </c>
      <c r="F14" s="195">
        <v>0.87813505752089538</v>
      </c>
      <c r="G14" s="195">
        <v>0.79445004915053841</v>
      </c>
      <c r="H14" s="195">
        <v>0.90030325128441069</v>
      </c>
      <c r="I14" s="207">
        <v>0.99736930099795096</v>
      </c>
    </row>
    <row r="15" spans="1:9" ht="11.25" customHeight="1" x14ac:dyDescent="0.2">
      <c r="A15" s="359" t="s">
        <v>11</v>
      </c>
      <c r="B15" s="188" t="s">
        <v>4</v>
      </c>
      <c r="C15" s="189">
        <v>353847.163</v>
      </c>
      <c r="D15" s="189">
        <v>255999.99999999997</v>
      </c>
      <c r="E15" s="189">
        <v>528804.1</v>
      </c>
      <c r="F15" s="189">
        <v>119677.88999999998</v>
      </c>
      <c r="G15" s="189">
        <v>25147</v>
      </c>
      <c r="H15" s="189">
        <v>172468</v>
      </c>
      <c r="I15" s="206">
        <v>1455944.1529999997</v>
      </c>
    </row>
    <row r="16" spans="1:9" ht="11.25" customHeight="1" x14ac:dyDescent="0.2">
      <c r="A16" s="360"/>
      <c r="B16" s="190" t="s">
        <v>5</v>
      </c>
      <c r="C16" s="191">
        <v>159126090.183</v>
      </c>
      <c r="D16" s="191">
        <v>110346327.09002578</v>
      </c>
      <c r="E16" s="191">
        <v>229767369.94999999</v>
      </c>
      <c r="F16" s="191">
        <v>101123289.20999999</v>
      </c>
      <c r="G16" s="191">
        <v>14265000</v>
      </c>
      <c r="H16" s="191">
        <v>108538000</v>
      </c>
      <c r="I16" s="182">
        <v>723166076.43302572</v>
      </c>
    </row>
    <row r="17" spans="1:9" ht="11.25" customHeight="1" x14ac:dyDescent="0.2">
      <c r="A17" s="360"/>
      <c r="B17" s="190" t="s">
        <v>7</v>
      </c>
      <c r="C17" s="192">
        <v>449.70288537540148</v>
      </c>
      <c r="D17" s="192">
        <v>431.04034019541325</v>
      </c>
      <c r="E17" s="192">
        <v>434.50376037175204</v>
      </c>
      <c r="F17" s="192">
        <v>844.96216644528079</v>
      </c>
      <c r="G17" s="192">
        <v>567.26448482920432</v>
      </c>
      <c r="H17" s="192">
        <v>629.32254099311172</v>
      </c>
      <c r="I17" s="182">
        <v>496.6990491654015</v>
      </c>
    </row>
    <row r="18" spans="1:9" ht="11.25" customHeight="1" x14ac:dyDescent="0.2">
      <c r="A18" s="360"/>
      <c r="B18" s="190" t="s">
        <v>8</v>
      </c>
      <c r="C18" s="192">
        <v>202205.66488000003</v>
      </c>
      <c r="D18" s="192">
        <v>116922.93743230794</v>
      </c>
      <c r="E18" s="192">
        <v>186136.51234400002</v>
      </c>
      <c r="F18" s="192">
        <v>87313.88553</v>
      </c>
      <c r="G18" s="192">
        <v>11326.226000000001</v>
      </c>
      <c r="H18" s="192">
        <v>97459.092000000004</v>
      </c>
      <c r="I18" s="182">
        <v>701364.31818630802</v>
      </c>
    </row>
    <row r="19" spans="1:9" ht="11.25" customHeight="1" x14ac:dyDescent="0.2">
      <c r="A19" s="360"/>
      <c r="B19" s="190" t="s">
        <v>9</v>
      </c>
      <c r="C19" s="193">
        <v>571.44916230400872</v>
      </c>
      <c r="D19" s="193">
        <v>456.73022434495294</v>
      </c>
      <c r="E19" s="193">
        <v>351.99521400079919</v>
      </c>
      <c r="F19" s="193">
        <v>729.57407195263897</v>
      </c>
      <c r="G19" s="193">
        <v>450.40068397820812</v>
      </c>
      <c r="H19" s="193">
        <v>565.08507085372355</v>
      </c>
      <c r="I19" s="182">
        <v>481.72473974440157</v>
      </c>
    </row>
    <row r="20" spans="1:9" ht="11.25" customHeight="1" thickBot="1" x14ac:dyDescent="0.25">
      <c r="A20" s="361"/>
      <c r="B20" s="194" t="s">
        <v>10</v>
      </c>
      <c r="C20" s="195">
        <v>1.2707260302032002</v>
      </c>
      <c r="D20" s="195">
        <v>1.0595997213112192</v>
      </c>
      <c r="E20" s="195">
        <v>0.81010855625194056</v>
      </c>
      <c r="F20" s="195">
        <v>0.86343992775667755</v>
      </c>
      <c r="G20" s="195">
        <v>0.79398710129688044</v>
      </c>
      <c r="H20" s="195">
        <v>0.89792599826788777</v>
      </c>
      <c r="I20" s="207">
        <v>0.96985234933273756</v>
      </c>
    </row>
    <row r="21" spans="1:9" ht="11.25" customHeight="1" x14ac:dyDescent="0.2">
      <c r="A21" s="359" t="s">
        <v>12</v>
      </c>
      <c r="B21" s="188" t="s">
        <v>4</v>
      </c>
      <c r="C21" s="189">
        <v>384914.71699999995</v>
      </c>
      <c r="D21" s="189">
        <v>294999.99999999994</v>
      </c>
      <c r="E21" s="189">
        <v>541454.19999999995</v>
      </c>
      <c r="F21" s="189">
        <v>120811.45999999999</v>
      </c>
      <c r="G21" s="189">
        <v>35510</v>
      </c>
      <c r="H21" s="189">
        <v>211121</v>
      </c>
      <c r="I21" s="206">
        <v>1588811.3769999999</v>
      </c>
    </row>
    <row r="22" spans="1:9" ht="11.25" customHeight="1" x14ac:dyDescent="0.2">
      <c r="A22" s="360"/>
      <c r="B22" s="190" t="s">
        <v>5</v>
      </c>
      <c r="C22" s="191">
        <v>156612980.67500004</v>
      </c>
      <c r="D22" s="191">
        <v>127254815.31626068</v>
      </c>
      <c r="E22" s="191">
        <v>223860939.06999999</v>
      </c>
      <c r="F22" s="191">
        <v>96748503.519999996</v>
      </c>
      <c r="G22" s="191">
        <v>20178000</v>
      </c>
      <c r="H22" s="191">
        <v>150146000</v>
      </c>
      <c r="I22" s="182">
        <v>774801238.58126068</v>
      </c>
    </row>
    <row r="23" spans="1:9" ht="11.25" customHeight="1" x14ac:dyDescent="0.2">
      <c r="A23" s="360"/>
      <c r="B23" s="190" t="s">
        <v>7</v>
      </c>
      <c r="C23" s="192">
        <v>406.87709188058938</v>
      </c>
      <c r="D23" s="192">
        <v>431.37225530935831</v>
      </c>
      <c r="E23" s="192">
        <v>413.44390544943599</v>
      </c>
      <c r="F23" s="192">
        <v>800.8222359037793</v>
      </c>
      <c r="G23" s="192">
        <v>568.2343001971276</v>
      </c>
      <c r="H23" s="192">
        <v>711.18458135382082</v>
      </c>
      <c r="I23" s="182">
        <v>487.66093307076108</v>
      </c>
    </row>
    <row r="24" spans="1:9" ht="11.25" customHeight="1" x14ac:dyDescent="0.2">
      <c r="A24" s="360"/>
      <c r="B24" s="190" t="s">
        <v>8</v>
      </c>
      <c r="C24" s="192">
        <v>204550.70117000001</v>
      </c>
      <c r="D24" s="192">
        <v>154560.94833963917</v>
      </c>
      <c r="E24" s="192">
        <v>188431.40012000001</v>
      </c>
      <c r="F24" s="192">
        <v>87617.322329999966</v>
      </c>
      <c r="G24" s="192">
        <v>16542.39358</v>
      </c>
      <c r="H24" s="192">
        <v>135824.12400000001</v>
      </c>
      <c r="I24" s="182">
        <v>787526.88953963923</v>
      </c>
    </row>
    <row r="25" spans="1:9" ht="11.25" customHeight="1" x14ac:dyDescent="0.2">
      <c r="A25" s="360"/>
      <c r="B25" s="190" t="s">
        <v>9</v>
      </c>
      <c r="C25" s="193">
        <v>578.07641987509737</v>
      </c>
      <c r="D25" s="193">
        <v>523.93541810047191</v>
      </c>
      <c r="E25" s="193">
        <v>348.00985959661966</v>
      </c>
      <c r="F25" s="193">
        <v>725.24015792872603</v>
      </c>
      <c r="G25" s="193">
        <v>465.85169191776964</v>
      </c>
      <c r="H25" s="193">
        <v>643.34729373203049</v>
      </c>
      <c r="I25" s="182">
        <v>495.67047475871601</v>
      </c>
    </row>
    <row r="26" spans="1:9" ht="11.25" customHeight="1" thickBot="1" x14ac:dyDescent="0.25">
      <c r="A26" s="361"/>
      <c r="B26" s="194" t="s">
        <v>10</v>
      </c>
      <c r="C26" s="195">
        <v>1.306090339947487</v>
      </c>
      <c r="D26" s="195">
        <v>1.2145783871165567</v>
      </c>
      <c r="E26" s="195">
        <v>0.84173416274769852</v>
      </c>
      <c r="F26" s="195">
        <v>0.90561940642200822</v>
      </c>
      <c r="G26" s="195">
        <v>0.81982325205669537</v>
      </c>
      <c r="H26" s="195">
        <v>0.90461366936182119</v>
      </c>
      <c r="I26" s="207">
        <v>1.0164244070926893</v>
      </c>
    </row>
    <row r="27" spans="1:9" ht="11.25" customHeight="1" x14ac:dyDescent="0.2">
      <c r="A27" s="359" t="s">
        <v>13</v>
      </c>
      <c r="B27" s="188" t="s">
        <v>4</v>
      </c>
      <c r="C27" s="189">
        <v>392543.96100000001</v>
      </c>
      <c r="D27" s="189">
        <v>374999.99999999994</v>
      </c>
      <c r="E27" s="189">
        <v>583522.51</v>
      </c>
      <c r="F27" s="189">
        <v>128114.73</v>
      </c>
      <c r="G27" s="189">
        <v>26790</v>
      </c>
      <c r="H27" s="189">
        <v>231619</v>
      </c>
      <c r="I27" s="206">
        <v>1737590.2009999999</v>
      </c>
    </row>
    <row r="28" spans="1:9" ht="11.25" customHeight="1" x14ac:dyDescent="0.2">
      <c r="A28" s="360"/>
      <c r="B28" s="190" t="s">
        <v>5</v>
      </c>
      <c r="C28" s="191">
        <v>170709326.37799999</v>
      </c>
      <c r="D28" s="191">
        <v>164077196.69417056</v>
      </c>
      <c r="E28" s="191">
        <v>244060291.82999998</v>
      </c>
      <c r="F28" s="191">
        <v>95500727.270000011</v>
      </c>
      <c r="G28" s="191">
        <v>14336000</v>
      </c>
      <c r="H28" s="191">
        <v>154969000</v>
      </c>
      <c r="I28" s="182">
        <v>843652542.17217052</v>
      </c>
    </row>
    <row r="29" spans="1:9" ht="11.25" customHeight="1" x14ac:dyDescent="0.2">
      <c r="A29" s="360"/>
      <c r="B29" s="190" t="s">
        <v>7</v>
      </c>
      <c r="C29" s="192">
        <v>434.87951245796899</v>
      </c>
      <c r="D29" s="192">
        <v>437.53919118445492</v>
      </c>
      <c r="E29" s="192">
        <v>418.25343092591231</v>
      </c>
      <c r="F29" s="192">
        <v>745.43128077466201</v>
      </c>
      <c r="G29" s="192">
        <v>535.12504665920119</v>
      </c>
      <c r="H29" s="192">
        <v>669.06859972627467</v>
      </c>
      <c r="I29" s="182">
        <v>485.53021402091264</v>
      </c>
    </row>
    <row r="30" spans="1:9" ht="11.25" customHeight="1" x14ac:dyDescent="0.2">
      <c r="A30" s="360"/>
      <c r="B30" s="190" t="s">
        <v>8</v>
      </c>
      <c r="C30" s="192">
        <v>221918.92398999998</v>
      </c>
      <c r="D30" s="192">
        <v>265936.7311218938</v>
      </c>
      <c r="E30" s="192">
        <v>274182.95717999997</v>
      </c>
      <c r="F30" s="192">
        <v>98001.851869999999</v>
      </c>
      <c r="G30" s="192">
        <v>14489.658740000001</v>
      </c>
      <c r="H30" s="192">
        <v>172142.785</v>
      </c>
      <c r="I30" s="182">
        <v>1046672.9079018937</v>
      </c>
    </row>
    <row r="31" spans="1:9" ht="11.25" customHeight="1" x14ac:dyDescent="0.2">
      <c r="A31" s="360"/>
      <c r="B31" s="190" t="s">
        <v>9</v>
      </c>
      <c r="C31" s="193">
        <v>565.3352134743451</v>
      </c>
      <c r="D31" s="193">
        <v>709.16461632505036</v>
      </c>
      <c r="E31" s="193">
        <v>469.87554461266615</v>
      </c>
      <c r="F31" s="193">
        <v>764.95381811287439</v>
      </c>
      <c r="G31" s="193">
        <v>540.86072191116091</v>
      </c>
      <c r="H31" s="193">
        <v>743.2153018534749</v>
      </c>
      <c r="I31" s="182">
        <v>602.37040200820854</v>
      </c>
    </row>
    <row r="32" spans="1:9" ht="11.25" customHeight="1" thickBot="1" x14ac:dyDescent="0.25">
      <c r="A32" s="361"/>
      <c r="B32" s="194" t="s">
        <v>10</v>
      </c>
      <c r="C32" s="195">
        <v>1.2999812529199903</v>
      </c>
      <c r="D32" s="195">
        <v>1.6208025032118445</v>
      </c>
      <c r="E32" s="195">
        <v>1.1234230489693173</v>
      </c>
      <c r="F32" s="195">
        <v>1.0261895869434461</v>
      </c>
      <c r="G32" s="195">
        <v>1.0107183830915178</v>
      </c>
      <c r="H32" s="195">
        <v>1.1108207770586376</v>
      </c>
      <c r="I32" s="207">
        <v>1.2406445255377319</v>
      </c>
    </row>
    <row r="33" spans="1:9" ht="11.25" customHeight="1" x14ac:dyDescent="0.2">
      <c r="A33" s="359"/>
      <c r="B33" s="188" t="s">
        <v>4</v>
      </c>
      <c r="C33" s="189">
        <v>373917.00299999997</v>
      </c>
      <c r="D33" s="189">
        <v>392000.20244114799</v>
      </c>
      <c r="E33" s="189">
        <v>613755.56000000006</v>
      </c>
      <c r="F33" s="189">
        <v>148245.97</v>
      </c>
      <c r="G33" s="189">
        <v>33259.050000000003</v>
      </c>
      <c r="H33" s="189">
        <v>248294</v>
      </c>
      <c r="I33" s="206">
        <v>1809471.7854411481</v>
      </c>
    </row>
    <row r="34" spans="1:9" ht="11.25" customHeight="1" x14ac:dyDescent="0.2">
      <c r="A34" s="360"/>
      <c r="B34" s="190" t="s">
        <v>5</v>
      </c>
      <c r="C34" s="191">
        <v>160759962.78099999</v>
      </c>
      <c r="D34" s="191">
        <v>166309771.35040581</v>
      </c>
      <c r="E34" s="191">
        <v>249476862.75999996</v>
      </c>
      <c r="F34" s="191">
        <v>117673029.09999999</v>
      </c>
      <c r="G34" s="191">
        <v>16742000</v>
      </c>
      <c r="H34" s="191">
        <v>160055000</v>
      </c>
      <c r="I34" s="182">
        <v>871016625.99140584</v>
      </c>
    </row>
    <row r="35" spans="1:9" ht="11.25" customHeight="1" x14ac:dyDescent="0.2">
      <c r="A35" s="360" t="s">
        <v>14</v>
      </c>
      <c r="B35" s="190" t="s">
        <v>7</v>
      </c>
      <c r="C35" s="192">
        <v>429.93488258409047</v>
      </c>
      <c r="D35" s="192">
        <v>424.25940169093235</v>
      </c>
      <c r="E35" s="192">
        <v>406.47593116712449</v>
      </c>
      <c r="F35" s="192">
        <v>793.76882285569036</v>
      </c>
      <c r="G35" s="192">
        <v>503.38178631079359</v>
      </c>
      <c r="H35" s="192">
        <v>644.61887923187828</v>
      </c>
      <c r="I35" s="182">
        <v>481.36513263126261</v>
      </c>
    </row>
    <row r="36" spans="1:9" ht="11.25" customHeight="1" x14ac:dyDescent="0.2">
      <c r="A36" s="360"/>
      <c r="B36" s="190" t="s">
        <v>8</v>
      </c>
      <c r="C36" s="192">
        <v>209746.26879999999</v>
      </c>
      <c r="D36" s="192">
        <v>278883.78381625394</v>
      </c>
      <c r="E36" s="192">
        <v>292066.71358000004</v>
      </c>
      <c r="F36" s="192">
        <v>117310.81113</v>
      </c>
      <c r="G36" s="192">
        <v>16824.53181</v>
      </c>
      <c r="H36" s="192">
        <v>179237.28400000001</v>
      </c>
      <c r="I36" s="182">
        <v>1094069.393136254</v>
      </c>
    </row>
    <row r="37" spans="1:9" ht="11.25" customHeight="1" x14ac:dyDescent="0.2">
      <c r="A37" s="360"/>
      <c r="B37" s="190" t="s">
        <v>9</v>
      </c>
      <c r="C37" s="193">
        <v>560.9433834705826</v>
      </c>
      <c r="D37" s="193">
        <v>711.43785661213656</v>
      </c>
      <c r="E37" s="193">
        <v>475.86813483204946</v>
      </c>
      <c r="F37" s="193">
        <v>791.32546490133927</v>
      </c>
      <c r="G37" s="193">
        <v>505.86327059852874</v>
      </c>
      <c r="H37" s="193">
        <v>721.8752124497571</v>
      </c>
      <c r="I37" s="182">
        <v>604.63467954518046</v>
      </c>
    </row>
    <row r="38" spans="1:9" ht="11.25" customHeight="1" thickBot="1" x14ac:dyDescent="0.25">
      <c r="A38" s="361"/>
      <c r="B38" s="194" t="s">
        <v>10</v>
      </c>
      <c r="C38" s="195">
        <v>1.3047170773840813</v>
      </c>
      <c r="D38" s="195">
        <v>1.6768935556327638</v>
      </c>
      <c r="E38" s="195">
        <v>1.1707166361995345</v>
      </c>
      <c r="F38" s="195">
        <v>0.99692182675358698</v>
      </c>
      <c r="G38" s="195">
        <v>1.0049296266873731</v>
      </c>
      <c r="H38" s="195">
        <v>1.1198480772234545</v>
      </c>
      <c r="I38" s="207">
        <v>1.2560832485728568</v>
      </c>
    </row>
    <row r="39" spans="1:9" ht="11.25" customHeight="1" x14ac:dyDescent="0.2">
      <c r="A39" s="359" t="s">
        <v>15</v>
      </c>
      <c r="B39" s="188" t="s">
        <v>4</v>
      </c>
      <c r="C39" s="189">
        <v>362293.84299999999</v>
      </c>
      <c r="D39" s="189">
        <v>379999.99999999994</v>
      </c>
      <c r="E39" s="189">
        <v>614079.60000000009</v>
      </c>
      <c r="F39" s="189">
        <v>158588.51</v>
      </c>
      <c r="G39" s="189">
        <v>31074</v>
      </c>
      <c r="H39" s="189">
        <v>260965</v>
      </c>
      <c r="I39" s="206">
        <v>1807000.953</v>
      </c>
    </row>
    <row r="40" spans="1:9" ht="11.25" customHeight="1" x14ac:dyDescent="0.2">
      <c r="A40" s="360"/>
      <c r="B40" s="190" t="s">
        <v>5</v>
      </c>
      <c r="C40" s="191">
        <v>166355516.211</v>
      </c>
      <c r="D40" s="191">
        <v>164751929.33438131</v>
      </c>
      <c r="E40" s="191">
        <v>267362234.59000003</v>
      </c>
      <c r="F40" s="191">
        <v>124318513.67999999</v>
      </c>
      <c r="G40" s="191">
        <v>19051000</v>
      </c>
      <c r="H40" s="191">
        <v>172620000</v>
      </c>
      <c r="I40" s="182">
        <v>914459193.81538129</v>
      </c>
    </row>
    <row r="41" spans="1:9" ht="11.25" customHeight="1" x14ac:dyDescent="0.2">
      <c r="A41" s="360"/>
      <c r="B41" s="190" t="s">
        <v>7</v>
      </c>
      <c r="C41" s="192">
        <v>459.17290460550277</v>
      </c>
      <c r="D41" s="192">
        <v>433.55770877468774</v>
      </c>
      <c r="E41" s="192">
        <v>435.38693451142166</v>
      </c>
      <c r="F41" s="192">
        <v>783.90618387170662</v>
      </c>
      <c r="G41" s="192">
        <v>613.08489412370466</v>
      </c>
      <c r="H41" s="192">
        <v>661.46801295192847</v>
      </c>
      <c r="I41" s="182">
        <v>506.06458856437655</v>
      </c>
    </row>
    <row r="42" spans="1:9" ht="11.25" customHeight="1" x14ac:dyDescent="0.2">
      <c r="A42" s="360"/>
      <c r="B42" s="190" t="s">
        <v>8</v>
      </c>
      <c r="C42" s="192">
        <v>230290.15310000003</v>
      </c>
      <c r="D42" s="192">
        <v>276920.11975765362</v>
      </c>
      <c r="E42" s="192">
        <v>308058.53953000001</v>
      </c>
      <c r="F42" s="192">
        <v>126807.58595999998</v>
      </c>
      <c r="G42" s="192">
        <v>16100.159600000001</v>
      </c>
      <c r="H42" s="192">
        <v>188585.64799999999</v>
      </c>
      <c r="I42" s="182">
        <v>1146762.2059476536</v>
      </c>
    </row>
    <row r="43" spans="1:9" ht="11.25" customHeight="1" x14ac:dyDescent="0.2">
      <c r="A43" s="360"/>
      <c r="B43" s="190" t="s">
        <v>9</v>
      </c>
      <c r="C43" s="193">
        <v>635.64467779266135</v>
      </c>
      <c r="D43" s="193">
        <v>728.73715725698321</v>
      </c>
      <c r="E43" s="193">
        <v>501.65896983062129</v>
      </c>
      <c r="F43" s="193">
        <v>799.60134539381181</v>
      </c>
      <c r="G43" s="193">
        <v>518.12317693248383</v>
      </c>
      <c r="H43" s="193">
        <v>722.64728220259417</v>
      </c>
      <c r="I43" s="182">
        <v>634.62180473330034</v>
      </c>
    </row>
    <row r="44" spans="1:9" ht="11.25" customHeight="1" thickBot="1" x14ac:dyDescent="0.25">
      <c r="A44" s="361"/>
      <c r="B44" s="194" t="s">
        <v>10</v>
      </c>
      <c r="C44" s="195">
        <v>1.3843253193233904</v>
      </c>
      <c r="D44" s="195">
        <v>1.6808308156174316</v>
      </c>
      <c r="E44" s="195">
        <v>1.1522141113250635</v>
      </c>
      <c r="F44" s="195">
        <v>1.0200217345455638</v>
      </c>
      <c r="G44" s="195">
        <v>0.84510837226392321</v>
      </c>
      <c r="H44" s="195">
        <v>1.0924901401923299</v>
      </c>
      <c r="I44" s="207">
        <v>1.2540332184348639</v>
      </c>
    </row>
    <row r="45" spans="1:9" ht="11.25" customHeight="1" x14ac:dyDescent="0.2">
      <c r="A45" s="359" t="s">
        <v>16</v>
      </c>
      <c r="B45" s="188" t="s">
        <v>4</v>
      </c>
      <c r="C45" s="189">
        <v>362520.36900000001</v>
      </c>
      <c r="D45" s="189">
        <v>384000.00000000006</v>
      </c>
      <c r="E45" s="189">
        <v>646938.7300000001</v>
      </c>
      <c r="F45" s="189">
        <v>183690.97</v>
      </c>
      <c r="G45" s="189">
        <v>29743</v>
      </c>
      <c r="H45" s="189">
        <v>284704</v>
      </c>
      <c r="I45" s="206">
        <v>1891597.0690000001</v>
      </c>
    </row>
    <row r="46" spans="1:9" ht="11.25" customHeight="1" x14ac:dyDescent="0.2">
      <c r="A46" s="360"/>
      <c r="B46" s="190" t="s">
        <v>5</v>
      </c>
      <c r="C46" s="191">
        <v>170026818.34099999</v>
      </c>
      <c r="D46" s="191">
        <v>171509016.51289696</v>
      </c>
      <c r="E46" s="191">
        <v>278462308.12</v>
      </c>
      <c r="F46" s="191">
        <v>145345934.41</v>
      </c>
      <c r="G46" s="191">
        <v>22741000</v>
      </c>
      <c r="H46" s="191">
        <v>191217000</v>
      </c>
      <c r="I46" s="182">
        <v>979302077.38389695</v>
      </c>
    </row>
    <row r="47" spans="1:9" ht="11.25" customHeight="1" x14ac:dyDescent="0.2">
      <c r="A47" s="360"/>
      <c r="B47" s="190" t="s">
        <v>7</v>
      </c>
      <c r="C47" s="192">
        <v>469.01314486138568</v>
      </c>
      <c r="D47" s="192">
        <v>446.63806383566907</v>
      </c>
      <c r="E47" s="192">
        <v>430.43072737351798</v>
      </c>
      <c r="F47" s="192">
        <v>791.25247370624697</v>
      </c>
      <c r="G47" s="192">
        <v>764.58326328884107</v>
      </c>
      <c r="H47" s="192">
        <v>671.6343992356974</v>
      </c>
      <c r="I47" s="182">
        <v>517.71177563814297</v>
      </c>
    </row>
    <row r="48" spans="1:9" ht="11.25" customHeight="1" x14ac:dyDescent="0.2">
      <c r="A48" s="360"/>
      <c r="B48" s="190" t="s">
        <v>8</v>
      </c>
      <c r="C48" s="192">
        <v>240462.93963000001</v>
      </c>
      <c r="D48" s="192">
        <v>238151.99480635722</v>
      </c>
      <c r="E48" s="192">
        <v>335926.55469000002</v>
      </c>
      <c r="F48" s="192">
        <v>154217.72635000001</v>
      </c>
      <c r="G48" s="192">
        <v>15819.858460000001</v>
      </c>
      <c r="H48" s="192">
        <v>217232.30736999999</v>
      </c>
      <c r="I48" s="182">
        <v>1201811.3813063572</v>
      </c>
    </row>
    <row r="49" spans="1:9" ht="11.25" customHeight="1" x14ac:dyDescent="0.2">
      <c r="A49" s="360"/>
      <c r="B49" s="190" t="s">
        <v>9</v>
      </c>
      <c r="C49" s="193">
        <v>663.30876881017412</v>
      </c>
      <c r="D49" s="193">
        <v>620.18748647488849</v>
      </c>
      <c r="E49" s="193">
        <v>519.25559425078779</v>
      </c>
      <c r="F49" s="193">
        <v>839.5498502185493</v>
      </c>
      <c r="G49" s="193">
        <v>531.88509767004007</v>
      </c>
      <c r="H49" s="193">
        <v>763.01108298443296</v>
      </c>
      <c r="I49" s="182">
        <v>635.34216720990128</v>
      </c>
    </row>
    <row r="50" spans="1:9" ht="11.25" customHeight="1" thickBot="1" x14ac:dyDescent="0.25">
      <c r="A50" s="361"/>
      <c r="B50" s="196" t="s">
        <v>10</v>
      </c>
      <c r="C50" s="195">
        <v>1.4142647729120927</v>
      </c>
      <c r="D50" s="195">
        <v>1.3885683659578849</v>
      </c>
      <c r="E50" s="195">
        <v>1.2063627460318129</v>
      </c>
      <c r="F50" s="195">
        <v>1.0610391475758378</v>
      </c>
      <c r="G50" s="195">
        <v>0.69565359746712985</v>
      </c>
      <c r="H50" s="195">
        <v>1.1360512264599905</v>
      </c>
      <c r="I50" s="207">
        <v>1.2272121228588329</v>
      </c>
    </row>
    <row r="51" spans="1:9" ht="11.25" customHeight="1" x14ac:dyDescent="0.2">
      <c r="A51" s="359"/>
      <c r="B51" s="188" t="s">
        <v>4</v>
      </c>
      <c r="C51" s="189">
        <v>383549.011</v>
      </c>
      <c r="D51" s="189">
        <v>412999.99999999994</v>
      </c>
      <c r="E51" s="189">
        <v>660556.56000000006</v>
      </c>
      <c r="F51" s="189">
        <v>173040.05000000005</v>
      </c>
      <c r="G51" s="189">
        <v>28541</v>
      </c>
      <c r="H51" s="189">
        <v>361380</v>
      </c>
      <c r="I51" s="206">
        <v>2020066.621</v>
      </c>
    </row>
    <row r="52" spans="1:9" ht="11.25" customHeight="1" x14ac:dyDescent="0.2">
      <c r="A52" s="360"/>
      <c r="B52" s="190" t="s">
        <v>5</v>
      </c>
      <c r="C52" s="191">
        <v>178436577.18900004</v>
      </c>
      <c r="D52" s="191">
        <v>180343396.23104027</v>
      </c>
      <c r="E52" s="191">
        <v>262478079.85000002</v>
      </c>
      <c r="F52" s="191">
        <v>147004043.17999998</v>
      </c>
      <c r="G52" s="191">
        <v>16332000</v>
      </c>
      <c r="H52" s="191">
        <v>219801000</v>
      </c>
      <c r="I52" s="182">
        <v>1004395096.4500402</v>
      </c>
    </row>
    <row r="53" spans="1:9" ht="11.25" customHeight="1" x14ac:dyDescent="0.2">
      <c r="A53" s="360" t="s">
        <v>17</v>
      </c>
      <c r="B53" s="190" t="s">
        <v>7</v>
      </c>
      <c r="C53" s="192">
        <v>465.22497013817105</v>
      </c>
      <c r="D53" s="192">
        <v>436.66681896135663</v>
      </c>
      <c r="E53" s="192">
        <v>397.35897838937518</v>
      </c>
      <c r="F53" s="192">
        <v>849.53768321264317</v>
      </c>
      <c r="G53" s="192">
        <v>572.22942433691878</v>
      </c>
      <c r="H53" s="192">
        <v>608.22679727710442</v>
      </c>
      <c r="I53" s="182">
        <v>497.20889697827454</v>
      </c>
    </row>
    <row r="54" spans="1:9" ht="11.25" customHeight="1" x14ac:dyDescent="0.2">
      <c r="A54" s="360"/>
      <c r="B54" s="190" t="s">
        <v>8</v>
      </c>
      <c r="C54" s="192">
        <v>251467.53398999997</v>
      </c>
      <c r="D54" s="192">
        <v>270620.46373502939</v>
      </c>
      <c r="E54" s="192">
        <v>336540.29703999998</v>
      </c>
      <c r="F54" s="192">
        <v>157521.6894</v>
      </c>
      <c r="G54" s="192">
        <v>15316.631219999999</v>
      </c>
      <c r="H54" s="192">
        <v>247287.454</v>
      </c>
      <c r="I54" s="182">
        <v>1278754.0693850294</v>
      </c>
    </row>
    <row r="55" spans="1:9" ht="11.25" customHeight="1" x14ac:dyDescent="0.2">
      <c r="A55" s="360"/>
      <c r="B55" s="190" t="s">
        <v>9</v>
      </c>
      <c r="C55" s="193">
        <v>655.63337872874865</v>
      </c>
      <c r="D55" s="193">
        <v>655.25536013324324</v>
      </c>
      <c r="E55" s="193">
        <v>509.47991045611587</v>
      </c>
      <c r="F55" s="193">
        <v>910.3192549932802</v>
      </c>
      <c r="G55" s="193">
        <v>536.65362881468764</v>
      </c>
      <c r="H55" s="193">
        <v>684.2864962089767</v>
      </c>
      <c r="I55" s="182">
        <v>633.02569137645753</v>
      </c>
    </row>
    <row r="56" spans="1:9" ht="11.25" customHeight="1" thickBot="1" x14ac:dyDescent="0.25">
      <c r="A56" s="361"/>
      <c r="B56" s="194" t="s">
        <v>10</v>
      </c>
      <c r="C56" s="195">
        <v>1.4092824349776982</v>
      </c>
      <c r="D56" s="195">
        <v>1.5005842708447943</v>
      </c>
      <c r="E56" s="195">
        <v>1.282165342082374</v>
      </c>
      <c r="F56" s="195">
        <v>1.0715466458777712</v>
      </c>
      <c r="G56" s="195">
        <v>0.93782948934606902</v>
      </c>
      <c r="H56" s="195">
        <v>1.1250515420766967</v>
      </c>
      <c r="I56" s="207">
        <v>1.2731584153533708</v>
      </c>
    </row>
    <row r="57" spans="1:9" ht="11.25" customHeight="1" x14ac:dyDescent="0.2">
      <c r="A57" s="203" t="s">
        <v>18</v>
      </c>
      <c r="B57" s="188" t="s">
        <v>4</v>
      </c>
      <c r="C57" s="189">
        <v>382287.69299999997</v>
      </c>
      <c r="D57" s="189">
        <v>404000.00000000006</v>
      </c>
      <c r="E57" s="189">
        <v>643764.42000000004</v>
      </c>
      <c r="F57" s="189">
        <v>173028.66000000003</v>
      </c>
      <c r="G57" s="189">
        <v>32343</v>
      </c>
      <c r="H57" s="189">
        <v>357218</v>
      </c>
      <c r="I57" s="206">
        <v>1992641.773</v>
      </c>
    </row>
    <row r="58" spans="1:9" ht="11.25" customHeight="1" x14ac:dyDescent="0.2">
      <c r="A58" s="204"/>
      <c r="B58" s="190" t="s">
        <v>5</v>
      </c>
      <c r="C58" s="191">
        <v>172886477.05699998</v>
      </c>
      <c r="D58" s="191">
        <v>177737958.1264779</v>
      </c>
      <c r="E58" s="191">
        <v>295688655.75999999</v>
      </c>
      <c r="F58" s="191">
        <v>145401579.35999998</v>
      </c>
      <c r="G58" s="191">
        <v>18375000</v>
      </c>
      <c r="H58" s="191">
        <v>221213000</v>
      </c>
      <c r="I58" s="182">
        <v>1031302670.3034779</v>
      </c>
    </row>
    <row r="59" spans="1:9" ht="11.25" customHeight="1" x14ac:dyDescent="0.2">
      <c r="A59" s="204"/>
      <c r="B59" s="190" t="s">
        <v>7</v>
      </c>
      <c r="C59" s="192">
        <v>452.24180694982505</v>
      </c>
      <c r="D59" s="192">
        <v>439.94544090712344</v>
      </c>
      <c r="E59" s="192">
        <v>459.3118951184037</v>
      </c>
      <c r="F59" s="192">
        <v>840.33234355510785</v>
      </c>
      <c r="G59" s="192">
        <v>568.1291160374733</v>
      </c>
      <c r="H59" s="192">
        <v>619.26610641121113</v>
      </c>
      <c r="I59" s="182">
        <v>517.55548050707148</v>
      </c>
    </row>
    <row r="60" spans="1:9" ht="11.25" customHeight="1" x14ac:dyDescent="0.2">
      <c r="A60" s="204"/>
      <c r="B60" s="190" t="s">
        <v>8</v>
      </c>
      <c r="C60" s="192">
        <v>256082.95563999994</v>
      </c>
      <c r="D60" s="192">
        <v>302786.40752015321</v>
      </c>
      <c r="E60" s="192">
        <v>383910.61966000008</v>
      </c>
      <c r="F60" s="192">
        <v>161179.53477999999</v>
      </c>
      <c r="G60" s="192">
        <v>19329.805840000001</v>
      </c>
      <c r="H60" s="192">
        <v>254977.30499999999</v>
      </c>
      <c r="I60" s="182">
        <v>1378266.6284401531</v>
      </c>
    </row>
    <row r="61" spans="1:9" ht="11.25" customHeight="1" x14ac:dyDescent="0.2">
      <c r="A61" s="204"/>
      <c r="B61" s="190" t="s">
        <v>9</v>
      </c>
      <c r="C61" s="193">
        <v>669.86973509502957</v>
      </c>
      <c r="D61" s="193">
        <v>749.4713057429534</v>
      </c>
      <c r="E61" s="193">
        <v>596.35265282290698</v>
      </c>
      <c r="F61" s="193">
        <v>931.51929154395566</v>
      </c>
      <c r="G61" s="193">
        <v>597.65036762205114</v>
      </c>
      <c r="H61" s="193">
        <v>713.78627336808336</v>
      </c>
      <c r="I61" s="182">
        <v>691.67807636849795</v>
      </c>
    </row>
    <row r="62" spans="1:9" ht="11.25" customHeight="1" thickBot="1" x14ac:dyDescent="0.25">
      <c r="A62" s="205"/>
      <c r="B62" s="194" t="s">
        <v>10</v>
      </c>
      <c r="C62" s="195">
        <v>1.4812202781804065</v>
      </c>
      <c r="D62" s="195">
        <v>1.7035551140105434</v>
      </c>
      <c r="E62" s="195">
        <v>1.2983610029720136</v>
      </c>
      <c r="F62" s="195">
        <v>1.1085129576270651</v>
      </c>
      <c r="G62" s="195">
        <v>1.051962222585034</v>
      </c>
      <c r="H62" s="195">
        <v>1.1526325532405419</v>
      </c>
      <c r="I62" s="207">
        <v>1.3364327157560596</v>
      </c>
    </row>
    <row r="63" spans="1:9" ht="11.25" customHeight="1" x14ac:dyDescent="0.2">
      <c r="A63" s="203"/>
      <c r="B63" s="188" t="s">
        <v>4</v>
      </c>
      <c r="C63" s="189">
        <v>378734.39199999999</v>
      </c>
      <c r="D63" s="189">
        <v>419999.99999999988</v>
      </c>
      <c r="E63" s="189">
        <v>705031.88</v>
      </c>
      <c r="F63" s="189">
        <v>183129.46</v>
      </c>
      <c r="G63" s="189">
        <v>21967</v>
      </c>
      <c r="H63" s="189">
        <v>358139</v>
      </c>
      <c r="I63" s="206">
        <v>2067001.7319999998</v>
      </c>
    </row>
    <row r="64" spans="1:9" ht="11.25" customHeight="1" x14ac:dyDescent="0.2">
      <c r="A64" s="204"/>
      <c r="B64" s="190" t="s">
        <v>5</v>
      </c>
      <c r="C64" s="191">
        <v>173072884.76199999</v>
      </c>
      <c r="D64" s="191">
        <v>194901660.11499336</v>
      </c>
      <c r="E64" s="191">
        <v>285191160.13999999</v>
      </c>
      <c r="F64" s="191">
        <v>153897271.83000001</v>
      </c>
      <c r="G64" s="191">
        <v>12077271.120000001</v>
      </c>
      <c r="H64" s="191">
        <v>222070000</v>
      </c>
      <c r="I64" s="182">
        <v>1041210247.9669933</v>
      </c>
    </row>
    <row r="65" spans="1:9" ht="11.25" customHeight="1" x14ac:dyDescent="0.2">
      <c r="A65" s="204" t="s">
        <v>19</v>
      </c>
      <c r="B65" s="190" t="s">
        <v>7</v>
      </c>
      <c r="C65" s="192">
        <v>456.97694325578965</v>
      </c>
      <c r="D65" s="192">
        <v>464.05157170236527</v>
      </c>
      <c r="E65" s="192">
        <v>404.50817648132448</v>
      </c>
      <c r="F65" s="192">
        <v>840.37419118693424</v>
      </c>
      <c r="G65" s="192">
        <v>549.79155642554747</v>
      </c>
      <c r="H65" s="192">
        <v>620.06651048894423</v>
      </c>
      <c r="I65" s="208">
        <v>503.72974141610126</v>
      </c>
    </row>
    <row r="66" spans="1:9" ht="11.25" customHeight="1" x14ac:dyDescent="0.2">
      <c r="A66" s="204"/>
      <c r="B66" s="190" t="s">
        <v>8</v>
      </c>
      <c r="C66" s="192">
        <v>251373.44337000002</v>
      </c>
      <c r="D66" s="192">
        <v>324396.82029852323</v>
      </c>
      <c r="E66" s="192">
        <v>393382.15449000004</v>
      </c>
      <c r="F66" s="192">
        <v>168909.19719000001</v>
      </c>
      <c r="G66" s="192">
        <v>12992.111800000001</v>
      </c>
      <c r="H66" s="192">
        <v>264881.429</v>
      </c>
      <c r="I66" s="182">
        <v>1415935.1561485233</v>
      </c>
    </row>
    <row r="67" spans="1:9" ht="11.25" customHeight="1" x14ac:dyDescent="0.2">
      <c r="A67" s="204"/>
      <c r="B67" s="190" t="s">
        <v>9</v>
      </c>
      <c r="C67" s="193">
        <v>663.71961110413247</v>
      </c>
      <c r="D67" s="193">
        <v>772.37338166315078</v>
      </c>
      <c r="E67" s="193">
        <v>557.96364058033805</v>
      </c>
      <c r="F67" s="193">
        <v>922.34857892334753</v>
      </c>
      <c r="G67" s="193">
        <v>591.43769290299088</v>
      </c>
      <c r="H67" s="193">
        <v>739.60509466994654</v>
      </c>
      <c r="I67" s="208">
        <v>685.018853263604</v>
      </c>
    </row>
    <row r="68" spans="1:9" ht="11.25" customHeight="1" thickBot="1" x14ac:dyDescent="0.25">
      <c r="A68" s="205"/>
      <c r="B68" s="194" t="s">
        <v>10</v>
      </c>
      <c r="C68" s="195">
        <v>1.4524137834512583</v>
      </c>
      <c r="D68" s="195">
        <v>1.6644128126313897</v>
      </c>
      <c r="E68" s="195">
        <v>1.3793630710604399</v>
      </c>
      <c r="F68" s="195">
        <v>1.0975451038312274</v>
      </c>
      <c r="G68" s="195">
        <v>1.0757489561102112</v>
      </c>
      <c r="H68" s="195">
        <v>1.1927834871887242</v>
      </c>
      <c r="I68" s="209">
        <v>1.3598936035379945</v>
      </c>
    </row>
    <row r="69" spans="1:9" ht="11.25" customHeight="1" x14ac:dyDescent="0.2">
      <c r="A69" s="203"/>
      <c r="B69" s="188" t="s">
        <v>4</v>
      </c>
      <c r="C69" s="189">
        <v>388547.092</v>
      </c>
      <c r="D69" s="189">
        <v>384999.99999999983</v>
      </c>
      <c r="E69" s="189">
        <v>581886.26000000013</v>
      </c>
      <c r="F69" s="189">
        <v>139923.5</v>
      </c>
      <c r="G69" s="189">
        <v>17369</v>
      </c>
      <c r="H69" s="189">
        <v>310306</v>
      </c>
      <c r="I69" s="206">
        <v>1823031.852</v>
      </c>
    </row>
    <row r="70" spans="1:9" ht="11.25" customHeight="1" x14ac:dyDescent="0.2">
      <c r="A70" s="204"/>
      <c r="B70" s="190" t="s">
        <v>5</v>
      </c>
      <c r="C70" s="191">
        <v>175012900.99200001</v>
      </c>
      <c r="D70" s="191">
        <v>174449171.53203905</v>
      </c>
      <c r="E70" s="191">
        <v>235688921.16999999</v>
      </c>
      <c r="F70" s="191">
        <v>117150942.58000001</v>
      </c>
      <c r="G70" s="191">
        <v>10823000</v>
      </c>
      <c r="H70" s="191">
        <v>182693000</v>
      </c>
      <c r="I70" s="182">
        <v>895817936.27403903</v>
      </c>
    </row>
    <row r="71" spans="1:9" ht="11.25" customHeight="1" x14ac:dyDescent="0.2">
      <c r="A71" s="204" t="s">
        <v>20</v>
      </c>
      <c r="B71" s="190" t="s">
        <v>7</v>
      </c>
      <c r="C71" s="192">
        <v>450.42905891057347</v>
      </c>
      <c r="D71" s="192">
        <v>453.11473125204969</v>
      </c>
      <c r="E71" s="192">
        <v>405.0429394397454</v>
      </c>
      <c r="F71" s="192">
        <v>837.24994429098763</v>
      </c>
      <c r="G71" s="192">
        <v>623.12165352064017</v>
      </c>
      <c r="H71" s="192">
        <v>588.75110374920246</v>
      </c>
      <c r="I71" s="208">
        <v>491.38907545211617</v>
      </c>
    </row>
    <row r="72" spans="1:9" ht="11.25" customHeight="1" x14ac:dyDescent="0.2">
      <c r="A72" s="204"/>
      <c r="B72" s="190" t="s">
        <v>8</v>
      </c>
      <c r="C72" s="192">
        <v>289865.61240999994</v>
      </c>
      <c r="D72" s="192">
        <v>295340.20715197449</v>
      </c>
      <c r="E72" s="192">
        <v>323960.51440999995</v>
      </c>
      <c r="F72" s="192">
        <v>133144.54740000001</v>
      </c>
      <c r="G72" s="192">
        <v>12097.76845</v>
      </c>
      <c r="H72" s="192">
        <v>223513.03599999999</v>
      </c>
      <c r="I72" s="182">
        <v>1277921.6858219744</v>
      </c>
    </row>
    <row r="73" spans="1:9" ht="11.25" customHeight="1" x14ac:dyDescent="0.2">
      <c r="A73" s="204"/>
      <c r="B73" s="190" t="s">
        <v>9</v>
      </c>
      <c r="C73" s="193">
        <v>746.02440316295031</v>
      </c>
      <c r="D73" s="193">
        <v>767.11742117396011</v>
      </c>
      <c r="E73" s="193">
        <v>556.74199010988832</v>
      </c>
      <c r="F73" s="193">
        <v>0</v>
      </c>
      <c r="G73" s="193">
        <v>696.51496631930445</v>
      </c>
      <c r="H73" s="193">
        <v>720.29878893737146</v>
      </c>
      <c r="I73" s="208">
        <v>700.98703125784687</v>
      </c>
    </row>
    <row r="74" spans="1:9" ht="11.25" customHeight="1" thickBot="1" x14ac:dyDescent="0.25">
      <c r="A74" s="205"/>
      <c r="B74" s="194" t="s">
        <v>10</v>
      </c>
      <c r="C74" s="195">
        <v>1.6562528291742902</v>
      </c>
      <c r="D74" s="195">
        <v>1.692987158140403</v>
      </c>
      <c r="E74" s="195">
        <v>1.3745258487408094</v>
      </c>
      <c r="F74" s="195">
        <v>1.1365213498737177</v>
      </c>
      <c r="G74" s="195">
        <v>1.1177832809756998</v>
      </c>
      <c r="H74" s="195">
        <v>1.2234351398247334</v>
      </c>
      <c r="I74" s="209">
        <v>1.4265417492500914</v>
      </c>
    </row>
    <row r="75" spans="1:9" ht="11.25" customHeight="1" x14ac:dyDescent="0.2">
      <c r="A75" s="203"/>
      <c r="B75" s="188" t="s">
        <v>4</v>
      </c>
      <c r="C75" s="189">
        <v>348183.56000000006</v>
      </c>
      <c r="D75" s="189">
        <v>351999.99999999994</v>
      </c>
      <c r="E75" s="189">
        <v>643931.64999999991</v>
      </c>
      <c r="F75" s="189">
        <v>149669.24999999997</v>
      </c>
      <c r="G75" s="189">
        <v>26354</v>
      </c>
      <c r="H75" s="189">
        <v>284153</v>
      </c>
      <c r="I75" s="206">
        <v>1804291.46</v>
      </c>
    </row>
    <row r="76" spans="1:9" ht="11.25" customHeight="1" x14ac:dyDescent="0.2">
      <c r="A76" s="204"/>
      <c r="B76" s="190" t="s">
        <v>5</v>
      </c>
      <c r="C76" s="191">
        <v>147088002.516</v>
      </c>
      <c r="D76" s="191">
        <v>164536215.74510014</v>
      </c>
      <c r="E76" s="191">
        <v>259254025.10999998</v>
      </c>
      <c r="F76" s="191">
        <v>118979382.41</v>
      </c>
      <c r="G76" s="191">
        <v>13676000</v>
      </c>
      <c r="H76" s="191">
        <v>176488000</v>
      </c>
      <c r="I76" s="182">
        <v>880021625.78110015</v>
      </c>
    </row>
    <row r="77" spans="1:9" ht="11.25" customHeight="1" x14ac:dyDescent="0.2">
      <c r="A77" s="204" t="s">
        <v>21</v>
      </c>
      <c r="B77" s="190" t="s">
        <v>7</v>
      </c>
      <c r="C77" s="192">
        <v>422.44384690649952</v>
      </c>
      <c r="D77" s="192">
        <v>467.43243109403454</v>
      </c>
      <c r="E77" s="192">
        <v>402.61109251269141</v>
      </c>
      <c r="F77" s="192">
        <v>794.94874471543096</v>
      </c>
      <c r="G77" s="192">
        <v>518.93450709569709</v>
      </c>
      <c r="H77" s="192">
        <v>621.10201194426941</v>
      </c>
      <c r="I77" s="208">
        <v>487.73806521320017</v>
      </c>
    </row>
    <row r="78" spans="1:9" ht="11.25" customHeight="1" x14ac:dyDescent="0.2">
      <c r="A78" s="204"/>
      <c r="B78" s="190" t="s">
        <v>8</v>
      </c>
      <c r="C78" s="192">
        <v>243454.28108000004</v>
      </c>
      <c r="D78" s="192">
        <v>276934.50870320015</v>
      </c>
      <c r="E78" s="192">
        <v>350339.03117000009</v>
      </c>
      <c r="F78" s="192">
        <v>140968.56131999998</v>
      </c>
      <c r="G78" s="192">
        <v>17313.883999999998</v>
      </c>
      <c r="H78" s="192">
        <v>221957.682</v>
      </c>
      <c r="I78" s="182">
        <v>1250967.9482732003</v>
      </c>
    </row>
    <row r="79" spans="1:9" ht="11.25" customHeight="1" x14ac:dyDescent="0.2">
      <c r="A79" s="204"/>
      <c r="B79" s="190" t="s">
        <v>9</v>
      </c>
      <c r="C79" s="193">
        <v>699.21245299462157</v>
      </c>
      <c r="D79" s="193">
        <v>786.7457633613642</v>
      </c>
      <c r="E79" s="193">
        <v>544.06245005972312</v>
      </c>
      <c r="F79" s="193">
        <v>941.86722603340377</v>
      </c>
      <c r="G79" s="193">
        <v>656.97366623662447</v>
      </c>
      <c r="H79" s="193">
        <v>781.12031898308305</v>
      </c>
      <c r="I79" s="208">
        <v>693.32919653302588</v>
      </c>
    </row>
    <row r="80" spans="1:9" ht="11.25" customHeight="1" thickBot="1" x14ac:dyDescent="0.25">
      <c r="A80" s="205"/>
      <c r="B80" s="196" t="s">
        <v>10</v>
      </c>
      <c r="C80" s="195">
        <v>1.6551606991434769</v>
      </c>
      <c r="D80" s="195">
        <v>1.6831219038866658</v>
      </c>
      <c r="E80" s="195">
        <v>1.3513349735702396</v>
      </c>
      <c r="F80" s="195">
        <v>1.1848150365600809</v>
      </c>
      <c r="G80" s="195">
        <v>1.2660049722140976</v>
      </c>
      <c r="H80" s="195">
        <v>1.2576361112370247</v>
      </c>
      <c r="I80" s="209">
        <v>1.4215195531846745</v>
      </c>
    </row>
    <row r="81" spans="1:9" ht="11.25" customHeight="1" x14ac:dyDescent="0.2">
      <c r="A81" s="362" t="s">
        <v>75</v>
      </c>
      <c r="B81" s="197" t="s">
        <v>4</v>
      </c>
      <c r="C81" s="198">
        <v>4474290.4550000001</v>
      </c>
      <c r="D81" s="198">
        <v>4358000.2024411475</v>
      </c>
      <c r="E81" s="198">
        <v>7308520.5800000001</v>
      </c>
      <c r="F81" s="198">
        <v>1761461.7799999998</v>
      </c>
      <c r="G81" s="198">
        <v>318076.25</v>
      </c>
      <c r="H81" s="198">
        <v>3267908</v>
      </c>
      <c r="I81" s="210">
        <v>21488257.267441146</v>
      </c>
    </row>
    <row r="82" spans="1:9" ht="11.25" customHeight="1" x14ac:dyDescent="0.2">
      <c r="A82" s="363"/>
      <c r="B82" s="199" t="s">
        <v>22</v>
      </c>
      <c r="C82" s="200">
        <v>1994475652.9770005</v>
      </c>
      <c r="D82" s="200">
        <v>1918430161.7339902</v>
      </c>
      <c r="E82" s="200">
        <v>3066994940.9099998</v>
      </c>
      <c r="F82" s="200">
        <v>1427239479.1099999</v>
      </c>
      <c r="G82" s="200">
        <v>184285934.12</v>
      </c>
      <c r="H82" s="200">
        <v>2090220000</v>
      </c>
      <c r="I82" s="211">
        <v>10681646168.85099</v>
      </c>
    </row>
    <row r="83" spans="1:9" ht="11.25" customHeight="1" x14ac:dyDescent="0.2">
      <c r="A83" s="363"/>
      <c r="B83" s="199" t="s">
        <v>7</v>
      </c>
      <c r="C83" s="200">
        <v>445.7635625215575</v>
      </c>
      <c r="D83" s="200">
        <v>440.2088280444263</v>
      </c>
      <c r="E83" s="200">
        <v>419.6464807532908</v>
      </c>
      <c r="F83" s="200">
        <v>810.25855645303875</v>
      </c>
      <c r="G83" s="200">
        <v>579.37659325397601</v>
      </c>
      <c r="H83" s="200">
        <v>639.62020962646443</v>
      </c>
      <c r="I83" s="211">
        <v>497.09225070735465</v>
      </c>
    </row>
    <row r="84" spans="1:9" ht="11.25" customHeight="1" x14ac:dyDescent="0.2">
      <c r="A84" s="363"/>
      <c r="B84" s="199" t="s">
        <v>8</v>
      </c>
      <c r="C84" s="200">
        <v>2812437.5707299998</v>
      </c>
      <c r="D84" s="200">
        <v>2939125.3200384723</v>
      </c>
      <c r="E84" s="200">
        <v>3566632.0843940005</v>
      </c>
      <c r="F84" s="200">
        <v>1489277.8884700001</v>
      </c>
      <c r="G84" s="200">
        <v>172673.18255</v>
      </c>
      <c r="H84" s="200">
        <v>2320506.69337</v>
      </c>
      <c r="I84" s="212">
        <v>13300652.739552472</v>
      </c>
    </row>
    <row r="85" spans="1:9" ht="11.25" customHeight="1" x14ac:dyDescent="0.2">
      <c r="A85" s="363"/>
      <c r="B85" s="199" t="s">
        <v>9</v>
      </c>
      <c r="C85" s="200">
        <v>628.57733511402091</v>
      </c>
      <c r="D85" s="200">
        <v>674.42064789077153</v>
      </c>
      <c r="E85" s="200">
        <v>488.01013082650451</v>
      </c>
      <c r="F85" s="200">
        <v>845.47840059862108</v>
      </c>
      <c r="G85" s="200">
        <v>542.86726075901618</v>
      </c>
      <c r="H85" s="200">
        <v>710.08935789196016</v>
      </c>
      <c r="I85" s="211">
        <v>618.9730779008089</v>
      </c>
    </row>
    <row r="86" spans="1:9" ht="11.25" customHeight="1" thickBot="1" x14ac:dyDescent="0.25">
      <c r="A86" s="364"/>
      <c r="B86" s="201" t="s">
        <v>10</v>
      </c>
      <c r="C86" s="202">
        <v>1.4101137642528203</v>
      </c>
      <c r="D86" s="202">
        <v>1.5320470761270337</v>
      </c>
      <c r="E86" s="202">
        <v>1.1629077168727753</v>
      </c>
      <c r="F86" s="202">
        <v>1.043467414031096</v>
      </c>
      <c r="G86" s="202">
        <v>0.93698514417037271</v>
      </c>
      <c r="H86" s="202">
        <v>1.1101734235487173</v>
      </c>
      <c r="I86" s="213">
        <v>1.245187542191655</v>
      </c>
    </row>
    <row r="87" spans="1:9" ht="11.25" customHeight="1" x14ac:dyDescent="0.2">
      <c r="A87" s="365" t="s">
        <v>74</v>
      </c>
      <c r="B87" s="375"/>
      <c r="C87" s="375"/>
      <c r="D87" s="375"/>
      <c r="E87" s="375"/>
      <c r="F87" s="375"/>
      <c r="G87" s="375"/>
      <c r="H87" s="375"/>
      <c r="I87" s="365"/>
    </row>
    <row r="88" spans="1:9" ht="11.25" customHeight="1" x14ac:dyDescent="0.2">
      <c r="A88" s="374" t="s">
        <v>81</v>
      </c>
      <c r="B88" s="375"/>
      <c r="C88" s="375"/>
      <c r="D88" s="375"/>
      <c r="E88" s="375"/>
      <c r="F88" s="375"/>
      <c r="G88" s="375"/>
      <c r="H88" s="375"/>
      <c r="I88" s="375"/>
    </row>
    <row r="89" spans="1:9" ht="11.25" customHeight="1" x14ac:dyDescent="0.2">
      <c r="A89" s="374" t="s">
        <v>80</v>
      </c>
      <c r="B89" s="375"/>
      <c r="C89" s="375"/>
      <c r="D89" s="375"/>
      <c r="E89" s="375"/>
      <c r="F89" s="375"/>
      <c r="G89" s="375"/>
      <c r="H89" s="375"/>
      <c r="I89" s="375"/>
    </row>
    <row r="90" spans="1:9" ht="11.25" customHeight="1" x14ac:dyDescent="0.2">
      <c r="A90" s="183" t="s">
        <v>89</v>
      </c>
    </row>
    <row r="91" spans="1:9" ht="11.25" customHeight="1" x14ac:dyDescent="0.2">
      <c r="A91" s="183" t="s">
        <v>90</v>
      </c>
    </row>
  </sheetData>
  <sheetProtection selectLockedCells="1" selectUnlockedCells="1"/>
  <mergeCells count="22">
    <mergeCell ref="A89:I89"/>
    <mergeCell ref="A9:A14"/>
    <mergeCell ref="A15:A20"/>
    <mergeCell ref="A21:A26"/>
    <mergeCell ref="A27:A32"/>
    <mergeCell ref="A33:A38"/>
    <mergeCell ref="A39:A44"/>
    <mergeCell ref="A45:A50"/>
    <mergeCell ref="A51:A56"/>
    <mergeCell ref="A81:A86"/>
    <mergeCell ref="A87:I87"/>
    <mergeCell ref="A88:I88"/>
    <mergeCell ref="A3:I3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 horizontalCentered="1"/>
  <pageMargins left="1.1811023622047245" right="0.78740157480314965" top="1.1811023622047245" bottom="0.78740157480314965" header="0.39370078740157483" footer="0.39370078740157483"/>
  <pageSetup paperSize="9" scale="51" orientation="portrait" horizontalDpi="4294967295" verticalDpi="4294967295" r:id="rId1"/>
  <headerFooter alignWithMargins="0">
    <oddHeader>&amp;L&amp;G&amp;R2019</oddHeader>
    <oddFooter>&amp;LÚltima actualizació: 09/01/2020&amp;RTabla de elaboración propias a partir de los datos aportados por los operadores.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3:I89"/>
  <sheetViews>
    <sheetView showGridLines="0" showRuler="0" view="pageLayout" zoomScale="75" zoomScaleNormal="100" zoomScalePageLayoutView="75" workbookViewId="0">
      <selection sqref="A1:I87"/>
    </sheetView>
  </sheetViews>
  <sheetFormatPr baseColWidth="10" defaultRowHeight="11.25" customHeight="1" x14ac:dyDescent="0.2"/>
  <cols>
    <col min="1" max="1" width="17.85546875" style="183" bestFit="1" customWidth="1"/>
    <col min="2" max="2" width="22.140625" style="183" customWidth="1"/>
    <col min="3" max="8" width="16.7109375" style="183" customWidth="1"/>
    <col min="9" max="9" width="18.7109375" style="183" customWidth="1"/>
    <col min="10" max="10" width="11.42578125" style="183"/>
    <col min="11" max="11" width="13.7109375" style="183" bestFit="1" customWidth="1"/>
    <col min="12" max="16384" width="11.42578125" style="183"/>
  </cols>
  <sheetData>
    <row r="3" spans="1:9" ht="15" customHeight="1" x14ac:dyDescent="0.2">
      <c r="A3" s="373" t="s">
        <v>105</v>
      </c>
      <c r="B3" s="373"/>
      <c r="C3" s="373"/>
      <c r="D3" s="373"/>
      <c r="E3" s="373"/>
      <c r="F3" s="373"/>
      <c r="G3" s="373"/>
      <c r="H3" s="373"/>
      <c r="I3" s="373"/>
    </row>
    <row r="4" spans="1:9" ht="11.2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1.25" customHeight="1" thickBot="1" x14ac:dyDescent="0.2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 customHeight="1" x14ac:dyDescent="0.2">
      <c r="A6" s="359" t="s">
        <v>1</v>
      </c>
      <c r="B6" s="359" t="s">
        <v>2</v>
      </c>
      <c r="C6" s="367" t="s">
        <v>69</v>
      </c>
      <c r="D6" s="367" t="s">
        <v>61</v>
      </c>
      <c r="E6" s="367" t="s">
        <v>62</v>
      </c>
      <c r="F6" s="367" t="s">
        <v>72</v>
      </c>
      <c r="G6" s="367" t="s">
        <v>70</v>
      </c>
      <c r="H6" s="367" t="s">
        <v>71</v>
      </c>
      <c r="I6" s="370" t="s">
        <v>3</v>
      </c>
    </row>
    <row r="7" spans="1:9" ht="11.25" customHeight="1" x14ac:dyDescent="0.2">
      <c r="A7" s="360"/>
      <c r="B7" s="360"/>
      <c r="C7" s="368"/>
      <c r="D7" s="368"/>
      <c r="E7" s="368"/>
      <c r="F7" s="368"/>
      <c r="G7" s="368"/>
      <c r="H7" s="368"/>
      <c r="I7" s="376"/>
    </row>
    <row r="8" spans="1:9" ht="11.25" customHeight="1" thickBot="1" x14ac:dyDescent="0.25">
      <c r="A8" s="361"/>
      <c r="B8" s="361"/>
      <c r="C8" s="369"/>
      <c r="D8" s="369"/>
      <c r="E8" s="369"/>
      <c r="F8" s="369"/>
      <c r="G8" s="369"/>
      <c r="H8" s="369"/>
      <c r="I8" s="377"/>
    </row>
    <row r="9" spans="1:9" ht="11.25" customHeight="1" x14ac:dyDescent="0.2">
      <c r="A9" s="359" t="s">
        <v>6</v>
      </c>
      <c r="B9" s="188" t="s">
        <v>4</v>
      </c>
      <c r="C9" s="189">
        <v>327631.18200000003</v>
      </c>
      <c r="D9" s="189">
        <v>341999.00000000023</v>
      </c>
      <c r="E9" s="189">
        <v>647738.48</v>
      </c>
      <c r="F9" s="189">
        <v>174621.32</v>
      </c>
      <c r="G9" s="189">
        <v>15230</v>
      </c>
      <c r="H9" s="189">
        <v>309769.78999999998</v>
      </c>
      <c r="I9" s="206">
        <v>1816989.7720000003</v>
      </c>
    </row>
    <row r="10" spans="1:9" ht="11.25" customHeight="1" x14ac:dyDescent="0.2">
      <c r="A10" s="360"/>
      <c r="B10" s="190" t="s">
        <v>5</v>
      </c>
      <c r="C10" s="191">
        <v>145212779.146</v>
      </c>
      <c r="D10" s="191">
        <v>158786538.8245866</v>
      </c>
      <c r="E10" s="191">
        <v>262374996.93000007</v>
      </c>
      <c r="F10" s="191">
        <v>147542133.65000001</v>
      </c>
      <c r="G10" s="191">
        <v>9015000</v>
      </c>
      <c r="H10" s="191">
        <v>195465931.20639998</v>
      </c>
      <c r="I10" s="182">
        <v>918397379.75698662</v>
      </c>
    </row>
    <row r="11" spans="1:9" ht="11.25" customHeight="1" x14ac:dyDescent="0.2">
      <c r="A11" s="360"/>
      <c r="B11" s="190" t="s">
        <v>7</v>
      </c>
      <c r="C11" s="192">
        <v>443.22026450461601</v>
      </c>
      <c r="D11" s="192">
        <v>464.28948278967624</v>
      </c>
      <c r="E11" s="192">
        <v>405.06316211135101</v>
      </c>
      <c r="F11" s="192">
        <v>844.92623037095359</v>
      </c>
      <c r="G11" s="192">
        <v>591.92383453709783</v>
      </c>
      <c r="H11" s="192">
        <v>631.00385355976766</v>
      </c>
      <c r="I11" s="182">
        <v>505.44994468850894</v>
      </c>
    </row>
    <row r="12" spans="1:9" ht="11.25" customHeight="1" x14ac:dyDescent="0.2">
      <c r="A12" s="360"/>
      <c r="B12" s="190" t="s">
        <v>8</v>
      </c>
      <c r="C12" s="192">
        <v>223675.41310000001</v>
      </c>
      <c r="D12" s="192">
        <v>295433.54349884641</v>
      </c>
      <c r="E12" s="192">
        <v>363363.39557000005</v>
      </c>
      <c r="F12" s="192">
        <v>169024.32306999998</v>
      </c>
      <c r="G12" s="192">
        <v>11068.38</v>
      </c>
      <c r="H12" s="192">
        <v>250342.61213510003</v>
      </c>
      <c r="I12" s="182">
        <v>1312907.6673739462</v>
      </c>
    </row>
    <row r="13" spans="1:9" ht="11.25" customHeight="1" x14ac:dyDescent="0.2">
      <c r="A13" s="360"/>
      <c r="B13" s="190" t="s">
        <v>9</v>
      </c>
      <c r="C13" s="193">
        <v>682.70489925467461</v>
      </c>
      <c r="D13" s="193">
        <v>863.84329632205424</v>
      </c>
      <c r="E13" s="193">
        <v>560.97237818880251</v>
      </c>
      <c r="F13" s="193">
        <v>967.94780310903604</v>
      </c>
      <c r="G13" s="193">
        <v>726.74852265265918</v>
      </c>
      <c r="H13" s="193">
        <v>808.15696112619651</v>
      </c>
      <c r="I13" s="182">
        <v>722.57295423782159</v>
      </c>
    </row>
    <row r="14" spans="1:9" ht="11.25" customHeight="1" thickBot="1" x14ac:dyDescent="0.25">
      <c r="A14" s="361"/>
      <c r="B14" s="194" t="s">
        <v>10</v>
      </c>
      <c r="C14" s="195">
        <v>1.5403287122210643</v>
      </c>
      <c r="D14" s="195">
        <v>1.8605704594721055</v>
      </c>
      <c r="E14" s="195">
        <v>1.3849009997966499</v>
      </c>
      <c r="F14" s="195">
        <v>1.1456003711520135</v>
      </c>
      <c r="G14" s="195">
        <v>1.227773710482529</v>
      </c>
      <c r="H14" s="195">
        <v>1.2807480597258336</v>
      </c>
      <c r="I14" s="207">
        <v>1.4295638209696866</v>
      </c>
    </row>
    <row r="15" spans="1:9" ht="11.25" customHeight="1" x14ac:dyDescent="0.2">
      <c r="A15" s="359" t="s">
        <v>11</v>
      </c>
      <c r="B15" s="188" t="s">
        <v>4</v>
      </c>
      <c r="C15" s="189">
        <v>334597.96800000005</v>
      </c>
      <c r="D15" s="189">
        <v>226001.00000000003</v>
      </c>
      <c r="E15" s="189">
        <v>589811.43999999994</v>
      </c>
      <c r="F15" s="189">
        <v>126646.97999999997</v>
      </c>
      <c r="G15" s="189">
        <v>11487</v>
      </c>
      <c r="H15" s="189">
        <v>268029.38999999996</v>
      </c>
      <c r="I15" s="206">
        <v>1556573.7779999999</v>
      </c>
    </row>
    <row r="16" spans="1:9" ht="11.25" customHeight="1" x14ac:dyDescent="0.2">
      <c r="A16" s="360"/>
      <c r="B16" s="190" t="s">
        <v>5</v>
      </c>
      <c r="C16" s="191">
        <v>148484338.48300001</v>
      </c>
      <c r="D16" s="191">
        <v>106275166.00421663</v>
      </c>
      <c r="E16" s="191">
        <v>239737571.26999998</v>
      </c>
      <c r="F16" s="191">
        <v>103705031.12356417</v>
      </c>
      <c r="G16" s="191">
        <v>7399000</v>
      </c>
      <c r="H16" s="191">
        <v>171786204.06570002</v>
      </c>
      <c r="I16" s="182">
        <v>777387310.94648087</v>
      </c>
    </row>
    <row r="17" spans="1:9" ht="11.25" customHeight="1" x14ac:dyDescent="0.2">
      <c r="A17" s="360"/>
      <c r="B17" s="190" t="s">
        <v>7</v>
      </c>
      <c r="C17" s="192">
        <v>443.76939695880037</v>
      </c>
      <c r="D17" s="192">
        <v>470.24201664690253</v>
      </c>
      <c r="E17" s="192">
        <v>406.46476994410284</v>
      </c>
      <c r="F17" s="192">
        <v>818.85119663780529</v>
      </c>
      <c r="G17" s="192">
        <v>644.11943936624004</v>
      </c>
      <c r="H17" s="192">
        <v>640.92301245658189</v>
      </c>
      <c r="I17" s="182">
        <v>499.42207811397481</v>
      </c>
    </row>
    <row r="18" spans="1:9" ht="11.25" customHeight="1" x14ac:dyDescent="0.2">
      <c r="A18" s="360"/>
      <c r="B18" s="190" t="s">
        <v>8</v>
      </c>
      <c r="C18" s="192">
        <v>245320.75271999996</v>
      </c>
      <c r="D18" s="192">
        <v>183675.69657425812</v>
      </c>
      <c r="E18" s="192">
        <v>325344.29637</v>
      </c>
      <c r="F18" s="192">
        <v>123307.48453999999</v>
      </c>
      <c r="G18" s="192">
        <v>9409.7821100000183</v>
      </c>
      <c r="H18" s="192">
        <v>221989.82009260001</v>
      </c>
      <c r="I18" s="182">
        <v>1109047.832406858</v>
      </c>
    </row>
    <row r="19" spans="1:9" ht="11.25" customHeight="1" x14ac:dyDescent="0.2">
      <c r="A19" s="360"/>
      <c r="B19" s="190" t="s">
        <v>9</v>
      </c>
      <c r="C19" s="193">
        <v>733.18064119265637</v>
      </c>
      <c r="D19" s="193">
        <v>812.72072501563309</v>
      </c>
      <c r="E19" s="193">
        <v>551.60730075021945</v>
      </c>
      <c r="F19" s="193">
        <v>973.63146393226293</v>
      </c>
      <c r="G19" s="193">
        <v>819.16793853921979</v>
      </c>
      <c r="H19" s="193">
        <v>828.22939712917321</v>
      </c>
      <c r="I19" s="182">
        <v>712.49294320751301</v>
      </c>
    </row>
    <row r="20" spans="1:9" ht="11.25" customHeight="1" thickBot="1" x14ac:dyDescent="0.25">
      <c r="A20" s="361"/>
      <c r="B20" s="194" t="s">
        <v>10</v>
      </c>
      <c r="C20" s="195">
        <v>1.6521658460840756</v>
      </c>
      <c r="D20" s="195">
        <v>1.7283030785100868</v>
      </c>
      <c r="E20" s="195">
        <v>1.3570851437532379</v>
      </c>
      <c r="F20" s="195">
        <v>1.1890212384496521</v>
      </c>
      <c r="G20" s="195">
        <v>1.2717640370320338</v>
      </c>
      <c r="H20" s="195">
        <v>1.2922447486394164</v>
      </c>
      <c r="I20" s="207">
        <v>1.4266348534253477</v>
      </c>
    </row>
    <row r="21" spans="1:9" ht="11.25" customHeight="1" x14ac:dyDescent="0.2">
      <c r="A21" s="359" t="s">
        <v>12</v>
      </c>
      <c r="B21" s="188" t="s">
        <v>4</v>
      </c>
      <c r="C21" s="189">
        <v>275651.20000000001</v>
      </c>
      <c r="D21" s="189">
        <v>244999.99999999997</v>
      </c>
      <c r="E21" s="189">
        <v>524227.98</v>
      </c>
      <c r="F21" s="189">
        <v>110198.92999999989</v>
      </c>
      <c r="G21" s="189">
        <v>4212</v>
      </c>
      <c r="H21" s="189">
        <v>201154.09000000003</v>
      </c>
      <c r="I21" s="206">
        <v>1360444.2</v>
      </c>
    </row>
    <row r="22" spans="1:9" ht="11.25" customHeight="1" x14ac:dyDescent="0.2">
      <c r="A22" s="360"/>
      <c r="B22" s="190" t="s">
        <v>5</v>
      </c>
      <c r="C22" s="191">
        <v>114151262.12600002</v>
      </c>
      <c r="D22" s="191">
        <v>127017159.95309569</v>
      </c>
      <c r="E22" s="191">
        <v>203623158.76000002</v>
      </c>
      <c r="F22" s="191">
        <v>80358689.41778478</v>
      </c>
      <c r="G22" s="191">
        <v>2747600</v>
      </c>
      <c r="H22" s="191">
        <v>135668594.22479999</v>
      </c>
      <c r="I22" s="182">
        <v>663566464.48168051</v>
      </c>
    </row>
    <row r="23" spans="1:9" ht="11.25" customHeight="1" x14ac:dyDescent="0.2">
      <c r="A23" s="360"/>
      <c r="B23" s="190" t="s">
        <v>7</v>
      </c>
      <c r="C23" s="192">
        <v>414.11487461690723</v>
      </c>
      <c r="D23" s="192">
        <v>518.43738756365599</v>
      </c>
      <c r="E23" s="192">
        <v>388.42481998004001</v>
      </c>
      <c r="F23" s="192">
        <v>729.21478836305266</v>
      </c>
      <c r="G23" s="192">
        <v>652.32668566001894</v>
      </c>
      <c r="H23" s="192">
        <v>674.45108486136166</v>
      </c>
      <c r="I23" s="182">
        <v>487.75720788965879</v>
      </c>
    </row>
    <row r="24" spans="1:9" ht="11.25" customHeight="1" x14ac:dyDescent="0.2">
      <c r="A24" s="360"/>
      <c r="B24" s="190" t="s">
        <v>8</v>
      </c>
      <c r="C24" s="192">
        <v>217666.19523999997</v>
      </c>
      <c r="D24" s="192">
        <v>227672.82250460825</v>
      </c>
      <c r="E24" s="192">
        <v>290281.67194010003</v>
      </c>
      <c r="F24" s="192">
        <v>97308.075170000186</v>
      </c>
      <c r="G24" s="192">
        <v>3684.2734799999989</v>
      </c>
      <c r="H24" s="192">
        <v>189888.41848719999</v>
      </c>
      <c r="I24" s="182">
        <v>1026501.4568219085</v>
      </c>
    </row>
    <row r="25" spans="1:9" ht="11.25" customHeight="1" x14ac:dyDescent="0.2">
      <c r="A25" s="360"/>
      <c r="B25" s="190" t="s">
        <v>9</v>
      </c>
      <c r="C25" s="193">
        <v>650.53053531992748</v>
      </c>
      <c r="D25" s="193">
        <v>929.27682654942146</v>
      </c>
      <c r="E25" s="193">
        <v>553.73174079739124</v>
      </c>
      <c r="F25" s="193">
        <v>883.02196010433386</v>
      </c>
      <c r="G25" s="193">
        <v>874.7088034188032</v>
      </c>
      <c r="H25" s="193">
        <v>943.99481754111969</v>
      </c>
      <c r="I25" s="182">
        <v>754.53403882489886</v>
      </c>
    </row>
    <row r="26" spans="1:9" ht="11.25" customHeight="1" thickBot="1" x14ac:dyDescent="0.25">
      <c r="A26" s="361"/>
      <c r="B26" s="194" t="s">
        <v>10</v>
      </c>
      <c r="C26" s="195">
        <v>1.9068225018812346</v>
      </c>
      <c r="D26" s="195">
        <v>1.7924571970329222</v>
      </c>
      <c r="E26" s="195">
        <v>1.4255827957282592</v>
      </c>
      <c r="F26" s="195">
        <v>1.2109216299446541</v>
      </c>
      <c r="G26" s="195">
        <v>1.3409060561944968</v>
      </c>
      <c r="H26" s="195">
        <v>1.3996490460611606</v>
      </c>
      <c r="I26" s="207">
        <v>1.5469459530685004</v>
      </c>
    </row>
    <row r="27" spans="1:9" ht="11.25" customHeight="1" x14ac:dyDescent="0.2">
      <c r="A27" s="359" t="s">
        <v>13</v>
      </c>
      <c r="B27" s="188" t="s">
        <v>4</v>
      </c>
      <c r="C27" s="189">
        <v>149198.25700000001</v>
      </c>
      <c r="D27" s="189">
        <v>376000.00000000017</v>
      </c>
      <c r="E27" s="189">
        <v>604118.13000000012</v>
      </c>
      <c r="F27" s="189">
        <v>151369.52000000002</v>
      </c>
      <c r="G27" s="189">
        <v>31444.080000000002</v>
      </c>
      <c r="H27" s="189">
        <v>257514.06000000003</v>
      </c>
      <c r="I27" s="206">
        <v>1569644.0470000005</v>
      </c>
    </row>
    <row r="28" spans="1:9" ht="11.25" customHeight="1" x14ac:dyDescent="0.2">
      <c r="A28" s="360"/>
      <c r="B28" s="190" t="s">
        <v>5</v>
      </c>
      <c r="C28" s="191">
        <v>60303815.104999997</v>
      </c>
      <c r="D28" s="191">
        <v>164258328.2904563</v>
      </c>
      <c r="E28" s="191">
        <v>232974019.53000006</v>
      </c>
      <c r="F28" s="191">
        <v>111210358.3375923</v>
      </c>
      <c r="G28" s="191">
        <v>16717582.76</v>
      </c>
      <c r="H28" s="191">
        <v>153327620.84340003</v>
      </c>
      <c r="I28" s="182">
        <v>738791724.86644864</v>
      </c>
    </row>
    <row r="29" spans="1:9" ht="11.25" customHeight="1" x14ac:dyDescent="0.2">
      <c r="A29" s="360"/>
      <c r="B29" s="190" t="s">
        <v>7</v>
      </c>
      <c r="C29" s="192">
        <v>404.18578820930855</v>
      </c>
      <c r="D29" s="192">
        <v>436.85725609163887</v>
      </c>
      <c r="E29" s="192">
        <v>385.64315149753907</v>
      </c>
      <c r="F29" s="192">
        <v>734.69452990002401</v>
      </c>
      <c r="G29" s="192">
        <v>531.6607374106668</v>
      </c>
      <c r="H29" s="192">
        <v>595.41456044535983</v>
      </c>
      <c r="I29" s="182">
        <v>470.67468976706692</v>
      </c>
    </row>
    <row r="30" spans="1:9" ht="11.25" customHeight="1" x14ac:dyDescent="0.2">
      <c r="A30" s="360"/>
      <c r="B30" s="190" t="s">
        <v>8</v>
      </c>
      <c r="C30" s="192">
        <v>111934.42839</v>
      </c>
      <c r="D30" s="192">
        <v>394550.0623010259</v>
      </c>
      <c r="E30" s="192">
        <v>411969.22694009996</v>
      </c>
      <c r="F30" s="192">
        <v>174543.11759999991</v>
      </c>
      <c r="G30" s="192">
        <v>25682.680719999898</v>
      </c>
      <c r="H30" s="192">
        <v>264953.69615520001</v>
      </c>
      <c r="I30" s="182">
        <v>1383633.2121063257</v>
      </c>
    </row>
    <row r="31" spans="1:9" ht="11.25" customHeight="1" x14ac:dyDescent="0.2">
      <c r="A31" s="360"/>
      <c r="B31" s="190" t="s">
        <v>9</v>
      </c>
      <c r="C31" s="193">
        <v>750.23951781152505</v>
      </c>
      <c r="D31" s="193">
        <v>1049.3352720771961</v>
      </c>
      <c r="E31" s="193">
        <v>681.93488406000972</v>
      </c>
      <c r="F31" s="193">
        <v>1153.0928921489603</v>
      </c>
      <c r="G31" s="193">
        <v>816.77316429674192</v>
      </c>
      <c r="H31" s="193">
        <v>1028.8902134322298</v>
      </c>
      <c r="I31" s="182">
        <v>881.49489354023285</v>
      </c>
    </row>
    <row r="32" spans="1:9" ht="11.25" customHeight="1" thickBot="1" x14ac:dyDescent="0.25">
      <c r="A32" s="361"/>
      <c r="B32" s="194" t="s">
        <v>10</v>
      </c>
      <c r="C32" s="195">
        <v>1.8561749069292157</v>
      </c>
      <c r="D32" s="195">
        <v>2.4020094835212689</v>
      </c>
      <c r="E32" s="195">
        <v>1.7683054435477543</v>
      </c>
      <c r="F32" s="195">
        <v>1.5694861540698706</v>
      </c>
      <c r="G32" s="195">
        <v>1.5362675985340777</v>
      </c>
      <c r="H32" s="195">
        <v>1.7280232661133406</v>
      </c>
      <c r="I32" s="207">
        <v>1.8728325799215537</v>
      </c>
    </row>
    <row r="33" spans="1:9" ht="11.25" customHeight="1" x14ac:dyDescent="0.2">
      <c r="A33" s="359"/>
      <c r="B33" s="188" t="s">
        <v>4</v>
      </c>
      <c r="C33" s="189">
        <v>219212.40699999998</v>
      </c>
      <c r="D33" s="189">
        <v>424000.00000000006</v>
      </c>
      <c r="E33" s="189">
        <v>697215.3</v>
      </c>
      <c r="F33" s="189">
        <v>197902.09</v>
      </c>
      <c r="G33" s="189">
        <v>31956</v>
      </c>
      <c r="H33" s="189">
        <v>323085.31</v>
      </c>
      <c r="I33" s="206">
        <v>1893371.1070000001</v>
      </c>
    </row>
    <row r="34" spans="1:9" ht="11.25" customHeight="1" x14ac:dyDescent="0.2">
      <c r="A34" s="360"/>
      <c r="B34" s="190" t="s">
        <v>5</v>
      </c>
      <c r="C34" s="191">
        <v>86986130.069999993</v>
      </c>
      <c r="D34" s="191">
        <v>182213885.40556699</v>
      </c>
      <c r="E34" s="191">
        <v>289040721.97999996</v>
      </c>
      <c r="F34" s="191">
        <v>136373887.08697385</v>
      </c>
      <c r="G34" s="191">
        <v>16954684.59</v>
      </c>
      <c r="H34" s="191">
        <v>183582969.69050002</v>
      </c>
      <c r="I34" s="182">
        <v>895152278.82304084</v>
      </c>
    </row>
    <row r="35" spans="1:9" ht="11.25" customHeight="1" x14ac:dyDescent="0.2">
      <c r="A35" s="360" t="s">
        <v>14</v>
      </c>
      <c r="B35" s="190" t="s">
        <v>7</v>
      </c>
      <c r="C35" s="192">
        <v>396.8120749205587</v>
      </c>
      <c r="D35" s="192">
        <v>429.74972973011074</v>
      </c>
      <c r="E35" s="192">
        <v>414.56451397437769</v>
      </c>
      <c r="F35" s="192">
        <v>689.09776085221665</v>
      </c>
      <c r="G35" s="192">
        <v>530.56341813743893</v>
      </c>
      <c r="H35" s="192">
        <v>568.218250747767</v>
      </c>
      <c r="I35" s="182">
        <v>472.78226413911409</v>
      </c>
    </row>
    <row r="36" spans="1:9" ht="11.25" customHeight="1" x14ac:dyDescent="0.2">
      <c r="A36" s="360"/>
      <c r="B36" s="190" t="s">
        <v>8</v>
      </c>
      <c r="C36" s="192">
        <v>155909.13085999998</v>
      </c>
      <c r="D36" s="192">
        <v>437477.79373396485</v>
      </c>
      <c r="E36" s="192">
        <v>504807.30781999993</v>
      </c>
      <c r="F36" s="192">
        <v>218090.66405999876</v>
      </c>
      <c r="G36" s="192">
        <v>22172.001060000002</v>
      </c>
      <c r="H36" s="192">
        <v>317021.93543339992</v>
      </c>
      <c r="I36" s="182">
        <v>1655478.8329673633</v>
      </c>
    </row>
    <row r="37" spans="1:9" ht="11.25" customHeight="1" x14ac:dyDescent="0.2">
      <c r="A37" s="360"/>
      <c r="B37" s="190" t="s">
        <v>9</v>
      </c>
      <c r="C37" s="193">
        <v>711.22402693201582</v>
      </c>
      <c r="D37" s="193">
        <v>1031.7872493725586</v>
      </c>
      <c r="E37" s="193">
        <v>724.03360600376948</v>
      </c>
      <c r="F37" s="193">
        <v>1102.0129401361994</v>
      </c>
      <c r="G37" s="193">
        <v>693.82904806609099</v>
      </c>
      <c r="H37" s="193">
        <v>981.23289924076062</v>
      </c>
      <c r="I37" s="182">
        <v>874.35517889064488</v>
      </c>
    </row>
    <row r="38" spans="1:9" ht="11.25" customHeight="1" thickBot="1" x14ac:dyDescent="0.25">
      <c r="A38" s="361"/>
      <c r="B38" s="194" t="s">
        <v>10</v>
      </c>
      <c r="C38" s="195">
        <v>1.7923447190320556</v>
      </c>
      <c r="D38" s="195">
        <v>2.4009026137620522</v>
      </c>
      <c r="E38" s="195">
        <v>1.7464919972588839</v>
      </c>
      <c r="F38" s="195">
        <v>1.5992113205727516</v>
      </c>
      <c r="G38" s="195">
        <v>1.3077212343470674</v>
      </c>
      <c r="H38" s="195">
        <v>1.726859174180823</v>
      </c>
      <c r="I38" s="207">
        <v>1.8493823588808944</v>
      </c>
    </row>
    <row r="39" spans="1:9" ht="11.25" customHeight="1" x14ac:dyDescent="0.2">
      <c r="A39" s="359" t="s">
        <v>15</v>
      </c>
      <c r="B39" s="188" t="s">
        <v>4</v>
      </c>
      <c r="C39" s="189">
        <v>259852.38200000001</v>
      </c>
      <c r="D39" s="189">
        <v>417000</v>
      </c>
      <c r="E39" s="189">
        <v>634173.31999999995</v>
      </c>
      <c r="F39" s="189">
        <v>224772.47000000003</v>
      </c>
      <c r="G39" s="189">
        <v>30725</v>
      </c>
      <c r="H39" s="189">
        <v>363721.97</v>
      </c>
      <c r="I39" s="206">
        <v>1930245.142</v>
      </c>
    </row>
    <row r="40" spans="1:9" ht="11.25" customHeight="1" x14ac:dyDescent="0.2">
      <c r="A40" s="360"/>
      <c r="B40" s="190" t="s">
        <v>5</v>
      </c>
      <c r="C40" s="191">
        <v>89099611.888999999</v>
      </c>
      <c r="D40" s="191">
        <v>175555330.64306489</v>
      </c>
      <c r="E40" s="191">
        <v>294482943.67000002</v>
      </c>
      <c r="F40" s="191">
        <v>171665752.81429192</v>
      </c>
      <c r="G40" s="191">
        <v>17807790.57</v>
      </c>
      <c r="H40" s="191">
        <v>195007270.21540004</v>
      </c>
      <c r="I40" s="182">
        <v>943618699.80175686</v>
      </c>
    </row>
    <row r="41" spans="1:9" ht="11.25" customHeight="1" x14ac:dyDescent="0.2">
      <c r="A41" s="360"/>
      <c r="B41" s="190" t="s">
        <v>7</v>
      </c>
      <c r="C41" s="192">
        <v>342.88549215223276</v>
      </c>
      <c r="D41" s="192">
        <v>420.99599674595896</v>
      </c>
      <c r="E41" s="192">
        <v>464.35719444961836</v>
      </c>
      <c r="F41" s="192">
        <v>763.73122035048107</v>
      </c>
      <c r="G41" s="192">
        <v>579.58634890154599</v>
      </c>
      <c r="H41" s="192">
        <v>536.14377546508956</v>
      </c>
      <c r="I41" s="182">
        <v>488.85951285132512</v>
      </c>
    </row>
    <row r="42" spans="1:9" ht="11.25" customHeight="1" x14ac:dyDescent="0.2">
      <c r="A42" s="360"/>
      <c r="B42" s="190" t="s">
        <v>8</v>
      </c>
      <c r="C42" s="192">
        <v>174877.79657000001</v>
      </c>
      <c r="D42" s="192">
        <v>404540.48938473762</v>
      </c>
      <c r="E42" s="192">
        <v>511929.11578010011</v>
      </c>
      <c r="F42" s="192">
        <v>271612.70342000091</v>
      </c>
      <c r="G42" s="192">
        <v>27059.834569999963</v>
      </c>
      <c r="H42" s="192">
        <v>312831.13535930001</v>
      </c>
      <c r="I42" s="182">
        <v>1702851.0750841387</v>
      </c>
    </row>
    <row r="43" spans="1:9" ht="11.25" customHeight="1" x14ac:dyDescent="0.2">
      <c r="A43" s="360"/>
      <c r="B43" s="190" t="s">
        <v>9</v>
      </c>
      <c r="C43" s="193">
        <v>672.9890071586874</v>
      </c>
      <c r="D43" s="193">
        <v>970.12107766124132</v>
      </c>
      <c r="E43" s="193">
        <v>807.23849401311952</v>
      </c>
      <c r="F43" s="193">
        <v>1208.3895479726716</v>
      </c>
      <c r="G43" s="193">
        <v>880.71064507729739</v>
      </c>
      <c r="H43" s="193">
        <v>860.08314361461328</v>
      </c>
      <c r="I43" s="182">
        <v>882.19420322941482</v>
      </c>
    </row>
    <row r="44" spans="1:9" ht="11.25" customHeight="1" thickBot="1" x14ac:dyDescent="0.25">
      <c r="A44" s="361"/>
      <c r="B44" s="194" t="s">
        <v>10</v>
      </c>
      <c r="C44" s="195">
        <v>1.9627223156466964</v>
      </c>
      <c r="D44" s="195">
        <v>2.3043475119946097</v>
      </c>
      <c r="E44" s="195">
        <v>1.7383998862554568</v>
      </c>
      <c r="F44" s="195">
        <v>1.5822183456349133</v>
      </c>
      <c r="G44" s="195">
        <v>1.5195503599186793</v>
      </c>
      <c r="H44" s="195">
        <v>1.6042024228827712</v>
      </c>
      <c r="I44" s="207">
        <v>1.8045965763945622</v>
      </c>
    </row>
    <row r="45" spans="1:9" ht="11.25" customHeight="1" x14ac:dyDescent="0.2">
      <c r="A45" s="359" t="s">
        <v>16</v>
      </c>
      <c r="B45" s="188" t="s">
        <v>4</v>
      </c>
      <c r="C45" s="189">
        <v>305491.12999999995</v>
      </c>
      <c r="D45" s="189">
        <v>370000.00000000012</v>
      </c>
      <c r="E45" s="189">
        <v>637571.66</v>
      </c>
      <c r="F45" s="189">
        <v>246562.37999999986</v>
      </c>
      <c r="G45" s="189">
        <v>30846</v>
      </c>
      <c r="H45" s="189">
        <v>362202.68000000005</v>
      </c>
      <c r="I45" s="206">
        <v>1952673.85</v>
      </c>
    </row>
    <row r="46" spans="1:9" ht="11.25" customHeight="1" x14ac:dyDescent="0.2">
      <c r="A46" s="360"/>
      <c r="B46" s="190" t="s">
        <v>5</v>
      </c>
      <c r="C46" s="191">
        <v>111562087.354</v>
      </c>
      <c r="D46" s="191">
        <v>160451838.66309839</v>
      </c>
      <c r="E46" s="191">
        <v>307262987.94999999</v>
      </c>
      <c r="F46" s="191">
        <v>188261669.06369528</v>
      </c>
      <c r="G46" s="191">
        <v>19374721.199999999</v>
      </c>
      <c r="H46" s="191">
        <v>215377901.10859996</v>
      </c>
      <c r="I46" s="182">
        <v>1002291205.3393939</v>
      </c>
    </row>
    <row r="47" spans="1:9" ht="11.25" customHeight="1" x14ac:dyDescent="0.2">
      <c r="A47" s="360"/>
      <c r="B47" s="190" t="s">
        <v>7</v>
      </c>
      <c r="C47" s="192">
        <v>365.1892850506004</v>
      </c>
      <c r="D47" s="192">
        <v>433.65361800837388</v>
      </c>
      <c r="E47" s="192">
        <v>481.92698519567193</v>
      </c>
      <c r="F47" s="192">
        <v>763.54579747200444</v>
      </c>
      <c r="G47" s="192">
        <v>628.11130130324841</v>
      </c>
      <c r="H47" s="192">
        <v>594.63364851027586</v>
      </c>
      <c r="I47" s="182">
        <v>513.29166175876924</v>
      </c>
    </row>
    <row r="48" spans="1:9" ht="11.25" customHeight="1" x14ac:dyDescent="0.2">
      <c r="A48" s="360"/>
      <c r="B48" s="190" t="s">
        <v>8</v>
      </c>
      <c r="C48" s="192">
        <v>197273.861</v>
      </c>
      <c r="D48" s="192">
        <v>339095.30758158548</v>
      </c>
      <c r="E48" s="192">
        <v>536929.77101000003</v>
      </c>
      <c r="F48" s="192">
        <v>291180.07920999802</v>
      </c>
      <c r="G48" s="192">
        <v>26681.052089999983</v>
      </c>
      <c r="H48" s="192">
        <v>340410.66640009993</v>
      </c>
      <c r="I48" s="182">
        <v>1731570.7372916834</v>
      </c>
    </row>
    <row r="49" spans="1:9" ht="11.25" customHeight="1" x14ac:dyDescent="0.2">
      <c r="A49" s="360"/>
      <c r="B49" s="190" t="s">
        <v>9</v>
      </c>
      <c r="C49" s="193">
        <v>645.75970176286307</v>
      </c>
      <c r="D49" s="193">
        <v>916.47380427455505</v>
      </c>
      <c r="E49" s="193">
        <v>842.14811400180486</v>
      </c>
      <c r="F49" s="193">
        <v>1180.9590709255733</v>
      </c>
      <c r="G49" s="193">
        <v>864.97607761135907</v>
      </c>
      <c r="H49" s="193">
        <v>939.83475329365285</v>
      </c>
      <c r="I49" s="182">
        <v>886.76905121235859</v>
      </c>
    </row>
    <row r="50" spans="1:9" ht="11.25" customHeight="1" thickBot="1" x14ac:dyDescent="0.25">
      <c r="A50" s="361"/>
      <c r="B50" s="196" t="s">
        <v>10</v>
      </c>
      <c r="C50" s="195">
        <v>1.7682876475233578</v>
      </c>
      <c r="D50" s="195">
        <v>2.113377511949774</v>
      </c>
      <c r="E50" s="195">
        <v>1.7474599677373865</v>
      </c>
      <c r="F50" s="195">
        <v>1.5466774551514357</v>
      </c>
      <c r="G50" s="195">
        <v>1.3771063756003872</v>
      </c>
      <c r="H50" s="195">
        <v>1.5805273644507043</v>
      </c>
      <c r="I50" s="207">
        <v>1.727612422484883</v>
      </c>
    </row>
    <row r="51" spans="1:9" ht="11.25" customHeight="1" x14ac:dyDescent="0.2">
      <c r="A51" s="237"/>
      <c r="B51" s="188" t="s">
        <v>4</v>
      </c>
      <c r="C51" s="189">
        <v>368549.25699999993</v>
      </c>
      <c r="D51" s="189">
        <v>429999.99999999965</v>
      </c>
      <c r="E51" s="189">
        <v>682560.37000000011</v>
      </c>
      <c r="F51" s="189">
        <v>243643.35</v>
      </c>
      <c r="G51" s="189">
        <v>31285.48</v>
      </c>
      <c r="H51" s="189">
        <v>347603.93</v>
      </c>
      <c r="I51" s="206">
        <v>2103642.3869999996</v>
      </c>
    </row>
    <row r="52" spans="1:9" ht="11.25" customHeight="1" x14ac:dyDescent="0.2">
      <c r="A52" s="238"/>
      <c r="B52" s="190" t="s">
        <v>5</v>
      </c>
      <c r="C52" s="191">
        <v>141613709.52900001</v>
      </c>
      <c r="D52" s="191">
        <v>177281209.57605574</v>
      </c>
      <c r="E52" s="191">
        <v>280952139.38</v>
      </c>
      <c r="F52" s="191">
        <v>176211973.07068163</v>
      </c>
      <c r="G52" s="191">
        <v>23364797.350000001</v>
      </c>
      <c r="H52" s="191">
        <v>213418508.69299996</v>
      </c>
      <c r="I52" s="182">
        <v>1012842337.5987372</v>
      </c>
    </row>
    <row r="53" spans="1:9" ht="11.25" customHeight="1" x14ac:dyDescent="0.2">
      <c r="A53" s="238" t="s">
        <v>17</v>
      </c>
      <c r="B53" s="190" t="s">
        <v>7</v>
      </c>
      <c r="C53" s="192">
        <v>384.24635741159574</v>
      </c>
      <c r="D53" s="192">
        <v>412.28188273501365</v>
      </c>
      <c r="E53" s="192">
        <v>411.61507718357564</v>
      </c>
      <c r="F53" s="192">
        <v>723.23735932329623</v>
      </c>
      <c r="G53" s="192">
        <v>746.82559928759292</v>
      </c>
      <c r="H53" s="192">
        <v>613.97035612629566</v>
      </c>
      <c r="I53" s="182">
        <v>481.47077842596133</v>
      </c>
    </row>
    <row r="54" spans="1:9" ht="11.25" customHeight="1" x14ac:dyDescent="0.2">
      <c r="A54" s="238"/>
      <c r="B54" s="190" t="s">
        <v>8</v>
      </c>
      <c r="C54" s="192">
        <v>244444.52050000001</v>
      </c>
      <c r="D54" s="192">
        <v>364653.89343680086</v>
      </c>
      <c r="E54" s="192">
        <v>497343.38363000011</v>
      </c>
      <c r="F54" s="192">
        <v>275105.26919000014</v>
      </c>
      <c r="G54" s="192">
        <v>28861.838</v>
      </c>
      <c r="H54" s="192">
        <v>330342.00722360006</v>
      </c>
      <c r="I54" s="182">
        <v>1740750.9119804013</v>
      </c>
    </row>
    <row r="55" spans="1:9" ht="11.25" customHeight="1" x14ac:dyDescent="0.2">
      <c r="A55" s="238"/>
      <c r="B55" s="190" t="s">
        <v>9</v>
      </c>
      <c r="C55" s="193">
        <v>663.26146602433676</v>
      </c>
      <c r="D55" s="193">
        <v>848.03231031814221</v>
      </c>
      <c r="E55" s="193">
        <v>728.64380278919509</v>
      </c>
      <c r="F55" s="193">
        <v>1129.1310400632733</v>
      </c>
      <c r="G55" s="193">
        <v>922.5314107375051</v>
      </c>
      <c r="H55" s="193">
        <v>950.34025427618167</v>
      </c>
      <c r="I55" s="182">
        <v>827.49374263316815</v>
      </c>
    </row>
    <row r="56" spans="1:9" ht="11.25" customHeight="1" thickBot="1" x14ac:dyDescent="0.25">
      <c r="A56" s="239"/>
      <c r="B56" s="194" t="s">
        <v>10</v>
      </c>
      <c r="C56" s="195">
        <v>1.7261359886200991</v>
      </c>
      <c r="D56" s="195">
        <v>2.056923541467377</v>
      </c>
      <c r="E56" s="195">
        <v>1.7702067858515986</v>
      </c>
      <c r="F56" s="195">
        <v>1.5612178014694307</v>
      </c>
      <c r="G56" s="195">
        <v>1.2352702044727983</v>
      </c>
      <c r="H56" s="195">
        <v>1.5478601609890976</v>
      </c>
      <c r="I56" s="207">
        <v>1.7186790553280002</v>
      </c>
    </row>
    <row r="57" spans="1:9" ht="11.25" customHeight="1" x14ac:dyDescent="0.2">
      <c r="A57" s="203" t="s">
        <v>18</v>
      </c>
      <c r="B57" s="188" t="s">
        <v>4</v>
      </c>
      <c r="C57" s="189">
        <v>388874.73799999978</v>
      </c>
      <c r="D57" s="189">
        <v>278000.00000000023</v>
      </c>
      <c r="E57" s="189">
        <v>530685.60000000009</v>
      </c>
      <c r="F57" s="189">
        <v>251550.67999999961</v>
      </c>
      <c r="G57" s="189">
        <v>34430</v>
      </c>
      <c r="H57" s="189">
        <v>331835.09000000003</v>
      </c>
      <c r="I57" s="206">
        <v>1815376.1079999998</v>
      </c>
    </row>
    <row r="58" spans="1:9" ht="11.25" customHeight="1" x14ac:dyDescent="0.2">
      <c r="A58" s="204"/>
      <c r="B58" s="190" t="s">
        <v>5</v>
      </c>
      <c r="C58" s="191">
        <v>149196027.32799992</v>
      </c>
      <c r="D58" s="191">
        <v>125674128.53052431</v>
      </c>
      <c r="E58" s="191">
        <v>238072246.94000003</v>
      </c>
      <c r="F58" s="191">
        <v>184074496.38820678</v>
      </c>
      <c r="G58" s="191">
        <v>25520092.940000001</v>
      </c>
      <c r="H58" s="191">
        <v>214043124.76819998</v>
      </c>
      <c r="I58" s="182">
        <v>936580116.89493108</v>
      </c>
    </row>
    <row r="59" spans="1:9" ht="11.25" customHeight="1" x14ac:dyDescent="0.2">
      <c r="A59" s="204"/>
      <c r="B59" s="190" t="s">
        <v>7</v>
      </c>
      <c r="C59" s="192">
        <v>383.66088806725213</v>
      </c>
      <c r="D59" s="192">
        <v>452.06521054145401</v>
      </c>
      <c r="E59" s="192">
        <v>448.61260026652315</v>
      </c>
      <c r="F59" s="192">
        <v>731.75908881743851</v>
      </c>
      <c r="G59" s="192">
        <v>741.21675689805409</v>
      </c>
      <c r="H59" s="192">
        <v>645.02860372060104</v>
      </c>
      <c r="I59" s="182">
        <v>515.91519397419063</v>
      </c>
    </row>
    <row r="60" spans="1:9" ht="11.25" customHeight="1" x14ac:dyDescent="0.2">
      <c r="A60" s="204"/>
      <c r="B60" s="190" t="s">
        <v>8</v>
      </c>
      <c r="C60" s="192">
        <v>266859.45422999986</v>
      </c>
      <c r="D60" s="192">
        <v>242558.55421192292</v>
      </c>
      <c r="E60" s="192">
        <v>402379.03177000006</v>
      </c>
      <c r="F60" s="192">
        <v>294454.87239000003</v>
      </c>
      <c r="G60" s="192">
        <v>30863.387050000125</v>
      </c>
      <c r="H60" s="192">
        <v>330680.32561410003</v>
      </c>
      <c r="I60" s="182">
        <v>1567795.625266023</v>
      </c>
    </row>
    <row r="61" spans="1:9" ht="11.25" customHeight="1" x14ac:dyDescent="0.2">
      <c r="A61" s="204"/>
      <c r="B61" s="190" t="s">
        <v>9</v>
      </c>
      <c r="C61" s="193">
        <v>686.23499588188736</v>
      </c>
      <c r="D61" s="193">
        <v>872.51278493497375</v>
      </c>
      <c r="E61" s="193">
        <v>758.22489204530893</v>
      </c>
      <c r="F61" s="193">
        <v>1170.5588408268286</v>
      </c>
      <c r="G61" s="193">
        <v>896.40973133895216</v>
      </c>
      <c r="H61" s="193">
        <v>996.52006547619783</v>
      </c>
      <c r="I61" s="182">
        <v>863.62028141554845</v>
      </c>
    </row>
    <row r="62" spans="1:9" ht="11.25" customHeight="1" thickBot="1" x14ac:dyDescent="0.25">
      <c r="A62" s="205"/>
      <c r="B62" s="194" t="s">
        <v>10</v>
      </c>
      <c r="C62" s="195">
        <v>1.7886498656115211</v>
      </c>
      <c r="D62" s="195">
        <v>1.9300595679325452</v>
      </c>
      <c r="E62" s="195">
        <v>1.6901551396346055</v>
      </c>
      <c r="F62" s="195">
        <v>1.5996505663066156</v>
      </c>
      <c r="G62" s="195">
        <v>1.2093759659325176</v>
      </c>
      <c r="H62" s="195">
        <v>1.5449238370642058</v>
      </c>
      <c r="I62" s="207">
        <v>1.6739578355173472</v>
      </c>
    </row>
    <row r="63" spans="1:9" ht="11.25" customHeight="1" x14ac:dyDescent="0.2">
      <c r="A63" s="203"/>
      <c r="B63" s="188" t="s">
        <v>4</v>
      </c>
      <c r="C63" s="189">
        <v>400113.71400000009</v>
      </c>
      <c r="D63" s="189">
        <v>277999.99999999965</v>
      </c>
      <c r="E63" s="189">
        <v>502376.32</v>
      </c>
      <c r="F63" s="189">
        <v>253767.92000000077</v>
      </c>
      <c r="G63" s="189">
        <v>42557</v>
      </c>
      <c r="H63" s="189">
        <v>309837.07</v>
      </c>
      <c r="I63" s="206">
        <v>1786652.0240000007</v>
      </c>
    </row>
    <row r="64" spans="1:9" ht="11.25" customHeight="1" x14ac:dyDescent="0.2">
      <c r="A64" s="204"/>
      <c r="B64" s="190" t="s">
        <v>5</v>
      </c>
      <c r="C64" s="191">
        <v>154964881.39000002</v>
      </c>
      <c r="D64" s="191">
        <v>133152130.35631889</v>
      </c>
      <c r="E64" s="191">
        <v>236846674.88</v>
      </c>
      <c r="F64" s="191">
        <v>174549787.45910808</v>
      </c>
      <c r="G64" s="191">
        <v>30182441</v>
      </c>
      <c r="H64" s="191">
        <v>216338734.78320003</v>
      </c>
      <c r="I64" s="182">
        <v>946034649.86862707</v>
      </c>
    </row>
    <row r="65" spans="1:9" ht="11.25" customHeight="1" x14ac:dyDescent="0.2">
      <c r="A65" s="204" t="s">
        <v>19</v>
      </c>
      <c r="B65" s="190" t="s">
        <v>7</v>
      </c>
      <c r="C65" s="192">
        <v>387.30209929770109</v>
      </c>
      <c r="D65" s="192">
        <v>478.96449768460093</v>
      </c>
      <c r="E65" s="192">
        <v>471.45270477716781</v>
      </c>
      <c r="F65" s="192">
        <v>687.83236060376566</v>
      </c>
      <c r="G65" s="192">
        <v>709.22388796202745</v>
      </c>
      <c r="H65" s="192">
        <v>698.23386460245069</v>
      </c>
      <c r="I65" s="208">
        <v>529.50134506361303</v>
      </c>
    </row>
    <row r="66" spans="1:9" ht="11.25" customHeight="1" x14ac:dyDescent="0.2">
      <c r="A66" s="204"/>
      <c r="B66" s="190" t="s">
        <v>8</v>
      </c>
      <c r="C66" s="192">
        <v>277714.99319000007</v>
      </c>
      <c r="D66" s="192">
        <v>237204.46025344444</v>
      </c>
      <c r="E66" s="192">
        <v>424934.64999001002</v>
      </c>
      <c r="F66" s="192">
        <v>280898.02720000059</v>
      </c>
      <c r="G66" s="192">
        <v>36820.312740000139</v>
      </c>
      <c r="H66" s="192">
        <v>331554.05516520003</v>
      </c>
      <c r="I66" s="182">
        <v>1589126.4985386555</v>
      </c>
    </row>
    <row r="67" spans="1:9" ht="11.25" customHeight="1" x14ac:dyDescent="0.2">
      <c r="A67" s="204"/>
      <c r="B67" s="190" t="s">
        <v>9</v>
      </c>
      <c r="C67" s="193">
        <v>694.09016355285439</v>
      </c>
      <c r="D67" s="193">
        <v>853.25345414908179</v>
      </c>
      <c r="E67" s="193">
        <v>845.84928284440241</v>
      </c>
      <c r="F67" s="193">
        <v>1106.9091286242947</v>
      </c>
      <c r="G67" s="193">
        <v>865.19991399770038</v>
      </c>
      <c r="H67" s="193">
        <v>1070.0916296594207</v>
      </c>
      <c r="I67" s="208">
        <v>889.44376251894869</v>
      </c>
    </row>
    <row r="68" spans="1:9" ht="11.25" customHeight="1" thickBot="1" x14ac:dyDescent="0.25">
      <c r="A68" s="205"/>
      <c r="B68" s="194" t="s">
        <v>10</v>
      </c>
      <c r="C68" s="195">
        <v>1.7921156761387433</v>
      </c>
      <c r="D68" s="195">
        <v>1.7814544883260865</v>
      </c>
      <c r="E68" s="195">
        <v>1.7941339062720898</v>
      </c>
      <c r="F68" s="195">
        <v>1.6092716656318289</v>
      </c>
      <c r="G68" s="195">
        <v>1.2199249470909306</v>
      </c>
      <c r="H68" s="195">
        <v>1.5325690773659233</v>
      </c>
      <c r="I68" s="209">
        <v>1.6797762098453082</v>
      </c>
    </row>
    <row r="69" spans="1:9" ht="11.25" customHeight="1" x14ac:dyDescent="0.2">
      <c r="A69" s="203"/>
      <c r="B69" s="188" t="s">
        <v>4</v>
      </c>
      <c r="C69" s="189">
        <v>392985.31</v>
      </c>
      <c r="D69" s="189">
        <v>240002.68</v>
      </c>
      <c r="E69" s="189">
        <v>479106.59</v>
      </c>
      <c r="F69" s="189">
        <v>215008.1399999999</v>
      </c>
      <c r="G69" s="189">
        <v>40902.06</v>
      </c>
      <c r="H69" s="189">
        <v>263784.09999999998</v>
      </c>
      <c r="I69" s="206">
        <v>1631788.88</v>
      </c>
    </row>
    <row r="70" spans="1:9" ht="11.25" customHeight="1" x14ac:dyDescent="0.2">
      <c r="A70" s="204"/>
      <c r="B70" s="190" t="s">
        <v>5</v>
      </c>
      <c r="C70" s="191">
        <v>156468526.308</v>
      </c>
      <c r="D70" s="191">
        <v>112067801.39356519</v>
      </c>
      <c r="E70" s="191">
        <v>199560838.33999997</v>
      </c>
      <c r="F70" s="191">
        <v>156036597.21177781</v>
      </c>
      <c r="G70" s="191">
        <v>27808813.943599999</v>
      </c>
      <c r="H70" s="191">
        <v>186676913.62799996</v>
      </c>
      <c r="I70" s="182">
        <v>838619490.82494307</v>
      </c>
    </row>
    <row r="71" spans="1:9" ht="11.25" customHeight="1" x14ac:dyDescent="0.2">
      <c r="A71" s="204" t="s">
        <v>20</v>
      </c>
      <c r="B71" s="190" t="s">
        <v>7</v>
      </c>
      <c r="C71" s="192">
        <v>398.15362642435667</v>
      </c>
      <c r="D71" s="192">
        <v>466.94395826565437</v>
      </c>
      <c r="E71" s="192">
        <v>416.52701612808113</v>
      </c>
      <c r="F71" s="192">
        <v>725.72413868506499</v>
      </c>
      <c r="G71" s="192">
        <v>679.88785757000994</v>
      </c>
      <c r="H71" s="192">
        <v>707.68827093065875</v>
      </c>
      <c r="I71" s="208">
        <v>513.9264650614258</v>
      </c>
    </row>
    <row r="72" spans="1:9" ht="11.25" customHeight="1" x14ac:dyDescent="0.2">
      <c r="A72" s="204"/>
      <c r="B72" s="190" t="s">
        <v>8</v>
      </c>
      <c r="C72" s="192">
        <v>297549.26977000001</v>
      </c>
      <c r="D72" s="192">
        <v>203270.20024173605</v>
      </c>
      <c r="E72" s="192">
        <v>359535.56114000001</v>
      </c>
      <c r="F72" s="192">
        <v>247231.40076000133</v>
      </c>
      <c r="G72" s="192">
        <v>35187.672980000149</v>
      </c>
      <c r="H72" s="192">
        <v>286596.4008682</v>
      </c>
      <c r="I72" s="182">
        <v>1429370.5057599375</v>
      </c>
    </row>
    <row r="73" spans="1:9" ht="11.25" customHeight="1" x14ac:dyDescent="0.2">
      <c r="A73" s="204"/>
      <c r="B73" s="190" t="s">
        <v>9</v>
      </c>
      <c r="C73" s="193">
        <v>757.15112549626861</v>
      </c>
      <c r="D73" s="193">
        <v>846.94971006880451</v>
      </c>
      <c r="E73" s="193">
        <v>750.42917097007569</v>
      </c>
      <c r="F73" s="193">
        <v>0.53589580375887191</v>
      </c>
      <c r="G73" s="193">
        <v>860.29097263072197</v>
      </c>
      <c r="H73" s="193">
        <v>1086.4809549483841</v>
      </c>
      <c r="I73" s="208">
        <v>875.9530863820678</v>
      </c>
    </row>
    <row r="74" spans="1:9" ht="11.25" customHeight="1" thickBot="1" x14ac:dyDescent="0.25">
      <c r="A74" s="205"/>
      <c r="B74" s="194" t="s">
        <v>10</v>
      </c>
      <c r="C74" s="195">
        <v>1.9016557309697548</v>
      </c>
      <c r="D74" s="195">
        <v>1.8138144740422077</v>
      </c>
      <c r="E74" s="195">
        <v>1.8016338482575651</v>
      </c>
      <c r="F74" s="195">
        <v>1.5844449646928089</v>
      </c>
      <c r="G74" s="195">
        <v>1.2653424576598435</v>
      </c>
      <c r="H74" s="195">
        <v>1.5352535849147066</v>
      </c>
      <c r="I74" s="209">
        <v>1.7044327271166539</v>
      </c>
    </row>
    <row r="75" spans="1:9" ht="11.25" customHeight="1" x14ac:dyDescent="0.2">
      <c r="A75" s="203"/>
      <c r="B75" s="188" t="s">
        <v>4</v>
      </c>
      <c r="C75" s="189">
        <v>372329.28899999999</v>
      </c>
      <c r="D75" s="189">
        <v>145622.731</v>
      </c>
      <c r="E75" s="189">
        <v>314866.33999999997</v>
      </c>
      <c r="F75" s="189">
        <v>121952.92000000009</v>
      </c>
      <c r="G75" s="189">
        <v>32186.319999999996</v>
      </c>
      <c r="H75" s="189">
        <v>152241.82999999999</v>
      </c>
      <c r="I75" s="206">
        <v>1139199.43</v>
      </c>
    </row>
    <row r="76" spans="1:9" ht="11.25" customHeight="1" x14ac:dyDescent="0.2">
      <c r="A76" s="204"/>
      <c r="B76" s="190" t="s">
        <v>5</v>
      </c>
      <c r="C76" s="191">
        <v>150004501.51700002</v>
      </c>
      <c r="D76" s="191">
        <v>70058693.687521294</v>
      </c>
      <c r="E76" s="191">
        <v>145545992.77000001</v>
      </c>
      <c r="F76" s="191">
        <v>80931413.781089157</v>
      </c>
      <c r="G76" s="191">
        <v>21951455.305399999</v>
      </c>
      <c r="H76" s="191">
        <v>141647201.50080001</v>
      </c>
      <c r="I76" s="182">
        <v>610139258.56181049</v>
      </c>
    </row>
    <row r="77" spans="1:9" ht="11.25" customHeight="1" x14ac:dyDescent="0.2">
      <c r="A77" s="204" t="s">
        <v>21</v>
      </c>
      <c r="B77" s="190" t="s">
        <v>7</v>
      </c>
      <c r="C77" s="192">
        <v>402.8812826406467</v>
      </c>
      <c r="D77" s="192">
        <v>481.09723809204826</v>
      </c>
      <c r="E77" s="192">
        <v>462.24691013336019</v>
      </c>
      <c r="F77" s="192">
        <v>663.62833937136645</v>
      </c>
      <c r="G77" s="192">
        <v>682.0119636354824</v>
      </c>
      <c r="H77" s="192">
        <v>930.40921473947094</v>
      </c>
      <c r="I77" s="208">
        <v>535.58599354444073</v>
      </c>
    </row>
    <row r="78" spans="1:9" ht="11.25" customHeight="1" x14ac:dyDescent="0.2">
      <c r="A78" s="204"/>
      <c r="B78" s="190" t="s">
        <v>8</v>
      </c>
      <c r="C78" s="192">
        <v>289754.25579999998</v>
      </c>
      <c r="D78" s="192">
        <v>135890.58293627741</v>
      </c>
      <c r="E78" s="192">
        <v>243989.43285999997</v>
      </c>
      <c r="F78" s="192">
        <v>129086.78935999998</v>
      </c>
      <c r="G78" s="192">
        <v>31647.525669999992</v>
      </c>
      <c r="H78" s="192">
        <v>219398.10405830003</v>
      </c>
      <c r="I78" s="182">
        <v>1049766.6906845775</v>
      </c>
    </row>
    <row r="79" spans="1:9" ht="11.25" customHeight="1" x14ac:dyDescent="0.2">
      <c r="A79" s="204"/>
      <c r="B79" s="190" t="s">
        <v>9</v>
      </c>
      <c r="C79" s="193">
        <v>778.22042036558673</v>
      </c>
      <c r="D79" s="193">
        <v>933.16875739871557</v>
      </c>
      <c r="E79" s="193">
        <v>774.89843106125602</v>
      </c>
      <c r="F79" s="193">
        <v>1058.4969130710433</v>
      </c>
      <c r="G79" s="193">
        <v>983.26014499327653</v>
      </c>
      <c r="H79" s="193">
        <v>1441.1157830820875</v>
      </c>
      <c r="I79" s="208">
        <v>921.4950982591148</v>
      </c>
    </row>
    <row r="80" spans="1:9" ht="11.25" customHeight="1" thickBot="1" x14ac:dyDescent="0.25">
      <c r="A80" s="205"/>
      <c r="B80" s="196" t="s">
        <v>10</v>
      </c>
      <c r="C80" s="195">
        <v>1.9316370700192764</v>
      </c>
      <c r="D80" s="195">
        <v>1.9396676669762394</v>
      </c>
      <c r="E80" s="195">
        <v>1.6763734144543976</v>
      </c>
      <c r="F80" s="195">
        <v>1.5950146343565179</v>
      </c>
      <c r="G80" s="195">
        <v>1.4417051275053634</v>
      </c>
      <c r="H80" s="195">
        <v>1.5489053206396095</v>
      </c>
      <c r="I80" s="209">
        <v>1.7205362152224635</v>
      </c>
    </row>
    <row r="81" spans="1:9" ht="11.25" customHeight="1" x14ac:dyDescent="0.2">
      <c r="A81" s="362" t="s">
        <v>75</v>
      </c>
      <c r="B81" s="197" t="s">
        <v>4</v>
      </c>
      <c r="C81" s="198">
        <v>3794486.8339999998</v>
      </c>
      <c r="D81" s="198">
        <v>3771625.4109999998</v>
      </c>
      <c r="E81" s="198">
        <v>6844451.5299999993</v>
      </c>
      <c r="F81" s="198">
        <v>2317996.7000000002</v>
      </c>
      <c r="G81" s="198">
        <v>337260.94000000006</v>
      </c>
      <c r="H81" s="198">
        <v>3490779.31</v>
      </c>
      <c r="I81" s="210">
        <v>20556600.724999998</v>
      </c>
    </row>
    <row r="82" spans="1:9" ht="11.25" customHeight="1" x14ac:dyDescent="0.2">
      <c r="A82" s="363"/>
      <c r="B82" s="199" t="s">
        <v>22</v>
      </c>
      <c r="C82" s="200">
        <v>1508047670.2450001</v>
      </c>
      <c r="D82" s="200">
        <v>1692792211.3280709</v>
      </c>
      <c r="E82" s="200">
        <v>2930474292.4000006</v>
      </c>
      <c r="F82" s="200">
        <v>1710921789.4047658</v>
      </c>
      <c r="G82" s="200">
        <v>218843979.65899998</v>
      </c>
      <c r="H82" s="200">
        <v>2222340974.7280002</v>
      </c>
      <c r="I82" s="211">
        <v>10283420917.764839</v>
      </c>
    </row>
    <row r="83" spans="1:9" ht="11.25" customHeight="1" x14ac:dyDescent="0.2">
      <c r="A83" s="363"/>
      <c r="B83" s="199" t="s">
        <v>7</v>
      </c>
      <c r="C83" s="200">
        <v>397.43125650940135</v>
      </c>
      <c r="D83" s="200">
        <v>448.82299456118255</v>
      </c>
      <c r="E83" s="200">
        <v>428.15326831600788</v>
      </c>
      <c r="F83" s="200">
        <v>738.10363466210526</v>
      </c>
      <c r="G83" s="200">
        <v>648.88622933625209</v>
      </c>
      <c r="H83" s="200">
        <v>636.63175966515053</v>
      </c>
      <c r="I83" s="211">
        <v>500.24909542843886</v>
      </c>
    </row>
    <row r="84" spans="1:9" ht="11.25" customHeight="1" x14ac:dyDescent="0.2">
      <c r="A84" s="363"/>
      <c r="B84" s="199" t="s">
        <v>8</v>
      </c>
      <c r="C84" s="200">
        <v>2702980.07137</v>
      </c>
      <c r="D84" s="200">
        <v>3466023.4066592087</v>
      </c>
      <c r="E84" s="200">
        <v>4872806.8448203104</v>
      </c>
      <c r="F84" s="200">
        <v>2571842.8059700001</v>
      </c>
      <c r="G84" s="200">
        <v>289138.74047000025</v>
      </c>
      <c r="H84" s="200">
        <v>3396009.1769923</v>
      </c>
      <c r="I84" s="212">
        <v>17298801.046281818</v>
      </c>
    </row>
    <row r="85" spans="1:9" ht="11.25" customHeight="1" x14ac:dyDescent="0.2">
      <c r="A85" s="363"/>
      <c r="B85" s="199" t="s">
        <v>9</v>
      </c>
      <c r="C85" s="200">
        <v>712.34403744672477</v>
      </c>
      <c r="D85" s="200">
        <v>918.97339448146192</v>
      </c>
      <c r="E85" s="200">
        <v>711.93532797511261</v>
      </c>
      <c r="F85" s="200">
        <v>1109.5109867800934</v>
      </c>
      <c r="G85" s="200">
        <v>857.31463735468515</v>
      </c>
      <c r="H85" s="200">
        <v>972.85129634628777</v>
      </c>
      <c r="I85" s="211">
        <v>841.52050612355413</v>
      </c>
    </row>
    <row r="86" spans="1:9" ht="11.25" customHeight="1" thickBot="1" x14ac:dyDescent="0.25">
      <c r="A86" s="364"/>
      <c r="B86" s="201" t="s">
        <v>10</v>
      </c>
      <c r="C86" s="202">
        <v>1.7923704433898093</v>
      </c>
      <c r="D86" s="202">
        <v>2.0475185220399608</v>
      </c>
      <c r="E86" s="202">
        <v>1.6628048427033215</v>
      </c>
      <c r="F86" s="202">
        <v>1.5031913334067428</v>
      </c>
      <c r="G86" s="202">
        <v>1.3212094795595142</v>
      </c>
      <c r="H86" s="202">
        <v>1.5281224688789934</v>
      </c>
      <c r="I86" s="213">
        <v>1.6822029541159551</v>
      </c>
    </row>
    <row r="87" spans="1:9" ht="27" customHeight="1" x14ac:dyDescent="0.2">
      <c r="A87" s="378" t="s">
        <v>106</v>
      </c>
      <c r="B87" s="379"/>
      <c r="C87" s="379"/>
      <c r="D87" s="379"/>
      <c r="E87" s="379"/>
      <c r="F87" s="379"/>
      <c r="G87" s="379"/>
      <c r="H87" s="379"/>
      <c r="I87" s="379"/>
    </row>
    <row r="88" spans="1:9" ht="17.25" customHeight="1" x14ac:dyDescent="0.2">
      <c r="A88" s="380" t="s">
        <v>78</v>
      </c>
      <c r="B88" s="375"/>
      <c r="C88" s="375"/>
      <c r="D88" s="375"/>
      <c r="E88" s="375"/>
      <c r="F88" s="375"/>
      <c r="G88" s="375"/>
      <c r="H88" s="375"/>
      <c r="I88" s="375"/>
    </row>
    <row r="89" spans="1:9" ht="11.25" customHeight="1" x14ac:dyDescent="0.2">
      <c r="A89" s="183" t="s">
        <v>107</v>
      </c>
    </row>
  </sheetData>
  <sheetProtection selectLockedCells="1" selectUnlockedCells="1"/>
  <mergeCells count="20">
    <mergeCell ref="A87:I87"/>
    <mergeCell ref="A88:I88"/>
    <mergeCell ref="A45:A50"/>
    <mergeCell ref="A81:A86"/>
    <mergeCell ref="A9:A14"/>
    <mergeCell ref="A15:A20"/>
    <mergeCell ref="A21:A26"/>
    <mergeCell ref="A27:A32"/>
    <mergeCell ref="A33:A38"/>
    <mergeCell ref="A39:A44"/>
    <mergeCell ref="A3:I3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 horizontalCentered="1"/>
  <pageMargins left="1.1811023622047245" right="0.78740157480314965" top="1.1811023622047245" bottom="0.78740157480314965" header="0.39370078740157483" footer="0.39370078740157483"/>
  <pageSetup paperSize="9" scale="44" orientation="portrait" horizontalDpi="4294967295" verticalDpi="4294967295" r:id="rId1"/>
  <headerFooter alignWithMargins="0">
    <oddHeader>&amp;L&amp;G&amp;R2020</oddHeader>
    <oddFooter>&amp;LÚltima actualizació: 09/01/2020&amp;RTabla de elaboración propias a partir de los datos aportados por los operadores.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3:I90"/>
  <sheetViews>
    <sheetView showGridLines="0" showRuler="0" view="pageLayout" zoomScale="75" zoomScaleNormal="100" zoomScalePageLayoutView="75" workbookViewId="0">
      <selection sqref="A1:J88"/>
    </sheetView>
  </sheetViews>
  <sheetFormatPr baseColWidth="10" defaultRowHeight="11.25" customHeight="1" x14ac:dyDescent="0.2"/>
  <cols>
    <col min="1" max="1" width="17.85546875" style="183" bestFit="1" customWidth="1"/>
    <col min="2" max="2" width="22.140625" style="183" customWidth="1"/>
    <col min="3" max="8" width="16.7109375" style="183" customWidth="1"/>
    <col min="9" max="9" width="18.7109375" style="183" customWidth="1"/>
    <col min="10" max="10" width="11.42578125" style="183"/>
    <col min="11" max="11" width="13.7109375" style="183" bestFit="1" customWidth="1"/>
    <col min="12" max="16384" width="11.42578125" style="183"/>
  </cols>
  <sheetData>
    <row r="3" spans="1:9" ht="15" customHeight="1" x14ac:dyDescent="0.2">
      <c r="A3" s="373" t="s">
        <v>109</v>
      </c>
      <c r="B3" s="373"/>
      <c r="C3" s="373"/>
      <c r="D3" s="373"/>
      <c r="E3" s="373"/>
      <c r="F3" s="373"/>
      <c r="G3" s="373"/>
      <c r="H3" s="373"/>
      <c r="I3" s="373"/>
    </row>
    <row r="4" spans="1:9" ht="11.25" customHeight="1" thickBot="1" x14ac:dyDescent="0.25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1.25" customHeight="1" x14ac:dyDescent="0.2">
      <c r="A5" s="389" t="s">
        <v>1</v>
      </c>
      <c r="B5" s="389" t="s">
        <v>2</v>
      </c>
      <c r="C5" s="381" t="s">
        <v>69</v>
      </c>
      <c r="D5" s="381" t="s">
        <v>61</v>
      </c>
      <c r="E5" s="392" t="s">
        <v>62</v>
      </c>
      <c r="F5" s="381" t="s">
        <v>72</v>
      </c>
      <c r="G5" s="381" t="s">
        <v>70</v>
      </c>
      <c r="H5" s="381" t="s">
        <v>71</v>
      </c>
      <c r="I5" s="384" t="s">
        <v>3</v>
      </c>
    </row>
    <row r="6" spans="1:9" ht="11.25" customHeight="1" x14ac:dyDescent="0.2">
      <c r="A6" s="387"/>
      <c r="B6" s="387"/>
      <c r="C6" s="382"/>
      <c r="D6" s="382"/>
      <c r="E6" s="393"/>
      <c r="F6" s="382"/>
      <c r="G6" s="382"/>
      <c r="H6" s="382"/>
      <c r="I6" s="385"/>
    </row>
    <row r="7" spans="1:9" ht="11.25" customHeight="1" thickBot="1" x14ac:dyDescent="0.25">
      <c r="A7" s="388"/>
      <c r="B7" s="388"/>
      <c r="C7" s="383"/>
      <c r="D7" s="383"/>
      <c r="E7" s="394"/>
      <c r="F7" s="383"/>
      <c r="G7" s="383"/>
      <c r="H7" s="383"/>
      <c r="I7" s="386"/>
    </row>
    <row r="8" spans="1:9" ht="11.25" customHeight="1" x14ac:dyDescent="0.2">
      <c r="A8" s="387" t="s">
        <v>6</v>
      </c>
      <c r="B8" s="242" t="s">
        <v>4</v>
      </c>
      <c r="C8" s="243">
        <f>'[1]FERROSUR-TON'!$C$89</f>
        <v>334168</v>
      </c>
      <c r="D8" s="244">
        <f>'[1]FEPSA-TON'!$C$89</f>
        <v>276000</v>
      </c>
      <c r="E8" s="244">
        <f>'[1]NCA-TON'!$C$89</f>
        <v>492073.32</v>
      </c>
      <c r="F8" s="245">
        <f>'[1]TACYL-BELGRANO-TON'!$C$89</f>
        <v>208863.18000000011</v>
      </c>
      <c r="G8" s="245">
        <f>'[1]TACYL-URQ-TON'!$C$89</f>
        <v>30042.17</v>
      </c>
      <c r="H8" s="245">
        <f>'[1]TACYL-SMT-TON'!$C$89</f>
        <v>221716.19</v>
      </c>
      <c r="I8" s="246">
        <f>SUM(C8:H8)</f>
        <v>1562862.86</v>
      </c>
    </row>
    <row r="9" spans="1:9" ht="11.25" customHeight="1" x14ac:dyDescent="0.2">
      <c r="A9" s="387"/>
      <c r="B9" s="247" t="s">
        <v>5</v>
      </c>
      <c r="C9" s="248">
        <f>'[1]FERROSUR-TON-KM'!$C$89</f>
        <v>140655033.35599998</v>
      </c>
      <c r="D9" s="249">
        <f>'[1]FEPSA-TON-KM'!$C$89</f>
        <v>110800057.8625796</v>
      </c>
      <c r="E9" s="249">
        <f>'[1]NCA-TON-KM'!$C$89</f>
        <v>208224292.76000002</v>
      </c>
      <c r="F9" s="250">
        <f>'[1]TACYL-BELGRANO-TON-KM'!$C$89</f>
        <v>149885898.87908256</v>
      </c>
      <c r="G9" s="250">
        <f>'[1]TACYL-URQ-TON-KM'!$C$89</f>
        <v>19761050.044199999</v>
      </c>
      <c r="H9" s="250">
        <f>'[1]TACYL-SMT-TON-KM'!$C$89</f>
        <v>160328118.17129999</v>
      </c>
      <c r="I9" s="251">
        <f>SUM(C9:H9)</f>
        <v>789654451.07316208</v>
      </c>
    </row>
    <row r="10" spans="1:9" ht="11.25" customHeight="1" x14ac:dyDescent="0.2">
      <c r="A10" s="387"/>
      <c r="B10" s="247" t="s">
        <v>7</v>
      </c>
      <c r="C10" s="252">
        <f>IF(ISERROR('[1]FERROSUR-TON-KM'!$C$89/'[1]FERROSUR-TON'!$C$89),"0",'[1]FERROSUR-TON-KM'!$C$89/'[1]FERROSUR-TON'!$C$89)</f>
        <v>420.9111385770031</v>
      </c>
      <c r="D10" s="249">
        <f>IF(ISERROR('[1]FEPSA-TON-KM'!$C$89/'[1]FEPSA-TON'!$C$89),"0",'[1]FEPSA-TON-KM'!$C$89/'[1]FEPSA-TON'!$C$89)</f>
        <v>401.44948500934635</v>
      </c>
      <c r="E10" s="249">
        <f>IF(ISERROR('[1]NCA-TON-KM'!$C$89/'[1]NCA-TON'!$C$89),"0",'[1]NCA-TON-KM'!$C$89/'[1]NCA-TON'!$C$89)</f>
        <v>423.15704651493809</v>
      </c>
      <c r="F10" s="250">
        <f>IF(ISERROR('[1]TACYL-BELGRANO-TON-KM'!$C$89/'[1]TACYL-BELGRANO-TON'!$C$89),"0",'[1]TACYL-BELGRANO-TON-KM'!$C$89/'[1]TACYL-BELGRANO-TON'!$C$89)</f>
        <v>717.6271991984537</v>
      </c>
      <c r="G10" s="250">
        <f>IF(ISERROR('[1]TACYL-URQ-TON-KM'!$C$89/'[1]TACYL-URQ-TON'!$C$89),"0",'[1]TACYL-URQ-TON-KM'!$C$89/'[1]TACYL-URQ-TON'!$C$89)</f>
        <v>657.7770528626927</v>
      </c>
      <c r="H10" s="250">
        <f>IF(ISERROR('[1]TACYL-SMT-TON-KM'!$C$89/'[1]TACYL-SMT-TON'!$C$89),"0",'[1]TACYL-SMT-TON-KM'!$C$89/'[1]TACYL-SMT-TON'!$C$89)</f>
        <v>723.12318812306842</v>
      </c>
      <c r="I10" s="251">
        <f>+I9/I8</f>
        <v>505.26151160387934</v>
      </c>
    </row>
    <row r="11" spans="1:9" ht="11.25" customHeight="1" x14ac:dyDescent="0.2">
      <c r="A11" s="387"/>
      <c r="B11" s="247" t="s">
        <v>8</v>
      </c>
      <c r="C11" s="248">
        <f>'[1]FERROSUR-INGRESOS'!$C$89/1000</f>
        <v>280873.60428000003</v>
      </c>
      <c r="D11" s="249">
        <f>'[1]FEPSA-INGRESOS'!$C$89/1000</f>
        <v>237574.35999455725</v>
      </c>
      <c r="E11" s="249">
        <f>'[1]NCA-INGRESOS'!$C$89/1000</f>
        <v>346853.02223</v>
      </c>
      <c r="F11" s="250">
        <f>'[1]TACYL-BELGRANO-INGRESOS'!$C$89/1000</f>
        <v>238323.86682999958</v>
      </c>
      <c r="G11" s="250">
        <f>'[1]TACYL-URQ-INGRESOS'!$C$89/1000</f>
        <v>27626.559910000011</v>
      </c>
      <c r="H11" s="250">
        <f>'[1]TACYL-SMT-INGRESOS'!$C$89/1000</f>
        <v>261942.20378709998</v>
      </c>
      <c r="I11" s="251">
        <f>SUM(C11:H11)</f>
        <v>1393193.6170316569</v>
      </c>
    </row>
    <row r="12" spans="1:9" ht="11.25" customHeight="1" x14ac:dyDescent="0.2">
      <c r="A12" s="387"/>
      <c r="B12" s="247" t="s">
        <v>9</v>
      </c>
      <c r="C12" s="248">
        <f>'[1]FERROSUR-INGRESOS'!$C$89/'[1]FERROSUR-TON'!$C$89</f>
        <v>840.5161603744225</v>
      </c>
      <c r="D12" s="249">
        <f>'[1]FEPSA-INGRESOS'!$C$89/'[1]FEPSA-TON'!$C$89</f>
        <v>860.77666664694664</v>
      </c>
      <c r="E12" s="249">
        <f>'[1]NCA-INGRESOS'!$C$89/'[1]NCA-TON'!$C$89</f>
        <v>704.88077311324264</v>
      </c>
      <c r="F12" s="250">
        <f>'[1]TACYL-BELGRANO-INGRESOS'!$C$89/'[1]TACYL-BELGRANO-TON'!$C$89</f>
        <v>1141.0525628787202</v>
      </c>
      <c r="G12" s="250">
        <f>'[1]TACYL-URQ-INGRESOS'!$C$89/'[1]TACYL-URQ-TON'!$C$89</f>
        <v>919.59268954273318</v>
      </c>
      <c r="H12" s="250">
        <f>'[1]TACYL-SMT-INGRESOS'!$C$89/'[1]TACYL-SMT-TON'!$C$89</f>
        <v>1181.4302049259461</v>
      </c>
      <c r="I12" s="253">
        <f>+I11*1000/I8</f>
        <v>891.43689615329197</v>
      </c>
    </row>
    <row r="13" spans="1:9" ht="11.25" customHeight="1" thickBot="1" x14ac:dyDescent="0.25">
      <c r="A13" s="388"/>
      <c r="B13" s="254" t="s">
        <v>10</v>
      </c>
      <c r="C13" s="255">
        <f>'[1]FERROSUR-INGRESOS'!$C$89/'[1]FERROSUR-TON-KM'!$C$89</f>
        <v>1.9968969298745589</v>
      </c>
      <c r="D13" s="256">
        <f>'[1]FEPSA-INGRESOS'!$C$89/'[1]FEPSA-TON-KM'!$C$89</f>
        <v>2.1441718043975229</v>
      </c>
      <c r="E13" s="256">
        <f>'[1]NCA-INGRESOS'!$C$89/'[1]NCA-TON-KM'!$C$89</f>
        <v>1.6657663600749213</v>
      </c>
      <c r="F13" s="257">
        <f>'[1]TACYL-BELGRANO-INGRESOS'!$C$89/'[1]TACYL-BELGRANO-TON-KM'!$C$89</f>
        <v>1.5900352775831339</v>
      </c>
      <c r="G13" s="257">
        <f>'[1]TACYL-URQ-INGRESOS'!$C$89/'[1]TACYL-URQ-TON-KM'!$C$89</f>
        <v>1.3980309673932834</v>
      </c>
      <c r="H13" s="257">
        <f>'[1]TACYL-SMT-INGRESOS'!$C$89/'[1]TACYL-SMT-TON-KM'!$C$89</f>
        <v>1.6337883009843106</v>
      </c>
      <c r="I13" s="253">
        <f>+I11*1000/I9</f>
        <v>1.7643079389196992</v>
      </c>
    </row>
    <row r="14" spans="1:9" ht="11.25" customHeight="1" x14ac:dyDescent="0.2">
      <c r="A14" s="389" t="s">
        <v>11</v>
      </c>
      <c r="B14" s="242" t="s">
        <v>4</v>
      </c>
      <c r="C14" s="243">
        <f>'[1]FERROSUR-TON'!$D$89</f>
        <v>288334.05</v>
      </c>
      <c r="D14" s="244">
        <f>'[1]FEPSA-TON'!$D$89</f>
        <v>379000.00000000006</v>
      </c>
      <c r="E14" s="244">
        <f>'[1]NCA-TON'!$D$89</f>
        <v>519619.87</v>
      </c>
      <c r="F14" s="245">
        <f>'[1]TACYL-BELGRANO-TON'!$D$89</f>
        <v>176741.21000000011</v>
      </c>
      <c r="G14" s="245">
        <f>'[1]TACYL-URQ-TON'!$D$89</f>
        <v>30221.079999999987</v>
      </c>
      <c r="H14" s="245">
        <f>'[1]TACYL-SMT-TON'!$D$89</f>
        <v>246738.88000000003</v>
      </c>
      <c r="I14" s="246">
        <f>SUM(C14:H14)</f>
        <v>1640655.0900000003</v>
      </c>
    </row>
    <row r="15" spans="1:9" ht="11.25" customHeight="1" x14ac:dyDescent="0.2">
      <c r="A15" s="387"/>
      <c r="B15" s="247" t="s">
        <v>5</v>
      </c>
      <c r="C15" s="248">
        <f>'[1]FERROSUR-TON-KM'!$D$89</f>
        <v>125065379.76099999</v>
      </c>
      <c r="D15" s="249">
        <f>'[1]FEPSA-TON-KM'!$D$89</f>
        <v>137896434.87360755</v>
      </c>
      <c r="E15" s="249">
        <f>'[1]NCA-TON-KM'!$D$89</f>
        <v>199804294.33000001</v>
      </c>
      <c r="F15" s="250">
        <f>'[1]TACYL-BELGRANO-TON-KM'!$D$89</f>
        <v>124420326.08567211</v>
      </c>
      <c r="G15" s="250">
        <f>'[1]TACYL-URQ-TON-KM'!$D$89</f>
        <v>21123913.320799999</v>
      </c>
      <c r="H15" s="250">
        <f>'[1]TACYL-SMT-TON-KM'!$D$89</f>
        <v>173207600.10649997</v>
      </c>
      <c r="I15" s="251">
        <f>SUM(C15:H15)</f>
        <v>781517948.47757959</v>
      </c>
    </row>
    <row r="16" spans="1:9" ht="11.25" customHeight="1" x14ac:dyDescent="0.2">
      <c r="A16" s="387"/>
      <c r="B16" s="247" t="s">
        <v>7</v>
      </c>
      <c r="C16" s="252">
        <f>IF(ISERROR('[1]FERROSUR-TON-KM'!$D$89/'[1]FERROSUR-TON'!$D$89),"0",'[1]FERROSUR-TON-KM'!$D$89/'[1]FERROSUR-TON'!$D$89)</f>
        <v>433.75168406575636</v>
      </c>
      <c r="D16" s="249">
        <f>IF(ISERROR('[1]FEPSA-TON-KM'!$D$89/'[1]FEPSA-TON'!$D$89),"0",'[1]FEPSA-TON-KM'!$D$89/'[1]FEPSA-TON'!$D$89)</f>
        <v>363.84283607812011</v>
      </c>
      <c r="E16" s="249">
        <f>IF(ISERROR('[1]NCA-TON-KM'!$D$89/'[1]NCA-TON'!$D$89),"0",'[1]NCA-TON-KM'!$D$89/'[1]NCA-TON'!$D$89)</f>
        <v>384.52011915941557</v>
      </c>
      <c r="F16" s="250">
        <f>IF(ISERROR('[1]TACYL-BELGRANO-TON-KM'!$D$89/'[1]TACYL-BELGRANO-TON'!$D$89),"0",'[1]TACYL-BELGRANO-TON-KM'!$D$89/'[1]TACYL-BELGRANO-TON'!$D$89)</f>
        <v>703.96896165683165</v>
      </c>
      <c r="G16" s="250">
        <f>IF(ISERROR('[1]TACYL-URQ-TON-KM'!$D$89/'[1]TACYL-URQ-TON'!$D$89),"0",'[1]TACYL-URQ-TON-KM'!$D$89/'[1]TACYL-URQ-TON'!$D$89)</f>
        <v>698.97943160204761</v>
      </c>
      <c r="H16" s="250">
        <f>IF(ISERROR('[1]TACYL-SMT-TON-KM'!$D$89/'[1]TACYL-SMT-TON'!$D$89),"0",'[1]TACYL-SMT-TON-KM'!$D$89/'[1]TACYL-SMT-TON'!$D$89)</f>
        <v>701.98746183211961</v>
      </c>
      <c r="I16" s="251">
        <f>+I15/I14</f>
        <v>476.34506072667563</v>
      </c>
    </row>
    <row r="17" spans="1:9" ht="11.25" customHeight="1" x14ac:dyDescent="0.2">
      <c r="A17" s="387"/>
      <c r="B17" s="247" t="s">
        <v>8</v>
      </c>
      <c r="C17" s="248">
        <f>'[1]FERROSUR-INGRESOS'!$D$89/1000</f>
        <v>248087.35587999999</v>
      </c>
      <c r="D17" s="249">
        <f>'[1]FEPSA-INGRESOS'!$D$89/1000</f>
        <v>300918.98944055557</v>
      </c>
      <c r="E17" s="249">
        <f>'[1]NCA-INGRESOS'!$D$89/1000</f>
        <v>379839.33107999997</v>
      </c>
      <c r="F17" s="250">
        <f>'[1]TACYL-BELGRANO-INGRESOS'!$D$89/1000</f>
        <v>201126.67974000028</v>
      </c>
      <c r="G17" s="250">
        <f>'[1]TACYL-URQ-INGRESOS'!$D$89/1000</f>
        <v>29372.427969999968</v>
      </c>
      <c r="H17" s="250">
        <f>'[1]TACYL-SMT-INGRESOS'!$D$89/1000</f>
        <v>265157.94429250003</v>
      </c>
      <c r="I17" s="251">
        <f>SUM(C17:H17)</f>
        <v>1424502.728403056</v>
      </c>
    </row>
    <row r="18" spans="1:9" ht="11.25" customHeight="1" x14ac:dyDescent="0.2">
      <c r="A18" s="387"/>
      <c r="B18" s="247" t="s">
        <v>9</v>
      </c>
      <c r="C18" s="248" t="e">
        <f>'[1]FERROSUR-INGRESOS'!$D$89/'[1]FERROSUR-TON'!$D92</f>
        <v>#REF!</v>
      </c>
      <c r="D18" s="249">
        <f>'[1]FEPSA-INGRESOS'!$D$89/'[1]FEPSA-TON'!$D$89</f>
        <v>793.9815024816769</v>
      </c>
      <c r="E18" s="249">
        <f>'[1]NCA-INGRESOS'!$D$89/'[1]NCA-TON'!$D$89</f>
        <v>730.99462320407417</v>
      </c>
      <c r="F18" s="250">
        <f>'[1]TACYL-BELGRANO-INGRESOS'!$D$89/'[1]TACYL-BELGRANO-TON'!$D$89</f>
        <v>1137.9727441042196</v>
      </c>
      <c r="G18" s="250">
        <f>'[1]TACYL-URQ-INGRESOS'!$D$89/'[1]TACYL-URQ-TON'!$D$89</f>
        <v>971.9185406345498</v>
      </c>
      <c r="H18" s="250">
        <f>'[1]TACYL-SMT-INGRESOS'!$D$89/'[1]TACYL-SMT-TON'!$D$89</f>
        <v>1074.6500279668126</v>
      </c>
      <c r="I18" s="253">
        <f>+I17*1000/I14</f>
        <v>868.25240544803103</v>
      </c>
    </row>
    <row r="19" spans="1:9" ht="11.25" customHeight="1" thickBot="1" x14ac:dyDescent="0.25">
      <c r="A19" s="388"/>
      <c r="B19" s="254" t="s">
        <v>10</v>
      </c>
      <c r="C19" s="255">
        <f>'[1]FERROSUR-INGRESOS'!$D$89/'[1]FERROSUR-TON-KM'!$D$89</f>
        <v>1.9836613166177168</v>
      </c>
      <c r="D19" s="256">
        <f>'[1]FEPSA-INGRESOS'!$D$89/'[1]FEPSA-TON-KM'!$D$89</f>
        <v>2.1822100746576258</v>
      </c>
      <c r="E19" s="256">
        <f>'[1]NCA-INGRESOS'!$D$89/'[1]NCA-TON-KM'!$D$89</f>
        <v>1.9010568934652183</v>
      </c>
      <c r="F19" s="257">
        <f>'[1]TACYL-BELGRANO-INGRESOS'!$D$89/'[1]TACYL-BELGRANO-TON-KM'!$D$89</f>
        <v>1.6165098265496465</v>
      </c>
      <c r="G19" s="257">
        <f>'[1]TACYL-URQ-INGRESOS'!$D$89/'[1]TACYL-URQ-TON-KM'!$D$89</f>
        <v>1.390482318495311</v>
      </c>
      <c r="H19" s="257">
        <f>'[1]TACYL-SMT-INGRESOS'!$D$89/'[1]TACYL-SMT-TON-KM'!$D$89</f>
        <v>1.5308678379555092</v>
      </c>
      <c r="I19" s="253">
        <f>+I17*1000/I15</f>
        <v>1.8227383404028406</v>
      </c>
    </row>
    <row r="20" spans="1:9" ht="11.25" customHeight="1" x14ac:dyDescent="0.2">
      <c r="A20" s="389" t="s">
        <v>12</v>
      </c>
      <c r="B20" s="242" t="s">
        <v>4</v>
      </c>
      <c r="C20" s="243">
        <f>'[1]FERROSUR-TON'!$E$89</f>
        <v>362639.46400000004</v>
      </c>
      <c r="D20" s="244">
        <f>'[1]FEPSA-TON'!$E$89</f>
        <v>365000.00000000012</v>
      </c>
      <c r="E20" s="244">
        <f>'[1]NCA-TON'!$E$89</f>
        <v>586549.05000000005</v>
      </c>
      <c r="F20" s="245">
        <f>'[1]TACYL-BELGRANO-TON'!$E$89</f>
        <v>130834.29999999994</v>
      </c>
      <c r="G20" s="245">
        <f>'[1]TACYL-URQ-TON'!$E$89</f>
        <v>43585.200000000012</v>
      </c>
      <c r="H20" s="245">
        <f>'[1]TACYL-SMT-TON'!$E$89</f>
        <v>364434.23000000004</v>
      </c>
      <c r="I20" s="246">
        <f>SUM(C20:H20)</f>
        <v>1853042.2440000002</v>
      </c>
    </row>
    <row r="21" spans="1:9" ht="11.25" customHeight="1" x14ac:dyDescent="0.2">
      <c r="A21" s="387"/>
      <c r="B21" s="247" t="s">
        <v>5</v>
      </c>
      <c r="C21" s="248">
        <f>'[1]FERROSUR-TON-KM'!$E$89</f>
        <v>157386886.04700002</v>
      </c>
      <c r="D21" s="249">
        <f>'[1]FEPSA-TON-KM'!$E$89</f>
        <v>141036322.13422367</v>
      </c>
      <c r="E21" s="249">
        <f>'[1]NCA-TON-KM'!$E$89</f>
        <v>210630589.19</v>
      </c>
      <c r="F21" s="250">
        <f>'[1]TACYL-BELGRANO-TON-KM'!$E$89</f>
        <v>82383802.559530944</v>
      </c>
      <c r="G21" s="250">
        <f>'[1]TACYL-URQ-TON-KM'!$E$89</f>
        <v>28736475.817399994</v>
      </c>
      <c r="H21" s="250">
        <f>'[1]TACYL-SMT-TON-KM'!$E$89</f>
        <v>223251302.92570001</v>
      </c>
      <c r="I21" s="251">
        <f>SUM(C21:H21)</f>
        <v>843425378.67385459</v>
      </c>
    </row>
    <row r="22" spans="1:9" ht="11.25" customHeight="1" x14ac:dyDescent="0.2">
      <c r="A22" s="387"/>
      <c r="B22" s="247" t="s">
        <v>7</v>
      </c>
      <c r="C22" s="252">
        <f>IF(ISERROR('[1]FERROSUR-TON-KM'!$E$89/'[1]FERROSUR-TON'!$E$89),"0",'[1]FERROSUR-TON-KM'!$E$89/'[1]FERROSUR-TON'!$E$89)</f>
        <v>434.00374661650176</v>
      </c>
      <c r="D22" s="249">
        <f>IF(ISERROR('[1]FEPSA-TON-KM'!$E$89/'[1]FEPSA-TON'!$E$89),"0",'[1]FEPSA-TON-KM'!$E$89/'[1]FEPSA-TON'!$E$89)</f>
        <v>386.40088255951679</v>
      </c>
      <c r="E22" s="249">
        <f>IF(ISERROR('[1]NCA-TON-KM'!$E$89/'[1]NCA-TON'!$E$89),"0",'[1]NCA-TON-KM'!$E$89/'[1]NCA-TON'!$E$89)</f>
        <v>359.10140710312288</v>
      </c>
      <c r="F22" s="250">
        <f>IF(ISERROR('[1]TACYL-BELGRANO-TON-KM'!$E$89/'[1]TACYL-BELGRANO-TON'!$E$89),"0",'[1]TACYL-BELGRANO-TON-KM'!$E$89/'[1]TACYL-BELGRANO-TON'!$E$89)</f>
        <v>629.68046268853789</v>
      </c>
      <c r="G22" s="250">
        <f>IF(ISERROR('[1]TACYL-URQ-TON-KM'!$E$89/'[1]TACYL-URQ-TON'!$E$89),"0",'[1]TACYL-URQ-TON-KM'!$E$89/'[1]TACYL-URQ-TON'!$E$89)</f>
        <v>659.31728700109181</v>
      </c>
      <c r="H22" s="250">
        <f>IF(ISERROR('[1]TACYL-SMT-TON-KM'!$E$89/'[1]TACYL-SMT-TON'!$E$89),"0",'[1]TACYL-SMT-TON-KM'!$E$89/'[1]TACYL-SMT-TON'!$E$89)</f>
        <v>612.5969641372601</v>
      </c>
      <c r="I22" s="251">
        <f>+I21/I20</f>
        <v>455.15712413184173</v>
      </c>
    </row>
    <row r="23" spans="1:9" ht="11.25" customHeight="1" x14ac:dyDescent="0.2">
      <c r="A23" s="387"/>
      <c r="B23" s="247" t="s">
        <v>8</v>
      </c>
      <c r="C23" s="248">
        <f>'[1]FERROSUR-INGRESOS'!$E$89/1000</f>
        <v>331972.55766999995</v>
      </c>
      <c r="D23" s="249">
        <f>'[1]FEPSA-INGRESOS'!$E$89/1000</f>
        <v>365735.74252603471</v>
      </c>
      <c r="E23" s="249">
        <f>'[1]NCA-INGRESOS'!$E$89/1000</f>
        <v>465481.47722</v>
      </c>
      <c r="F23" s="250">
        <f>'[1]TACYL-BELGRANO-INGRESOS'!$E$89/1000</f>
        <v>142216.81837999978</v>
      </c>
      <c r="G23" s="250">
        <f>'[1]TACYL-URQ-INGRESOS'!$E$89/1000</f>
        <v>43413.896119999947</v>
      </c>
      <c r="H23" s="250">
        <f>'[1]TACYL-SMT-INGRESOS'!$E$89/1000</f>
        <v>367364.94855030009</v>
      </c>
      <c r="I23" s="251">
        <f>SUM(C23:H23)</f>
        <v>1716185.4404663346</v>
      </c>
    </row>
    <row r="24" spans="1:9" ht="11.25" customHeight="1" x14ac:dyDescent="0.2">
      <c r="A24" s="387"/>
      <c r="B24" s="247" t="s">
        <v>9</v>
      </c>
      <c r="C24" s="248">
        <f>'[1]FERROSUR-INGRESOS'!$E$89/'[1]FERROSUR-TON'!$D$89</f>
        <v>1151.3470492645595</v>
      </c>
      <c r="D24" s="249">
        <f>'[1]FEPSA-INGRESOS'!$E$89/'[1]FEPSA-TON'!$E$89</f>
        <v>1002.01573294804</v>
      </c>
      <c r="E24" s="249">
        <f>'[1]NCA-INGRESOS'!$E$89/'[1]NCA-TON'!$E$89</f>
        <v>793.59343812763825</v>
      </c>
      <c r="F24" s="250">
        <f>'[1]TACYL-BELGRANO-INGRESOS'!$E$89/'[1]TACYL-BELGRANO-TON'!$E$89</f>
        <v>1086.9994976852388</v>
      </c>
      <c r="G24" s="250">
        <f>'[1]TACYL-URQ-INGRESOS'!$E$89/'[1]TACYL-URQ-TON'!$E$89</f>
        <v>996.06967778052945</v>
      </c>
      <c r="H24" s="250">
        <f>'[1]TACYL-SMT-INGRESOS'!$E$89/'[1]TACYL-SMT-TON'!$E$89</f>
        <v>1008.041831170195</v>
      </c>
      <c r="I24" s="253">
        <f>+I23*1000/I20</f>
        <v>926.1448010822221</v>
      </c>
    </row>
    <row r="25" spans="1:9" ht="11.25" customHeight="1" thickBot="1" x14ac:dyDescent="0.25">
      <c r="A25" s="388"/>
      <c r="B25" s="254" t="s">
        <v>10</v>
      </c>
      <c r="C25" s="255">
        <f>'[1]FERROSUR-INGRESOS'!$E$89/'[1]FERROSUR-TON-KM'!$E$89</f>
        <v>2.1092771196379339</v>
      </c>
      <c r="D25" s="256">
        <f>'[1]FEPSA-INGRESOS'!$E$89/'[1]FEPSA-TON-KM'!$E$89</f>
        <v>2.5932024955810005</v>
      </c>
      <c r="E25" s="256">
        <f>'[1]NCA-INGRESOS'!$E$89/'[1]NCA-TON-KM'!$E$89</f>
        <v>2.209942435284701</v>
      </c>
      <c r="F25" s="257">
        <f>'[1]TACYL-BELGRANO-INGRESOS'!$E$89/'[1]TACYL-BELGRANO-TON-KM'!$E$89</f>
        <v>1.726271596619168</v>
      </c>
      <c r="G25" s="257">
        <f>'[1]TACYL-URQ-INGRESOS'!$E$89/'[1]TACYL-URQ-TON-KM'!$E$89</f>
        <v>1.5107592314334086</v>
      </c>
      <c r="H25" s="257">
        <f>'[1]TACYL-SMT-INGRESOS'!$E$89/'[1]TACYL-SMT-TON-KM'!$E$89</f>
        <v>1.6455220808837221</v>
      </c>
      <c r="I25" s="253">
        <f>+I23*1000/I21</f>
        <v>2.0347804131347687</v>
      </c>
    </row>
    <row r="26" spans="1:9" ht="11.25" customHeight="1" x14ac:dyDescent="0.2">
      <c r="A26" s="389" t="s">
        <v>13</v>
      </c>
      <c r="B26" s="242" t="s">
        <v>4</v>
      </c>
      <c r="C26" s="243">
        <f>'[1]FERROSUR-TON'!$F$89</f>
        <v>347436.19700000004</v>
      </c>
      <c r="D26" s="244">
        <f>'[1]FEPSA-TON'!$F$89</f>
        <v>329000</v>
      </c>
      <c r="E26" s="244">
        <f>'[1]NCA-TON'!$F$89</f>
        <v>617469.42000000004</v>
      </c>
      <c r="F26" s="245">
        <f>'[1]TACYL-BELGRANO-TON'!$F$89</f>
        <v>173488.91000000012</v>
      </c>
      <c r="G26" s="245">
        <f>'[1]TACYL-URQ-TON'!$F$89</f>
        <v>41914.409999999974</v>
      </c>
      <c r="H26" s="245">
        <f>'[1]TACYL-SMT-TON'!$F$89</f>
        <v>444523.5</v>
      </c>
      <c r="I26" s="246">
        <f>SUM(C26:H26)</f>
        <v>1953832.4370000002</v>
      </c>
    </row>
    <row r="27" spans="1:9" ht="11.25" customHeight="1" x14ac:dyDescent="0.2">
      <c r="A27" s="387"/>
      <c r="B27" s="247" t="s">
        <v>5</v>
      </c>
      <c r="C27" s="248">
        <f>'[1]FERROSUR-TON-KM'!$F$89</f>
        <v>147078605.67399999</v>
      </c>
      <c r="D27" s="249">
        <f>'[1]FEPSA-TON-KM'!$F$89</f>
        <v>143599890.78318486</v>
      </c>
      <c r="E27" s="249">
        <f>'[1]NCA-TON-KM'!$F$89</f>
        <v>208053542.59</v>
      </c>
      <c r="F27" s="250">
        <f>'[1]TACYL-BELGRANO-TON-KM'!$F$89</f>
        <v>105862941.04794939</v>
      </c>
      <c r="G27" s="250">
        <f>'[1]TACYL-URQ-TON-KM'!$F$89</f>
        <v>29303329.156600006</v>
      </c>
      <c r="H27" s="250">
        <f>'[1]TACYL-SMT-TON-KM'!$F$89</f>
        <v>246368718.95800009</v>
      </c>
      <c r="I27" s="251">
        <f>SUM(C27:H27)</f>
        <v>880267028.20973432</v>
      </c>
    </row>
    <row r="28" spans="1:9" ht="11.25" customHeight="1" x14ac:dyDescent="0.2">
      <c r="A28" s="387"/>
      <c r="B28" s="247" t="s">
        <v>7</v>
      </c>
      <c r="C28" s="252">
        <f>IF(ISERROR('[1]FERROSUR-TON-KM'!$F$89/'[1]FERROSUR-TON'!$F$89),"0",'[1]FERROSUR-TON-KM'!$F$89/'[1]FERROSUR-TON'!$F$89)</f>
        <v>423.32551111247619</v>
      </c>
      <c r="D28" s="249">
        <f>IF(ISERROR('[1]FEPSA-TON-KM'!$F$89/'[1]FEPSA-TON'!$F$89),"0",'[1]FEPSA-TON-KM'!$F$89/'[1]FEPSA-TON'!$F$89)</f>
        <v>436.47383216773511</v>
      </c>
      <c r="E28" s="249">
        <f>IF(ISERROR('[1]NCA-TON-KM'!$F$89/'[1]NCA-TON'!$F$89),"0",'[1]NCA-TON-KM'!$F$89/'[1]NCA-TON'!$F$89)</f>
        <v>336.94550021602686</v>
      </c>
      <c r="F28" s="250">
        <f>IF(ISERROR('[1]TACYL-BELGRANO-TON-KM'!$F$89/'[1]TACYL-BELGRANO-TON'!$F$89),"0",'[1]TACYL-BELGRANO-TON-KM'!$F$89/'[1]TACYL-BELGRANO-TON'!$F$89)</f>
        <v>610.20004706899886</v>
      </c>
      <c r="G28" s="250">
        <f>IF(ISERROR('[1]TACYL-URQ-TON-KM'!$F$89/'[1]TACYL-URQ-TON'!$F$89),"0",'[1]TACYL-URQ-TON-KM'!$F$89/'[1]TACYL-URQ-TON'!$F$89)</f>
        <v>699.12302610486518</v>
      </c>
      <c r="H28" s="250">
        <f>IF(ISERROR('[1]TACYL-SMT-TON-KM'!$F$89/'[1]TACYL-SMT-TON'!$F$89),"0",'[1]TACYL-SMT-TON-KM'!$F$89/'[1]TACYL-SMT-TON'!$F$89)</f>
        <v>554.23103381036117</v>
      </c>
      <c r="I28" s="251">
        <f>+I27/I26</f>
        <v>450.53353170926715</v>
      </c>
    </row>
    <row r="29" spans="1:9" ht="11.25" customHeight="1" x14ac:dyDescent="0.2">
      <c r="A29" s="387"/>
      <c r="B29" s="247" t="s">
        <v>8</v>
      </c>
      <c r="C29" s="248">
        <f>'[1]FERROSUR-INGRESOS'!$F$89/1000</f>
        <v>341970.01526999997</v>
      </c>
      <c r="D29" s="249">
        <f>'[1]FEPSA-INGRESOS'!$F$89/1000</f>
        <v>483279.37439280405</v>
      </c>
      <c r="E29" s="249">
        <f>'[1]NCA-INGRESOS'!$F$89/1000</f>
        <v>527874.66171000001</v>
      </c>
      <c r="F29" s="250">
        <f>'[1]TACYL-BELGRANO-INGRESOS'!$F$89/1000</f>
        <v>218872.93452000018</v>
      </c>
      <c r="G29" s="250">
        <f>'[1]TACYL-URQ-INGRESOS'!$F$89/1000</f>
        <v>42760.778670000014</v>
      </c>
      <c r="H29" s="250">
        <f>'[1]TACYL-SMT-INGRESOS'!$F$89/1000</f>
        <v>460462.07279450016</v>
      </c>
      <c r="I29" s="251">
        <f>SUM(C29:H29)</f>
        <v>2075219.8373573045</v>
      </c>
    </row>
    <row r="30" spans="1:9" ht="11.25" customHeight="1" x14ac:dyDescent="0.2">
      <c r="A30" s="387"/>
      <c r="B30" s="247" t="s">
        <v>9</v>
      </c>
      <c r="C30" s="248">
        <f>'[1]FERROSUR-INGRESOS'!$F$89/'[1]FERROSUR-TON'!$F$89</f>
        <v>984.2670919806319</v>
      </c>
      <c r="D30" s="249">
        <f>'[1]FEPSA-INGRESOS'!$F$89/'[1]FEPSA-TON'!$F$89</f>
        <v>1468.9342686711368</v>
      </c>
      <c r="E30" s="249">
        <f>'[1]NCA-INGRESOS'!$F$89/'[1]NCA-TON'!$F$89</f>
        <v>854.90008834769492</v>
      </c>
      <c r="F30" s="250">
        <f>'[1]TACYL-BELGRANO-INGRESOS'!$F$89/'[1]TACYL-BELGRANO-TON'!$F$89</f>
        <v>1261.5961130887274</v>
      </c>
      <c r="G30" s="250">
        <f>'[1]TACYL-URQ-INGRESOS'!$F$89/'[1]TACYL-URQ-TON'!$F$89</f>
        <v>1020.1927850111703</v>
      </c>
      <c r="H30" s="250">
        <f>'[1]TACYL-SMT-INGRESOS'!$F$89/'[1]TACYL-SMT-TON'!$F$89</f>
        <v>1035.8554110063926</v>
      </c>
      <c r="I30" s="253">
        <f>+I29*1000/I26</f>
        <v>1062.1278457960746</v>
      </c>
    </row>
    <row r="31" spans="1:9" ht="11.25" customHeight="1" thickBot="1" x14ac:dyDescent="0.25">
      <c r="A31" s="388"/>
      <c r="B31" s="254" t="s">
        <v>10</v>
      </c>
      <c r="C31" s="255">
        <f>'[1]FERROSUR-INGRESOS'!$F$89/'[1]FERROSUR-TON-KM'!$F$89</f>
        <v>2.3250833369196955</v>
      </c>
      <c r="D31" s="256">
        <f>'[1]FEPSA-INGRESOS'!$F$89/'[1]FEPSA-TON-KM'!$F$89</f>
        <v>3.3654578130737316</v>
      </c>
      <c r="E31" s="256">
        <f>'[1]NCA-INGRESOS'!$F$89/'[1]NCA-TON-KM'!$F$89</f>
        <v>2.5372058323960114</v>
      </c>
      <c r="F31" s="257">
        <f>'[1]TACYL-BELGRANO-INGRESOS'!$F$89/'[1]TACYL-BELGRANO-TON-KM'!$F$89</f>
        <v>2.0675123169010035</v>
      </c>
      <c r="G31" s="257">
        <f>'[1]TACYL-URQ-INGRESOS'!$F$89/'[1]TACYL-URQ-TON-KM'!$F$89</f>
        <v>1.4592464372045244</v>
      </c>
      <c r="H31" s="257">
        <f>'[1]TACYL-SMT-INGRESOS'!$F$89/'[1]TACYL-SMT-TON-KM'!$F$89</f>
        <v>1.8689956855805132</v>
      </c>
      <c r="I31" s="253">
        <f>+I29*1000/I27</f>
        <v>2.3574890014656531</v>
      </c>
    </row>
    <row r="32" spans="1:9" ht="11.25" customHeight="1" x14ac:dyDescent="0.2">
      <c r="A32" s="389" t="s">
        <v>14</v>
      </c>
      <c r="B32" s="242" t="s">
        <v>4</v>
      </c>
      <c r="C32" s="243">
        <f>'[1]FERROSUR-TON'!$G$89</f>
        <v>345298.23600000003</v>
      </c>
      <c r="D32" s="244">
        <f>'[1]FEPSA-TON'!$G$89</f>
        <v>387999.99999999983</v>
      </c>
      <c r="E32" s="244">
        <f>'[1]NCA-TON'!$G$89</f>
        <v>618614.31999999983</v>
      </c>
      <c r="F32" s="245">
        <f>'[1]TACYL-BELGRANO-TON'!$G$89</f>
        <v>226003.90999999986</v>
      </c>
      <c r="G32" s="245">
        <f>'[1]TACYL-URQ-TON'!$G$89</f>
        <v>40741.22</v>
      </c>
      <c r="H32" s="245">
        <f>'[1]TACYL-SMT-TON'!$G$89</f>
        <v>501939.32999999996</v>
      </c>
      <c r="I32" s="246">
        <f>SUM(C32:H32)</f>
        <v>2120597.0159999994</v>
      </c>
    </row>
    <row r="33" spans="1:9" ht="11.25" customHeight="1" x14ac:dyDescent="0.2">
      <c r="A33" s="387"/>
      <c r="B33" s="247" t="s">
        <v>5</v>
      </c>
      <c r="C33" s="248">
        <f>'[1]FERROSUR-TON-KM'!$G$89</f>
        <v>142829566.06199998</v>
      </c>
      <c r="D33" s="249">
        <f>'[1]FEPSA-TON-KM'!$G$89</f>
        <v>171653015.83056182</v>
      </c>
      <c r="E33" s="249">
        <f>'[1]NCA-TON-KM'!$G$89</f>
        <v>206773876.06999999</v>
      </c>
      <c r="F33" s="250">
        <f>'[1]TACYL-BELGRANO-TON-KM'!$G$89</f>
        <v>158254361.15759629</v>
      </c>
      <c r="G33" s="250">
        <f>'[1]TACYL-URQ-TON-KM'!$G$89</f>
        <v>29375097.977600016</v>
      </c>
      <c r="H33" s="250">
        <f>'[1]TACYL-SMT-TON-KM'!$G$89</f>
        <v>271935091.14069998</v>
      </c>
      <c r="I33" s="251">
        <f>SUM(C33:H33)</f>
        <v>980821008.23845804</v>
      </c>
    </row>
    <row r="34" spans="1:9" ht="11.25" customHeight="1" x14ac:dyDescent="0.2">
      <c r="A34" s="387"/>
      <c r="B34" s="247" t="s">
        <v>7</v>
      </c>
      <c r="C34" s="252">
        <f>IF(ISERROR('[1]FERROSUR-TON-KM'!$G$89/'[1]FERROSUR-TON'!$G$89),"0",'[1]FERROSUR-TON-KM'!$G$89/'[1]FERROSUR-TON'!$G$89)</f>
        <v>413.64116920076003</v>
      </c>
      <c r="D34" s="249">
        <f>IF(ISERROR('[1]FEPSA-TON-KM'!$G$89/'[1]FEPSA-TON'!$G$89),"0",'[1]FEPSA-TON-KM'!$G$89/'[1]FEPSA-TON'!$G$89)</f>
        <v>442.40467997567498</v>
      </c>
      <c r="E34" s="249">
        <f>IF(ISERROR('[1]NCA-TON-KM'!$G$89/'[1]NCA-TON'!$G$89),"0",'[1]NCA-TON-KM'!$G$89/'[1]NCA-TON'!$G$89)</f>
        <v>334.25329706237653</v>
      </c>
      <c r="F34" s="250">
        <f>IF(ISERROR('[1]TACYL-BELGRANO-TON-KM'!$G$89/'[1]TACYL-BELGRANO-TON'!$G$89),"0",'[1]TACYL-BELGRANO-TON-KM'!$G$89/'[1]TACYL-BELGRANO-TON'!$G$89)</f>
        <v>700.22842152419571</v>
      </c>
      <c r="G34" s="250">
        <f>IF(ISERROR('[1]TACYL-URQ-TON-KM'!$G$89/'[1]TACYL-URQ-TON'!$G$89),"0",'[1]TACYL-URQ-TON-KM'!$G$89/'[1]TACYL-URQ-TON'!$G$89)</f>
        <v>721.01665039976751</v>
      </c>
      <c r="H34" s="250">
        <f>IF(ISERROR('[1]TACYL-SMT-TON-KM'!$G$89/'[1]TACYL-SMT-TON'!$G$89),"0",'[1]TACYL-SMT-TON-KM'!$G$89/'[1]TACYL-SMT-TON'!$G$89)</f>
        <v>541.76884513253822</v>
      </c>
      <c r="I34" s="251">
        <f>+I33/I32</f>
        <v>462.52116778346834</v>
      </c>
    </row>
    <row r="35" spans="1:9" ht="11.25" customHeight="1" x14ac:dyDescent="0.2">
      <c r="A35" s="387"/>
      <c r="B35" s="247" t="s">
        <v>8</v>
      </c>
      <c r="C35" s="248">
        <f>'[1]FERROSUR-INGRESOS'!$G$89/1000</f>
        <v>352094.34286999993</v>
      </c>
      <c r="D35" s="249">
        <f>'[1]FEPSA-INGRESOS'!$G$89/1000</f>
        <v>591632.48867531796</v>
      </c>
      <c r="E35" s="249">
        <f>'[1]NCA-INGRESOS'!$G$89/1000</f>
        <v>562707.0629100001</v>
      </c>
      <c r="F35" s="250">
        <f>'[1]TACYL-BELGRANO-INGRESOS'!$G$89/1000</f>
        <v>334770.63127999788</v>
      </c>
      <c r="G35" s="250">
        <f>'[1]TACYL-URQ-INGRESOS'!$G$89/1000</f>
        <v>42985.375330000046</v>
      </c>
      <c r="H35" s="250">
        <f>'[1]TACYL-SMT-INGRESOS'!$G$89/1000</f>
        <v>551465.23845219996</v>
      </c>
      <c r="I35" s="251">
        <f>SUM(C35:H35)</f>
        <v>2435655.1395175159</v>
      </c>
    </row>
    <row r="36" spans="1:9" ht="11.25" customHeight="1" x14ac:dyDescent="0.2">
      <c r="A36" s="387"/>
      <c r="B36" s="247" t="s">
        <v>9</v>
      </c>
      <c r="C36" s="248">
        <f>'[1]FERROSUR-INGRESOS'!$G$89/'[1]FERROSUR-TON'!$G$89</f>
        <v>1019.681846477779</v>
      </c>
      <c r="D36" s="249">
        <f>'[1]FEPSA-INGRESOS'!$G$89/'[1]FEPSA-TON'!$G$89</f>
        <v>1524.8260017405109</v>
      </c>
      <c r="E36" s="249">
        <f>'[1]NCA-INGRESOS'!$G$89/'[1]NCA-TON'!$G$89</f>
        <v>909.62501952751472</v>
      </c>
      <c r="F36" s="250">
        <f>'[1]TACYL-BELGRANO-INGRESOS'!$G$89/'[1]TACYL-BELGRANO-TON'!$G$89</f>
        <v>1481.2603520000964</v>
      </c>
      <c r="G36" s="250">
        <f>'[1]TACYL-URQ-INGRESOS'!$G$89/'[1]TACYL-URQ-TON'!$G$89</f>
        <v>1055.0831646671368</v>
      </c>
      <c r="H36" s="250">
        <f>'[1]TACYL-SMT-INGRESOS'!$G$89/'[1]TACYL-SMT-TON'!$G$89</f>
        <v>1098.6691129627161</v>
      </c>
      <c r="I36" s="253">
        <f>+I35*1000/I32</f>
        <v>1148.5704832839003</v>
      </c>
    </row>
    <row r="37" spans="1:9" ht="11.25" customHeight="1" thickBot="1" x14ac:dyDescent="0.25">
      <c r="A37" s="388"/>
      <c r="B37" s="254" t="s">
        <v>10</v>
      </c>
      <c r="C37" s="255">
        <f>'[1]FERROSUR-INGRESOS'!$G$89/'[1]FERROSUR-TON-KM'!$G$89</f>
        <v>2.46513626399426</v>
      </c>
      <c r="D37" s="256">
        <f>'[1]FEPSA-INGRESOS'!$G$89/'[1]FEPSA-TON-KM'!$G$89</f>
        <v>3.446676924449243</v>
      </c>
      <c r="E37" s="256">
        <f>'[1]NCA-INGRESOS'!$G$89/'[1]NCA-TON-KM'!$G$89</f>
        <v>2.7213643889884067</v>
      </c>
      <c r="F37" s="257">
        <f>'[1]TACYL-BELGRANO-INGRESOS'!$G$89/'[1]TACYL-BELGRANO-TON-KM'!$G$89</f>
        <v>2.115395928625432</v>
      </c>
      <c r="G37" s="257">
        <f>'[1]TACYL-URQ-INGRESOS'!$G$89/'[1]TACYL-URQ-TON-KM'!$G$89</f>
        <v>1.4633270453354248</v>
      </c>
      <c r="H37" s="257">
        <f>'[1]TACYL-SMT-INGRESOS'!$G$89/'[1]TACYL-SMT-TON-KM'!$G$89</f>
        <v>2.0279296656380041</v>
      </c>
      <c r="I37" s="253">
        <f>+I35*1000/I33</f>
        <v>2.4832819842347398</v>
      </c>
    </row>
    <row r="38" spans="1:9" ht="11.25" customHeight="1" x14ac:dyDescent="0.2">
      <c r="A38" s="389" t="s">
        <v>15</v>
      </c>
      <c r="B38" s="242" t="s">
        <v>4</v>
      </c>
      <c r="C38" s="243">
        <f>'[1]FERROSUR-TON'!$H$89</f>
        <v>370374.61700000003</v>
      </c>
      <c r="D38" s="244">
        <f>'[1]FEPSA-TON'!$H$89</f>
        <v>432989.91000000021</v>
      </c>
      <c r="E38" s="244">
        <f>'[1]NCA-TON'!$H$89</f>
        <v>643208.92000000004</v>
      </c>
      <c r="F38" s="245">
        <f>'[1]TACYL-BELGRANO-TON'!$H$89</f>
        <v>245722.97999999998</v>
      </c>
      <c r="G38" s="245">
        <f>'[1]TACYL-URQ-TON'!$H$89</f>
        <v>40092.709999999977</v>
      </c>
      <c r="H38" s="245">
        <f>'[1]TACYL-SMT-TON'!$H$89</f>
        <v>451950.23</v>
      </c>
      <c r="I38" s="246">
        <f>SUM(C38:H38)</f>
        <v>2184339.3670000001</v>
      </c>
    </row>
    <row r="39" spans="1:9" ht="11.25" customHeight="1" x14ac:dyDescent="0.2">
      <c r="A39" s="387"/>
      <c r="B39" s="247" t="s">
        <v>5</v>
      </c>
      <c r="C39" s="248">
        <f>'[1]FERROSUR-TON-KM'!$H$89</f>
        <v>157140919.588</v>
      </c>
      <c r="D39" s="249">
        <f>'[1]FEPSA-TON-KM'!$H$89</f>
        <v>187188855.76648897</v>
      </c>
      <c r="E39" s="249">
        <f>'[1]NCA-TON-KM'!$H$89</f>
        <v>241532628.88999993</v>
      </c>
      <c r="F39" s="250">
        <f>'[1]TACYL-BELGRANO-TON-KM'!$H$89</f>
        <v>184898178.81413329</v>
      </c>
      <c r="G39" s="250">
        <f>'[1]TACYL-URQ-TON-KM'!$H$89</f>
        <v>28504086.107800022</v>
      </c>
      <c r="H39" s="250">
        <f>'[1]TACYL-SMT-TON-KM'!$H$89</f>
        <v>255976652.37599999</v>
      </c>
      <c r="I39" s="251">
        <f>SUM(C39:H39)</f>
        <v>1055241321.5424223</v>
      </c>
    </row>
    <row r="40" spans="1:9" ht="11.25" customHeight="1" x14ac:dyDescent="0.2">
      <c r="A40" s="387"/>
      <c r="B40" s="247" t="s">
        <v>7</v>
      </c>
      <c r="C40" s="252">
        <f>IF(ISERROR('[1]FERROSUR-TON-KM'!$H$89/'[1]FERROSUR-TON'!$H$89),"0",'[1]FERROSUR-TON-KM'!$H$89/'[1]FERROSUR-TON'!$H$89)</f>
        <v>424.27561818578943</v>
      </c>
      <c r="D40" s="249">
        <f>IF(ISERROR('[1]FEPSA-TON-KM'!$H$89/'[1]FEPSA-TON'!$H$89),"0",'[1]FEPSA-TON-KM'!$H$89/'[1]FEPSA-TON'!$H$89)</f>
        <v>432.31690033259406</v>
      </c>
      <c r="E40" s="249">
        <f>IF(ISERROR('[1]NCA-TON-KM'!$H$89/'[1]NCA-TON'!$H$89),"0",'[1]NCA-TON-KM'!$H$89/'[1]NCA-TON'!$H$89)</f>
        <v>375.51193924673794</v>
      </c>
      <c r="F40" s="250">
        <f>IF(ISERROR('[1]TACYL-BELGRANO-TON-KM'!$H$89/'[1]TACYL-BELGRANO-TON'!$H$89),"0",'[1]TACYL-BELGRANO-TON-KM'!$H$89/'[1]TACYL-BELGRANO-TON'!$H$89)</f>
        <v>752.46596315140448</v>
      </c>
      <c r="G40" s="250">
        <f>IF(ISERROR('[1]TACYL-URQ-TON-KM'!$H$89/'[1]TACYL-URQ-TON'!$H$89),"0",'[1]TACYL-URQ-TON-KM'!$H$89/'[1]TACYL-URQ-TON'!$H$89)</f>
        <v>710.95433827745842</v>
      </c>
      <c r="H40" s="250">
        <f>IF(ISERROR('[1]TACYL-SMT-TON-KM'!$H$89/'[1]TACYL-SMT-TON'!$H$89),"0",'[1]TACYL-SMT-TON-KM'!$H$89/'[1]TACYL-SMT-TON'!$H$89)</f>
        <v>566.38239209658104</v>
      </c>
      <c r="I40" s="251">
        <f>+I39/I38</f>
        <v>483.09403634093007</v>
      </c>
    </row>
    <row r="41" spans="1:9" ht="11.25" customHeight="1" x14ac:dyDescent="0.2">
      <c r="A41" s="387"/>
      <c r="B41" s="247" t="s">
        <v>8</v>
      </c>
      <c r="C41" s="248">
        <f>'[1]FERROSUR-INGRESOS'!$H$89/1000</f>
        <v>393491.54190999997</v>
      </c>
      <c r="D41" s="249">
        <f>'[1]FEPSA-INGRESOS'!$H$89/1000</f>
        <v>635135.44050739682</v>
      </c>
      <c r="E41" s="249">
        <f>'[1]NCA-INGRESOS'!$H$89/1000</f>
        <v>645408.22611831094</v>
      </c>
      <c r="F41" s="250">
        <f>'[1]TACYL-BELGRANO-INGRESOS'!$H$89/1000</f>
        <v>384841.16303000011</v>
      </c>
      <c r="G41" s="250">
        <f>'[1]TACYL-URQ-INGRESOS'!$H$89/1000</f>
        <v>42927.273410000118</v>
      </c>
      <c r="H41" s="250">
        <f>'[1]TACYL-SMT-INGRESOS'!$H$89/1000</f>
        <v>549774.1681749</v>
      </c>
      <c r="I41" s="251">
        <f>SUM(C41:H41)</f>
        <v>2651577.813150608</v>
      </c>
    </row>
    <row r="42" spans="1:9" ht="11.25" customHeight="1" x14ac:dyDescent="0.2">
      <c r="A42" s="387"/>
      <c r="B42" s="247" t="s">
        <v>9</v>
      </c>
      <c r="C42" s="248">
        <f>'[1]FERROSUR-INGRESOS'!$H$89/'[1]FERROSUR-TON'!$H$89</f>
        <v>1062.4149816130621</v>
      </c>
      <c r="D42" s="249">
        <f>'[1]FEPSA-INGRESOS'!$H$89/'[1]FEPSA-TON'!$H$89</f>
        <v>1466.8596792645735</v>
      </c>
      <c r="E42" s="249">
        <f>'[1]NCA-INGRESOS'!$H$89/'[1]NCA-TON'!$H$89</f>
        <v>1003.4192717947861</v>
      </c>
      <c r="F42" s="250">
        <f>'[1]TACYL-BELGRANO-INGRESOS'!$H$89/'[1]TACYL-BELGRANO-TON'!$H$89</f>
        <v>1566.1586190677003</v>
      </c>
      <c r="G42" s="250">
        <f>'[1]TACYL-URQ-INGRESOS'!$H$89/'[1]TACYL-URQ-TON'!$H$89</f>
        <v>1070.700219815526</v>
      </c>
      <c r="H42" s="250">
        <f>'[1]TACYL-SMT-INGRESOS'!$H$89/'[1]TACYL-SMT-TON'!$H$89</f>
        <v>1216.4484752555609</v>
      </c>
      <c r="I42" s="253">
        <f>+I41*1000/I38</f>
        <v>1213.9037794261426</v>
      </c>
    </row>
    <row r="43" spans="1:9" ht="11.25" customHeight="1" thickBot="1" x14ac:dyDescent="0.25">
      <c r="A43" s="388"/>
      <c r="B43" s="254" t="s">
        <v>10</v>
      </c>
      <c r="C43" s="255">
        <f>'[1]FERROSUR-INGRESOS'!$H$89/'[1]FERROSUR-TON-KM'!$H$89</f>
        <v>2.5040679597756967</v>
      </c>
      <c r="D43" s="256">
        <f>'[1]FEPSA-INGRESOS'!$H$89/'[1]FEPSA-TON-KM'!$H$89</f>
        <v>3.3930195144720812</v>
      </c>
      <c r="E43" s="256">
        <f>'[1]NCA-INGRESOS'!$H$89/'[1]NCA-TON-KM'!$H$89</f>
        <v>2.6721368002508936</v>
      </c>
      <c r="F43" s="257">
        <f>'[1]TACYL-BELGRANO-INGRESOS'!$H$89/'[1]TACYL-BELGRANO-TON-KM'!$H$89</f>
        <v>2.0813680561821926</v>
      </c>
      <c r="G43" s="255">
        <f>'[1]TACYL-URQ-INGRESOS'!$H$89/'[1]TACYL-URQ-TON-KM'!$H$89</f>
        <v>1.5060042005084053</v>
      </c>
      <c r="H43" s="257">
        <f>'[1]TACYL-SMT-INGRESOS'!$H$89/'[1]TACYL-SMT-TON-KM'!$H$89</f>
        <v>2.1477512229019449</v>
      </c>
      <c r="I43" s="253">
        <f>+I41*1000/I39</f>
        <v>2.5127691259046383</v>
      </c>
    </row>
    <row r="44" spans="1:9" ht="11.25" customHeight="1" x14ac:dyDescent="0.2">
      <c r="A44" s="389" t="s">
        <v>16</v>
      </c>
      <c r="B44" s="242" t="s">
        <v>4</v>
      </c>
      <c r="C44" s="243">
        <f>'[1]FERROSUR-TON'!$I$89</f>
        <v>393006.46399999998</v>
      </c>
      <c r="D44" s="244">
        <f>'[1]FEPSA-TON'!$I$89</f>
        <v>420010.08999999997</v>
      </c>
      <c r="E44" s="244">
        <f>'[1]NCA-TON'!$I$89</f>
        <v>703576.83000000007</v>
      </c>
      <c r="F44" s="245">
        <f>'[1]TACYL-BELGRANO-TON'!$I$89</f>
        <v>247120.25000000032</v>
      </c>
      <c r="G44" s="245">
        <f>'[1]TACYL-URQ-TON'!$I$89</f>
        <v>47784.049999999974</v>
      </c>
      <c r="H44" s="245">
        <f>'[1]TACYL-SMT-TON'!$I$89</f>
        <v>507927.98000000004</v>
      </c>
      <c r="I44" s="246">
        <f>SUM(C44:H44)</f>
        <v>2319425.6640000003</v>
      </c>
    </row>
    <row r="45" spans="1:9" ht="11.25" customHeight="1" x14ac:dyDescent="0.2">
      <c r="A45" s="387"/>
      <c r="B45" s="247" t="s">
        <v>5</v>
      </c>
      <c r="C45" s="248">
        <f>'[1]FERROSUR-TON-KM'!$I$89</f>
        <v>172532124.25999999</v>
      </c>
      <c r="D45" s="249">
        <f>'[1]FEPSA-TON-KM'!$I$89</f>
        <v>184367148.4243238</v>
      </c>
      <c r="E45" s="249">
        <f>'[1]NCA-TON-KM'!$I$89</f>
        <v>272466494.76399994</v>
      </c>
      <c r="F45" s="250">
        <f>'[1]TACYL-BELGRANO-TON-KM'!$I$89</f>
        <v>192987350.07902953</v>
      </c>
      <c r="G45" s="250">
        <f>'[1]TACYL-URQ-TON-KM'!$I$89</f>
        <v>31083831.203400008</v>
      </c>
      <c r="H45" s="250">
        <f>'[1]TACYL-SMT-TON-KM'!$I$89</f>
        <v>279502590.43549997</v>
      </c>
      <c r="I45" s="251">
        <f>SUM(C45:H45)</f>
        <v>1132939539.1662533</v>
      </c>
    </row>
    <row r="46" spans="1:9" ht="11.25" customHeight="1" x14ac:dyDescent="0.2">
      <c r="A46" s="387"/>
      <c r="B46" s="247" t="s">
        <v>7</v>
      </c>
      <c r="C46" s="252">
        <f>IF(ISERROR('[1]FERROSUR-TON-KM'!$I$89/'[1]FERROSUR-TON'!$I$89),"0",'[1]FERROSUR-TON-KM'!$I$89/'[1]FERROSUR-TON'!$I$89)</f>
        <v>439.00581813331195</v>
      </c>
      <c r="D46" s="249">
        <f>IF(ISERROR('[1]FEPSA-TON-KM'!$I$89/'[1]FEPSA-TON'!$I$89),"0",'[1]FEPSA-TON-KM'!$I$89/'[1]FEPSA-TON'!$I$89)</f>
        <v>438.95885554636038</v>
      </c>
      <c r="E46" s="249">
        <f>IF(ISERROR('[1]NCA-TON-KM'!$I$89/'[1]NCA-TON'!$I$89),"0",'[1]NCA-TON-KM'!$I$89/'[1]NCA-TON'!$I$89)</f>
        <v>387.2590499661564</v>
      </c>
      <c r="F46" s="250">
        <f>IF(ISERROR('[1]TACYL-BELGRANO-TON-KM'!$I$89/'[1]TACYL-BELGRANO-TON'!$I$89),"0",'[1]TACYL-BELGRANO-TON-KM'!$I$89/'[1]TACYL-BELGRANO-TON'!$I$89)</f>
        <v>780.94510700369267</v>
      </c>
      <c r="G46" s="250">
        <f>IF(ISERROR('[1]TACYL-URQ-TON-KM'!$I$89/'[1]TACYL-URQ-TON'!$I$89),"0",'[1]TACYL-URQ-TON-KM'!$I$89/'[1]TACYL-URQ-TON'!$I$89)</f>
        <v>650.50641800768301</v>
      </c>
      <c r="H46" s="250">
        <f>IF(ISERROR('[1]TACYL-SMT-TON-KM'!$I$89/'[1]TACYL-SMT-TON'!$I$89),"0",'[1]TACYL-SMT-TON-KM'!$I$89/'[1]TACYL-SMT-TON'!$I$89)</f>
        <v>550.27996377655734</v>
      </c>
      <c r="I46" s="251">
        <f>+I45/I44</f>
        <v>488.45692998516944</v>
      </c>
    </row>
    <row r="47" spans="1:9" ht="11.25" customHeight="1" x14ac:dyDescent="0.2">
      <c r="A47" s="387"/>
      <c r="B47" s="247" t="s">
        <v>8</v>
      </c>
      <c r="C47" s="248">
        <f>'[1]FERROSUR-INGRESOS'!$I$89/1000</f>
        <v>416137.41204000008</v>
      </c>
      <c r="D47" s="249">
        <f>'[1]FEPSA-INGRESOS'!$I$89/1000</f>
        <v>575877.61728990648</v>
      </c>
      <c r="E47" s="249">
        <f>'[1]NCA-INGRESOS'!$I$89/1000</f>
        <v>750992.90339028125</v>
      </c>
      <c r="F47" s="250">
        <f>'[1]TACYL-BELGRANO-INGRESOS'!$I$89/1000</f>
        <v>408957.35543999984</v>
      </c>
      <c r="G47" s="250">
        <f>'[1]TACYL-URQ-INGRESOS'!$I$89/1000</f>
        <v>52074.382189999982</v>
      </c>
      <c r="H47" s="250">
        <f>'[1]TACYL-SMT-INGRESOS'!$I$89/1000</f>
        <v>604844.24730409996</v>
      </c>
      <c r="I47" s="251">
        <f>SUM(C47:H47)</f>
        <v>2808883.9176542875</v>
      </c>
    </row>
    <row r="48" spans="1:9" ht="11.25" customHeight="1" x14ac:dyDescent="0.2">
      <c r="A48" s="387"/>
      <c r="B48" s="247" t="s">
        <v>9</v>
      </c>
      <c r="C48" s="248">
        <f>'[1]FERROSUR-INGRESOS'!$I$89/'[1]FERROSUR-TON'!$I$89</f>
        <v>1058.8564060870003</v>
      </c>
      <c r="D48" s="249">
        <f>'[1]FEPSA-INGRESOS'!$I$89/'[1]FEPSA-TON'!$I$89</f>
        <v>1371.1042448763708</v>
      </c>
      <c r="E48" s="249">
        <f>'[1]NCA-INGRESOS'!$I$89/'[1]NCA-TON'!$I$89</f>
        <v>1067.3928864176512</v>
      </c>
      <c r="F48" s="250">
        <f>'[1]TACYL-BELGRANO-INGRESOS'!$I$89/'[1]TACYL-BELGRANO-TON'!$I$89</f>
        <v>1654.8921241379421</v>
      </c>
      <c r="G48" s="250">
        <f>'[1]TACYL-URQ-INGRESOS'!$I$89/'[1]TACYL-URQ-TON'!$I$89</f>
        <v>1089.785863483736</v>
      </c>
      <c r="H48" s="250">
        <f>'[1]TACYL-SMT-INGRESOS'!$I$89/'[1]TACYL-SMT-TON'!$I$89</f>
        <v>1190.8071047869817</v>
      </c>
      <c r="I48" s="253">
        <f>+I47*1000/I44</f>
        <v>1211.0256264088173</v>
      </c>
    </row>
    <row r="49" spans="1:9" ht="11.25" customHeight="1" thickBot="1" x14ac:dyDescent="0.25">
      <c r="A49" s="388"/>
      <c r="B49" s="258" t="s">
        <v>10</v>
      </c>
      <c r="C49" s="255">
        <f>'[1]FERROSUR-INGRESOS'!$I$89/'[1]FERROSUR-TON-KM'!$I$89</f>
        <v>2.4119416243487231</v>
      </c>
      <c r="D49" s="256">
        <f>'[1]FEPSA-INGRESOS'!$I$89/'[1]FEPSA-TON-KM'!$I$89</f>
        <v>3.1235370412331562</v>
      </c>
      <c r="E49" s="256">
        <f>'[1]NCA-INGRESOS'!$I$89/'[1]NCA-TON-KM'!$I$89</f>
        <v>2.7562761580676645</v>
      </c>
      <c r="F49" s="257">
        <f>'[1]TACYL-BELGRANO-INGRESOS'!$I$89/'[1]TACYL-BELGRANO-TON-KM'!$I$89</f>
        <v>2.1190889209708783</v>
      </c>
      <c r="G49" s="257">
        <f>'[1]TACYL-URQ-INGRESOS'!$I$89/'[1]TACYL-URQ-TON-KM'!$I$89</f>
        <v>1.6752884111757751</v>
      </c>
      <c r="H49" s="257">
        <f>'[1]TACYL-SMT-INGRESOS'!$I$89/'[1]TACYL-SMT-TON-KM'!$I$89</f>
        <v>2.1640022955124567</v>
      </c>
      <c r="I49" s="253">
        <f>+I47*1000/I45</f>
        <v>2.4792884532226545</v>
      </c>
    </row>
    <row r="50" spans="1:9" ht="11.25" customHeight="1" x14ac:dyDescent="0.2">
      <c r="A50" s="389" t="s">
        <v>17</v>
      </c>
      <c r="B50" s="242" t="s">
        <v>4</v>
      </c>
      <c r="C50" s="243">
        <f>'[1]FERROSUR-TON'!$J$89</f>
        <v>393060.21900000004</v>
      </c>
      <c r="D50" s="244">
        <f>'[1]FEPSA-TON'!$J$89</f>
        <v>420000.00000000006</v>
      </c>
      <c r="E50" s="244">
        <f>'[1]NCA-TON'!$J$89</f>
        <v>665255.02</v>
      </c>
      <c r="F50" s="245">
        <f>'[1]TACYL-BELGRANO-TON'!$J$89</f>
        <v>253450.59999999998</v>
      </c>
      <c r="G50" s="245">
        <f>'[1]TACYL-URQ-TON'!$J$89</f>
        <v>43172.189999999973</v>
      </c>
      <c r="H50" s="245">
        <f>'[1]TACYL-SMT-TON'!$J$89</f>
        <v>511610.5</v>
      </c>
      <c r="I50" s="246">
        <f>SUM(C50:H50)</f>
        <v>2286548.5290000001</v>
      </c>
    </row>
    <row r="51" spans="1:9" ht="11.25" customHeight="1" x14ac:dyDescent="0.2">
      <c r="A51" s="387"/>
      <c r="B51" s="247" t="s">
        <v>5</v>
      </c>
      <c r="C51" s="248">
        <f>'[1]FERROSUR-TON-KM'!$J$89</f>
        <v>166957015.65899998</v>
      </c>
      <c r="D51" s="249">
        <f>'[1]FEPSA-TON-KM'!$J$89</f>
        <v>184440535.66921178</v>
      </c>
      <c r="E51" s="249">
        <f>'[1]NCA-TON-KM'!$J$89</f>
        <v>287502452.45999998</v>
      </c>
      <c r="F51" s="250">
        <f>'[1]TACYL-BELGRANO-TON-KM'!$J$89</f>
        <v>194157184.99094325</v>
      </c>
      <c r="G51" s="250">
        <f>'[1]TACYL-URQ-TON-KM'!$J$89</f>
        <v>28856896.885800004</v>
      </c>
      <c r="H51" s="250">
        <f>'[1]TACYL-SMT-TON-KM'!$J$89</f>
        <v>281509325.2816</v>
      </c>
      <c r="I51" s="251">
        <f>SUM(C51:H51)</f>
        <v>1143423410.9465551</v>
      </c>
    </row>
    <row r="52" spans="1:9" ht="11.25" customHeight="1" x14ac:dyDescent="0.2">
      <c r="A52" s="387"/>
      <c r="B52" s="247" t="s">
        <v>7</v>
      </c>
      <c r="C52" s="252">
        <f>IF(ISERROR('[1]FERROSUR-TON-KM'!$J$89/'[1]FERROSUR-TON'!$J$89),"0",'[1]FERROSUR-TON-KM'!$J$89/'[1]FERROSUR-TON'!$J$89)</f>
        <v>424.76192600655924</v>
      </c>
      <c r="D52" s="249">
        <f>IF(ISERROR('[1]FEPSA-TON-KM'!$J$89/'[1]FEPSA-TON'!$J$89),"0",'[1]FEPSA-TON-KM'!$J$89/'[1]FEPSA-TON'!$J$89)</f>
        <v>439.14413254574225</v>
      </c>
      <c r="E52" s="249">
        <f>IF(ISERROR('[1]NCA-TON-KM'!$J$89/'[1]NCA-TON'!$J$89),"0",'[1]NCA-TON-KM'!$J$89/'[1]NCA-TON'!$J$89)</f>
        <v>432.16878312319983</v>
      </c>
      <c r="F52" s="250">
        <f>IF(ISERROR('[1]TACYL-BELGRANO-TON-KM'!$J$89/'[1]TACYL-BELGRANO-TON'!$J$89),"0",'[1]TACYL-BELGRANO-TON-KM'!$J$89/'[1]TACYL-BELGRANO-TON'!$J$89)</f>
        <v>766.05533776974005</v>
      </c>
      <c r="G52" s="250">
        <f>IF(ISERROR('[1]TACYL-URQ-TON-KM'!$J$89/'[1]TACYL-URQ-TON'!$J$89),"0",'[1]TACYL-URQ-TON-KM'!$J$89/'[1]TACYL-URQ-TON'!$J$89)</f>
        <v>668.41401573096061</v>
      </c>
      <c r="H52" s="250">
        <f>IF(ISERROR('[1]TACYL-SMT-TON-KM'!$J$89/'[1]TACYL-SMT-TON'!$J$89),"0",'[1]TACYL-SMT-TON-KM'!$J$89/'[1]TACYL-SMT-TON'!$J$89)</f>
        <v>550.2414928575547</v>
      </c>
      <c r="I52" s="251">
        <f>+I51/I50</f>
        <v>500.06522776344497</v>
      </c>
    </row>
    <row r="53" spans="1:9" ht="11.25" customHeight="1" x14ac:dyDescent="0.2">
      <c r="A53" s="387"/>
      <c r="B53" s="247" t="s">
        <v>8</v>
      </c>
      <c r="C53" s="248">
        <f>'[1]FERROSUR-INGRESOS'!$J$89/1000</f>
        <v>467653.75043999997</v>
      </c>
      <c r="D53" s="249">
        <f>'[1]FEPSA-INGRESOS'!$J$89/1000</f>
        <v>573453.81285255973</v>
      </c>
      <c r="E53" s="249">
        <f>'[1]NCA-INGRESOS'!$J$89/1000</f>
        <v>780322.83310999989</v>
      </c>
      <c r="F53" s="250">
        <f>'[1]TACYL-BELGRANO-INGRESOS'!$J$89/1000</f>
        <v>418948.65957000019</v>
      </c>
      <c r="G53" s="250">
        <f>'[1]TACYL-URQ-INGRESOS'!$J$89/1000</f>
        <v>47754.385680000021</v>
      </c>
      <c r="H53" s="250">
        <f>'[1]TACYL-SMT-INGRESOS'!$J$89/1000</f>
        <v>596883.34662740014</v>
      </c>
      <c r="I53" s="251">
        <f>SUM(C53:H53)</f>
        <v>2885016.7882799599</v>
      </c>
    </row>
    <row r="54" spans="1:9" ht="11.25" customHeight="1" x14ac:dyDescent="0.2">
      <c r="A54" s="387"/>
      <c r="B54" s="247" t="s">
        <v>9</v>
      </c>
      <c r="C54" s="248">
        <f>'[1]FERROSUR-INGRESOS'!$J$89/'[1]FERROSUR-TON'!$J$89</f>
        <v>1189.7763442705455</v>
      </c>
      <c r="D54" s="249">
        <f>'[1]FEPSA-INGRESOS'!$J$89/'[1]FEPSA-TON'!$J$89</f>
        <v>1365.3662210775228</v>
      </c>
      <c r="E54" s="249">
        <f>'[1]NCA-INGRESOS'!$J$89/'[1]NCA-TON'!$J$89</f>
        <v>1172.967974161247</v>
      </c>
      <c r="F54" s="250">
        <f>'[1]TACYL-BELGRANO-INGRESOS'!$J$89/'[1]TACYL-BELGRANO-TON'!$J$89</f>
        <v>1652.9795532936209</v>
      </c>
      <c r="G54" s="250" t="e">
        <f>+'[1]TACYL-URQ-INGRESOS'!J92/'[1]TACYL-URQ-TON'!J92</f>
        <v>#REF!</v>
      </c>
      <c r="H54" s="250">
        <f>'[1]TACYL-SMT-INGRESOS'!$J$89/'[1]TACYL-SMT-TON'!$J$89</f>
        <v>1166.6753255208801</v>
      </c>
      <c r="I54" s="253">
        <f>+I53*1000/I50</f>
        <v>1261.7343352610558</v>
      </c>
    </row>
    <row r="55" spans="1:9" ht="11.25" customHeight="1" thickBot="1" x14ac:dyDescent="0.25">
      <c r="A55" s="388"/>
      <c r="B55" s="254" t="s">
        <v>10</v>
      </c>
      <c r="C55" s="255">
        <f>'[1]FERROSUR-INGRESOS'!$J$89/'[1]FERROSUR-TON-KM'!$J$89</f>
        <v>2.8010428228733777</v>
      </c>
      <c r="D55" s="256">
        <f>'[1]FEPSA-INGRESOS'!$J$89/'[1]FEPSA-TON-KM'!$J$89</f>
        <v>3.1091528268006705</v>
      </c>
      <c r="E55" s="256">
        <f>'[1]NCA-INGRESOS'!$J$89/'[1]NCA-TON-KM'!$J$89</f>
        <v>2.7141432235906429</v>
      </c>
      <c r="F55" s="257">
        <f>'[1]TACYL-BELGRANO-INGRESOS'!$J$89/'[1]TACYL-BELGRANO-TON-KM'!$J$89</f>
        <v>2.1577808701209933</v>
      </c>
      <c r="G55" s="257" t="e">
        <f>+'[1]TACYL-URQ-INGRESOS'!J92/'[1]TACYL-URQ-TON-KM'!J92</f>
        <v>#REF!</v>
      </c>
      <c r="H55" s="257">
        <f>'[1]TACYL-SMT-INGRESOS'!$J$89/'[1]TACYL-SMT-TON-KM'!$J$89</f>
        <v>2.120296889029607</v>
      </c>
      <c r="I55" s="253">
        <f>+I53*1000/I51</f>
        <v>2.5231395130275227</v>
      </c>
    </row>
    <row r="56" spans="1:9" ht="11.25" customHeight="1" x14ac:dyDescent="0.2">
      <c r="A56" s="259"/>
      <c r="B56" s="242" t="s">
        <v>4</v>
      </c>
      <c r="C56" s="260">
        <f>'[1]FERROSUR-TON'!$K$89</f>
        <v>364041.37099999993</v>
      </c>
      <c r="D56" s="260">
        <f>'[1]FEPSA-TON'!$K$89</f>
        <v>384999.99999999988</v>
      </c>
      <c r="E56" s="260">
        <f>'[1]NCA-TON'!$K$89</f>
        <v>713957.11</v>
      </c>
      <c r="F56" s="260">
        <f>'[1]TACYL-BELGRANO-TON'!$K$89</f>
        <v>257510.00000000006</v>
      </c>
      <c r="G56" s="260">
        <f>'[1]TACYL-URQ-TON'!$K$89</f>
        <v>40319.319999999992</v>
      </c>
      <c r="H56" s="260">
        <f>'[1]TACYL-SMT-TON'!$K$89</f>
        <v>532746.54999999993</v>
      </c>
      <c r="I56" s="246">
        <f>SUM(C56:H56)</f>
        <v>2293574.3509999998</v>
      </c>
    </row>
    <row r="57" spans="1:9" ht="11.25" customHeight="1" x14ac:dyDescent="0.2">
      <c r="A57" s="261"/>
      <c r="B57" s="247" t="s">
        <v>5</v>
      </c>
      <c r="C57" s="262">
        <f>'[1]FERROSUR-TON-KM'!$K$89</f>
        <v>155872306.896</v>
      </c>
      <c r="D57" s="262">
        <f>'[1]FEPSA-TON-KM'!$K$89</f>
        <v>170520871.72454253</v>
      </c>
      <c r="E57" s="262">
        <f>'[1]NCA-TON-KM'!$K$89</f>
        <v>289655693.56</v>
      </c>
      <c r="F57" s="262">
        <f>'[1]TACYL-BELGRANO-TON-KM'!$K$89</f>
        <v>197900599.93278366</v>
      </c>
      <c r="G57" s="262">
        <f>'[1]TACYL-URQ-TON-KM'!$K$89</f>
        <v>28144474.336799994</v>
      </c>
      <c r="H57" s="262">
        <f>'[1]TACYL-SMT-TON-KM'!$K$89</f>
        <v>299406536.29640007</v>
      </c>
      <c r="I57" s="251">
        <f>SUM(C57:H57)</f>
        <v>1141500482.7465262</v>
      </c>
    </row>
    <row r="58" spans="1:9" ht="11.25" customHeight="1" x14ac:dyDescent="0.2">
      <c r="A58" s="263" t="s">
        <v>18</v>
      </c>
      <c r="B58" s="247" t="s">
        <v>7</v>
      </c>
      <c r="C58" s="264">
        <f>IF(ISERROR('[1]FERROSUR-TON-KM'!$K$89/'[1]FERROSUR-TON'!$K$89),"0",'[1]FERROSUR-TON-KM'!$K$89/'[1]FERROSUR-TON'!$K$89)</f>
        <v>428.17195877443288</v>
      </c>
      <c r="D58" s="264">
        <f>IF(ISERROR('[1]FEPSA-TON-KM'!$K$89/'[1]FEPSA-TON'!$K$89),"0",'[1]FEPSA-TON-KM'!$K$89/'[1]FEPSA-TON'!$K$89)</f>
        <v>442.91135512868203</v>
      </c>
      <c r="E58" s="264">
        <f>IF(ISERROR('[1]NCA-TON-KM'!$K$89/'[1]NCA-TON'!$K$89),"0",'[1]NCA-TON-KM'!$K$89/'[1]NCA-TON'!$K$89)</f>
        <v>405.70461376874584</v>
      </c>
      <c r="F58" s="264">
        <f>IF(ISERROR('[1]TACYL-BELGRANO-TON-KM'!$K$89/'[1]TACYL-BELGRANO-TON'!$K$89),"0",'[1]TACYL-BELGRANO-TON-KM'!$K$89/'[1]TACYL-BELGRANO-TON'!$K$89)</f>
        <v>768.51617386813564</v>
      </c>
      <c r="G58" s="264">
        <f>IF(ISERROR('[1]TACYL-URQ-TON-KM'!$K$89/'[1]TACYL-URQ-TON'!$K$89),"0",'[1]TACYL-URQ-TON-KM'!$K$89/'[1]TACYL-URQ-TON'!$K$89)</f>
        <v>698.03940981147502</v>
      </c>
      <c r="H58" s="264">
        <f>IF(ISERROR('[1]TACYL-SMT-TON-KM'!$K$89/'[1]TACYL-SMT-TON'!$K$89),"0",'[1]TACYL-SMT-TON-KM'!$K$89/'[1]TACYL-SMT-TON'!$K$89)</f>
        <v>562.00558463757318</v>
      </c>
      <c r="I58" s="251">
        <f>+I57/I56</f>
        <v>497.6949983107508</v>
      </c>
    </row>
    <row r="59" spans="1:9" ht="11.25" customHeight="1" x14ac:dyDescent="0.2">
      <c r="A59" s="265"/>
      <c r="B59" s="247" t="s">
        <v>8</v>
      </c>
      <c r="C59" s="264">
        <f>'[1]FERROSUR-INGRESOS'!$K$89/1000</f>
        <v>440934.10233000002</v>
      </c>
      <c r="D59" s="264">
        <f>'[1]FEPSA-INGRESOS'!$K$89/1000</f>
        <v>524141.43325828254</v>
      </c>
      <c r="E59" s="264">
        <f>'[1]NCA-INGRESOS'!$K$89/1000</f>
        <v>796492.19038000004</v>
      </c>
      <c r="F59" s="264">
        <f>'[1]TACYL-BELGRANO-INGRESOS'!$K$89/1000</f>
        <v>432727.55586000084</v>
      </c>
      <c r="G59" s="264">
        <f>'[1]TACYL-URQ-INGRESOS'!$K$89/1000</f>
        <v>48268.197100000005</v>
      </c>
      <c r="H59" s="264">
        <f>'[1]TACYL-SMT-INGRESOS'!$K$89/1000</f>
        <v>624002.6852698999</v>
      </c>
      <c r="I59" s="251">
        <f>SUM(C59:H59)</f>
        <v>2866566.1641981835</v>
      </c>
    </row>
    <row r="60" spans="1:9" ht="11.25" customHeight="1" x14ac:dyDescent="0.2">
      <c r="A60" s="265"/>
      <c r="B60" s="247" t="s">
        <v>9</v>
      </c>
      <c r="C60" s="266">
        <f>'[1]FERROSUR-INGRESOS'!$K$89/'[1]FERROSUR-TON'!$K$89</f>
        <v>1211.2197608716294</v>
      </c>
      <c r="D60" s="266">
        <f>'[1]FEPSA-INGRESOS'!$K$89/'[1]FEPSA-TON'!$K$89</f>
        <v>1361.4063201513836</v>
      </c>
      <c r="E60" s="266">
        <f>'[1]NCA-INGRESOS'!$K$89/'[1]NCA-TON'!$K$89</f>
        <v>1115.602294905362</v>
      </c>
      <c r="F60" s="266">
        <f>'[1]TACYL-BELGRANO-INGRESOS'!$K$89/'[1]TACYL-BELGRANO-TON'!$K$89</f>
        <v>1680.4301031416285</v>
      </c>
      <c r="G60" s="266">
        <f>'[1]TACYL-URQ-INGRESOS'!$K$89/'[1]TACYL-URQ-TON'!$K$89</f>
        <v>1197.1480942634948</v>
      </c>
      <c r="H60" s="266">
        <f>'[1]TACYL-SMT-INGRESOS'!$K$89/'[1]TACYL-SMT-TON'!$K$89</f>
        <v>1171.2937141871682</v>
      </c>
      <c r="I60" s="267">
        <f>+I59*1000/I56</f>
        <v>1249.824826018114</v>
      </c>
    </row>
    <row r="61" spans="1:9" ht="11.25" customHeight="1" thickBot="1" x14ac:dyDescent="0.25">
      <c r="A61" s="268"/>
      <c r="B61" s="254" t="s">
        <v>10</v>
      </c>
      <c r="C61" s="269">
        <f>'[1]FERROSUR-INGRESOS'!$K$89/'[1]FERROSUR-TON-KM'!$K$89</f>
        <v>2.828816170817289</v>
      </c>
      <c r="D61" s="269">
        <f>'[1]FEPSA-INGRESOS'!$K$89/'[1]FEPSA-TON-KM'!$K$89</f>
        <v>3.073767028970944</v>
      </c>
      <c r="E61" s="269">
        <f>'[1]NCA-INGRESOS'!$K$89/'[1]NCA-TON-KM'!$K$89</f>
        <v>2.749789519379886</v>
      </c>
      <c r="F61" s="269">
        <f>'[1]TACYL-BELGRANO-INGRESOS'!$K$89/'[1]TACYL-BELGRANO-TON-KM'!$K$89</f>
        <v>2.1865904196701549</v>
      </c>
      <c r="G61" s="269">
        <f>'[1]TACYL-URQ-INGRESOS'!$K$89/'[1]TACYL-URQ-TON-KM'!$K$89</f>
        <v>1.7150150513519258</v>
      </c>
      <c r="H61" s="269">
        <f>'[1]TACYL-SMT-INGRESOS'!$K$89/'[1]TACYL-SMT-TON-KM'!$K$89</f>
        <v>2.084131806167929</v>
      </c>
      <c r="I61" s="267">
        <f>+I59*1000/I57</f>
        <v>2.5112264142902809</v>
      </c>
    </row>
    <row r="62" spans="1:9" ht="11.25" customHeight="1" x14ac:dyDescent="0.2">
      <c r="A62" s="259"/>
      <c r="B62" s="242" t="s">
        <v>4</v>
      </c>
      <c r="C62" s="260">
        <f>'[1]FERROSUR-TON'!$L$89</f>
        <v>400250.56400000001</v>
      </c>
      <c r="D62" s="260">
        <f>'[1]FEPSA-TON'!$L$89</f>
        <v>410000.00000000006</v>
      </c>
      <c r="E62" s="260">
        <f>'[1]NCA-TON'!$L$89</f>
        <v>624665.72</v>
      </c>
      <c r="F62" s="260">
        <f>'[1]TACYL-BELGRANO-TON'!$L$89</f>
        <v>266443.71000000008</v>
      </c>
      <c r="G62" s="260">
        <f>'[1]TACYL-URQ-TON'!$L$89</f>
        <v>40058.240000000005</v>
      </c>
      <c r="H62" s="260">
        <f>'[1]TACYL-SMT-TON'!$L$89</f>
        <v>543749.76</v>
      </c>
      <c r="I62" s="246">
        <f>SUM(C62:H62)</f>
        <v>2285167.9939999999</v>
      </c>
    </row>
    <row r="63" spans="1:9" ht="11.25" customHeight="1" x14ac:dyDescent="0.2">
      <c r="A63" s="261"/>
      <c r="B63" s="247" t="s">
        <v>5</v>
      </c>
      <c r="C63" s="262">
        <f>'[1]FERROSUR-TON-KM'!$L$89</f>
        <v>175558731.588</v>
      </c>
      <c r="D63" s="262">
        <f>'[1]FEPSA-TON-KM'!$L$89</f>
        <v>183178189.64508399</v>
      </c>
      <c r="E63" s="262">
        <f>'[1]NCA-TON-KM'!$L$89</f>
        <v>258875934.19999996</v>
      </c>
      <c r="F63" s="262">
        <f>'[1]TACYL-BELGRANO-TON-KM'!$L$89</f>
        <v>199487349.58929816</v>
      </c>
      <c r="G63" s="262">
        <f>'[1]TACYL-URQ-TON-KM'!$L$89</f>
        <v>27923838.869999997</v>
      </c>
      <c r="H63" s="262">
        <f>'[1]TACYL-SMT-TON-KM'!$L$89</f>
        <v>297598405.15339988</v>
      </c>
      <c r="I63" s="251">
        <f>SUM(C63:H63)</f>
        <v>1142622449.0457819</v>
      </c>
    </row>
    <row r="64" spans="1:9" ht="11.25" customHeight="1" x14ac:dyDescent="0.2">
      <c r="A64" s="261" t="s">
        <v>19</v>
      </c>
      <c r="B64" s="247" t="s">
        <v>7</v>
      </c>
      <c r="C64" s="264">
        <f>IF(ISERROR('[1]FERROSUR-TON-KM'!$L$89/'[1]FERROSUR-TON'!$L$89),"0",'[1]FERROSUR-TON-KM'!$L$89/'[1]FERROSUR-TON'!$L$89)</f>
        <v>438.62207171805505</v>
      </c>
      <c r="D64" s="264">
        <f>IF(ISERROR('[1]FEPSA-TON-KM'!$L$89/'[1]FEPSA-TON'!$L$89),"0",'[1]FEPSA-TON-KM'!$L$89/'[1]FEPSA-TON'!$L$89)</f>
        <v>446.77607230508283</v>
      </c>
      <c r="E64" s="264">
        <f>IF(ISERROR('[1]NCA-TON-KM'!$L$89/'[1]NCA-TON'!$L$89),"0",'[1]NCA-TON-KM'!$L$89/'[1]NCA-TON'!$L$89)</f>
        <v>414.42314811192131</v>
      </c>
      <c r="F64" s="264">
        <f>IF(ISERROR('[1]TACYL-BELGRANO-TON-KM'!$L$89/'[1]TACYL-BELGRANO-TON'!$L$89),"0",'[1]TACYL-BELGRANO-TON-KM'!$L$89/'[1]TACYL-BELGRANO-TON'!$L$89)</f>
        <v>748.70354263306911</v>
      </c>
      <c r="G64" s="264">
        <f>IF(ISERROR('[1]TACYL-URQ-TON-KM'!$L$89/'[1]TACYL-URQ-TON'!$L$89),"0",'[1]TACYL-URQ-TON-KM'!$L$89/'[1]TACYL-URQ-TON'!$L$89)</f>
        <v>697.08102178228478</v>
      </c>
      <c r="H64" s="264">
        <f>IF(ISERROR('[1]TACYL-SMT-TON-KM'!$L$89/'[1]TACYL-SMT-TON'!$L$89),"0",'[1]TACYL-SMT-TON-KM'!$L$89/'[1]TACYL-SMT-TON'!$L$89)</f>
        <v>547.30765334664216</v>
      </c>
      <c r="I64" s="270">
        <f>+I63/I62</f>
        <v>500.01682679167698</v>
      </c>
    </row>
    <row r="65" spans="1:9" ht="11.25" customHeight="1" x14ac:dyDescent="0.2">
      <c r="A65" s="261"/>
      <c r="B65" s="247" t="s">
        <v>8</v>
      </c>
      <c r="C65" s="264">
        <f>'[1]FERROSUR-INGRESOS'!$L$89/1000</f>
        <v>513075.65359</v>
      </c>
      <c r="D65" s="264">
        <f>'[1]FEPSA-INGRESOS'!$L$89/1000</f>
        <v>542649.40465227037</v>
      </c>
      <c r="E65" s="264">
        <f>'[1]NCA-INGRESOS'!$L$89/1000</f>
        <v>701335.45732000005</v>
      </c>
      <c r="F65" s="264">
        <f>'[1]TACYL-BELGRANO-INGRESOS'!$L$89/1000</f>
        <v>443434.55777000077</v>
      </c>
      <c r="G65" s="264">
        <f>'[1]TACYL-URQ-INGRESOS'!$L$89/1000</f>
        <v>46775.110299999928</v>
      </c>
      <c r="H65" s="264">
        <f>'[1]TACYL-SMT-INGRESOS'!$L$89/1000</f>
        <v>661491.89100289997</v>
      </c>
      <c r="I65" s="251">
        <f>SUM(C65:H65)</f>
        <v>2908762.0746351709</v>
      </c>
    </row>
    <row r="66" spans="1:9" ht="11.25" customHeight="1" x14ac:dyDescent="0.2">
      <c r="A66" s="261"/>
      <c r="B66" s="247" t="s">
        <v>9</v>
      </c>
      <c r="C66" s="266">
        <f>'[1]FERROSUR-INGRESOS'!$L$89/'[1]FERROSUR-TON'!$L$89</f>
        <v>1281.8861476732359</v>
      </c>
      <c r="D66" s="266">
        <f>'[1]FEPSA-INGRESOS'!$L$89/'[1]FEPSA-TON'!$L$89</f>
        <v>1323.53513329822</v>
      </c>
      <c r="E66" s="266">
        <f>'[1]NCA-INGRESOS'!$L$89/'[1]NCA-TON'!$L$89</f>
        <v>1122.7372254715692</v>
      </c>
      <c r="F66" s="266">
        <f>'[1]TACYL-BELGRANO-INGRESOS'!$L$89/'[1]TACYL-BELGRANO-TON'!$L$89</f>
        <v>1664.2710678739634</v>
      </c>
      <c r="G66" s="266">
        <f>'[1]TACYL-URQ-INGRESOS'!$L$89/'[1]TACYL-URQ-TON'!$L$89</f>
        <v>1167.6776188868987</v>
      </c>
      <c r="H66" s="266">
        <f>'[1]TACYL-SMT-INGRESOS'!$L$89/'[1]TACYL-SMT-TON'!$L$89</f>
        <v>1216.5373479942318</v>
      </c>
      <c r="I66" s="267">
        <f>+I65*1000/I62</f>
        <v>1272.8876311380593</v>
      </c>
    </row>
    <row r="67" spans="1:9" ht="11.25" customHeight="1" thickBot="1" x14ac:dyDescent="0.25">
      <c r="A67" s="271"/>
      <c r="B67" s="254" t="s">
        <v>10</v>
      </c>
      <c r="C67" s="269">
        <f>'[1]FERROSUR-INGRESOS'!$L$89/'[1]FERROSUR-TON-KM'!$L$89</f>
        <v>2.9225299644684282</v>
      </c>
      <c r="D67" s="269">
        <f>'[1]FEPSA-INGRESOS'!$L$89/'[1]FEPSA-TON-KM'!$L$89</f>
        <v>2.9624127506865201</v>
      </c>
      <c r="E67" s="269">
        <f>'[1]NCA-INGRESOS'!$L$89/'[1]NCA-TON-KM'!$L$89</f>
        <v>2.709156644812603</v>
      </c>
      <c r="F67" s="269">
        <f>'[1]TACYL-BELGRANO-INGRESOS'!$L$89/'[1]TACYL-BELGRANO-TON-KM'!$L$89</f>
        <v>2.2228705663939983</v>
      </c>
      <c r="G67" s="269">
        <f>'[1]TACYL-URQ-INGRESOS'!$L$89/'[1]TACYL-URQ-TON-KM'!$L$89</f>
        <v>1.6750959822452212</v>
      </c>
      <c r="H67" s="269">
        <f>'[1]TACYL-SMT-INGRESOS'!$L$89/'[1]TACYL-SMT-TON-KM'!$L$89</f>
        <v>2.2227669219595709</v>
      </c>
      <c r="I67" s="267">
        <f>+I65*1000/I63</f>
        <v>2.5456895906992849</v>
      </c>
    </row>
    <row r="68" spans="1:9" ht="11.25" customHeight="1" x14ac:dyDescent="0.2">
      <c r="A68" s="259"/>
      <c r="B68" s="242" t="s">
        <v>4</v>
      </c>
      <c r="C68" s="260">
        <f>'[1]FERROSUR-TON'!$M$89</f>
        <v>385471.79100000003</v>
      </c>
      <c r="D68" s="260">
        <f>'[1]FEPSA-TON'!$M$89</f>
        <v>298999.99999999988</v>
      </c>
      <c r="E68" s="260">
        <f>'[1]NCA-TON'!$M$89</f>
        <v>541707.27</v>
      </c>
      <c r="F68" s="260">
        <f>'[1]TACYL-BELGRANO-TON'!$M$89</f>
        <v>252916.41000000012</v>
      </c>
      <c r="G68" s="260">
        <f>'[1]TACYL-URQ-TON'!$M$89</f>
        <v>42360.070000000007</v>
      </c>
      <c r="H68" s="260">
        <f>'[1]TACYL-SMT-TON'!$M$89</f>
        <v>485486.44999999995</v>
      </c>
      <c r="I68" s="246">
        <f>SUM(C68:H68)</f>
        <v>2006941.9910000002</v>
      </c>
    </row>
    <row r="69" spans="1:9" ht="11.25" customHeight="1" x14ac:dyDescent="0.2">
      <c r="A69" s="261"/>
      <c r="B69" s="247" t="s">
        <v>5</v>
      </c>
      <c r="C69" s="262">
        <f>'[1]FERROSUR-TON-KM'!$M$89</f>
        <v>153882533.90699998</v>
      </c>
      <c r="D69" s="262">
        <f>'[1]FEPSA-TON-KM'!$M$89</f>
        <v>129372892.47547118</v>
      </c>
      <c r="E69" s="262">
        <f>'[1]NCA-TON-KM'!$M$89</f>
        <v>244156006.07999995</v>
      </c>
      <c r="F69" s="262">
        <f>'[1]TACYL-BELGRANO-TON-KM'!$M$89</f>
        <v>182537802.21012607</v>
      </c>
      <c r="G69" s="262">
        <f>'[1]TACYL-URQ-TON-KM'!$M$89</f>
        <v>27936625.130599998</v>
      </c>
      <c r="H69" s="262">
        <f>'[1]TACYL-SMT-TON-KM'!$M$89</f>
        <v>272659012.43189996</v>
      </c>
      <c r="I69" s="251">
        <f>SUM(C69:H69)</f>
        <v>1010544872.2350972</v>
      </c>
    </row>
    <row r="70" spans="1:9" ht="11.25" customHeight="1" x14ac:dyDescent="0.2">
      <c r="A70" s="261" t="s">
        <v>20</v>
      </c>
      <c r="B70" s="247" t="s">
        <v>7</v>
      </c>
      <c r="C70" s="264">
        <f>IF(ISERROR('[1]FERROSUR-TON-KM'!$M$89/'[1]FERROSUR-TON'!$M$89),"0",'[1]FERROSUR-TON-KM'!$M$89/'[1]FERROSUR-TON'!$M$89)</f>
        <v>399.20569416453088</v>
      </c>
      <c r="D70" s="264">
        <f>IF(ISERROR('[1]FEPSA-TON-KM'!$M$89/'[1]FEPSA-TON'!$M$89),"0",'[1]FEPSA-TON-KM'!$M$89/'[1]FEPSA-TON'!$M$89)</f>
        <v>432.68525911528843</v>
      </c>
      <c r="E70" s="264">
        <f>IF(ISERROR('[1]NCA-TON-KM'!$M$89/'[1]NCA-TON'!$M$89),"0",'[1]NCA-TON-KM'!$M$89/'[1]NCA-TON'!$M$89)</f>
        <v>450.71576403248184</v>
      </c>
      <c r="F70" s="264">
        <f>IF(ISERROR('[1]TACYL-BELGRANO-TON-KM'!$M$89/'[1]TACYL-BELGRANO-TON'!$M$89),"0",'[1]TACYL-BELGRANO-TON-KM'!$M$89/'[1]TACYL-BELGRANO-TON'!$M$89)</f>
        <v>721.7317461137693</v>
      </c>
      <c r="G70" s="264">
        <f>IF(ISERROR('[1]TACYL-URQ-TON-KM'!$M$89/'[1]TACYL-URQ-TON'!$M$89),"0",'[1]TACYL-URQ-TON-KM'!$M$89/'[1]TACYL-URQ-TON'!$M$89)</f>
        <v>659.50375272278802</v>
      </c>
      <c r="H70" s="264">
        <f>IF(ISERROR('[1]TACYL-SMT-TON-KM'!$M$89/'[1]TACYL-SMT-TON'!$M$89),"0",'[1]TACYL-SMT-TON-KM'!$M$89/'[1]TACYL-SMT-TON'!$M$89)</f>
        <v>561.62023148514231</v>
      </c>
      <c r="I70" s="270">
        <f>+I69/I68</f>
        <v>503.52470413535588</v>
      </c>
    </row>
    <row r="71" spans="1:9" ht="11.25" customHeight="1" x14ac:dyDescent="0.2">
      <c r="A71" s="261"/>
      <c r="B71" s="247" t="s">
        <v>8</v>
      </c>
      <c r="C71" s="264">
        <f>'[1]FERROSUR-INGRESOS'!$M$89/1000</f>
        <v>471877.06129000004</v>
      </c>
      <c r="D71" s="264">
        <f>'[1]FEPSA-INGRESOS'!$M$89/1000</f>
        <v>393667.18403701921</v>
      </c>
      <c r="E71" s="264">
        <f>'[1]NCA-INGRESOS'!$M$89/1000</f>
        <v>660953.86152999999</v>
      </c>
      <c r="F71" s="264">
        <f>'[1]TACYL-BELGRANO-INGRESOS'!$M$89/1000</f>
        <v>410695.25737000088</v>
      </c>
      <c r="G71" s="264">
        <f>'[1]TACYL-URQ-INGRESOS'!$M$89/1000</f>
        <v>49731.151719999871</v>
      </c>
      <c r="H71" s="264">
        <f>'[1]TACYL-SMT-INGRESOS'!$M$89/1000</f>
        <v>614586.32911389985</v>
      </c>
      <c r="I71" s="251">
        <f>SUM(C71:H71)</f>
        <v>2601510.8450609199</v>
      </c>
    </row>
    <row r="72" spans="1:9" ht="11.25" customHeight="1" x14ac:dyDescent="0.2">
      <c r="A72" s="261"/>
      <c r="B72" s="247" t="s">
        <v>9</v>
      </c>
      <c r="C72" s="266">
        <f>'[1]FERROSUR-INGRESOS'!$M$89/'[1]FERROSUR-TON'!$M$89</f>
        <v>1224.1545874624064</v>
      </c>
      <c r="D72" s="266">
        <f>'[1]FEPSA-INGRESOS'!$M$89/'[1]FEPSA-TON'!$M$89</f>
        <v>1316.6126556422053</v>
      </c>
      <c r="E72" s="266">
        <f>'[1]NCA-INGRESOS'!$M$89/'[1]NCA-TON'!$M$89</f>
        <v>1220.1310525701454</v>
      </c>
      <c r="F72" s="266">
        <f>'[1]TACYL-BELGRANO-INGRESOS'!$M$84/'[1]TACYL-BELGRANO-TON'!$M$89</f>
        <v>0</v>
      </c>
      <c r="G72" s="266">
        <f>'[1]TACYL-URQ-INGRESOS'!$M$89/'[1]TACYL-URQ-TON'!$M$89</f>
        <v>1174.010140209869</v>
      </c>
      <c r="H72" s="266">
        <f>'[1]TACYL-SMT-INGRESOS'!$M$89/'[1]TACYL-SMT-TON'!$M$89</f>
        <v>1265.9186041420928</v>
      </c>
      <c r="I72" s="267">
        <f>+I71*1000/I68</f>
        <v>1296.2561233594317</v>
      </c>
    </row>
    <row r="73" spans="1:9" ht="11.25" customHeight="1" thickBot="1" x14ac:dyDescent="0.25">
      <c r="A73" s="271"/>
      <c r="B73" s="254" t="s">
        <v>10</v>
      </c>
      <c r="C73" s="269">
        <f>'[1]FERROSUR-INGRESOS'!$M$89/'[1]FERROSUR-TON-KM'!$M$89</f>
        <v>3.0664757676474337</v>
      </c>
      <c r="D73" s="269">
        <f>'[1]FEPSA-INGRESOS'!$M$89/'[1]FEPSA-TON-KM'!$M$89</f>
        <v>3.0428877062608586</v>
      </c>
      <c r="E73" s="269">
        <f>'[1]NCA-INGRESOS'!$M$89/'[1]NCA-TON-KM'!$M$89</f>
        <v>2.7070964673030913</v>
      </c>
      <c r="F73" s="269">
        <f>'[1]TACYL-BELGRANO-INGRESOS'!$M$89/'[1]TACYL-BELGRANO-TON-KM'!$M$89</f>
        <v>2.2499189340366565</v>
      </c>
      <c r="G73" s="269">
        <f>'[1]TACYL-URQ-INGRESOS'!$M$89/'[1]TACYL-URQ-TON-KM'!$M$89</f>
        <v>1.7801417131637542</v>
      </c>
      <c r="H73" s="269">
        <f>'[1]TACYL-SMT-INGRESOS'!$M$89/'[1]TACYL-SMT-TON-KM'!$M$89</f>
        <v>2.2540473671942185</v>
      </c>
      <c r="I73" s="267">
        <f>+I71*1000/I69</f>
        <v>2.5743645003184916</v>
      </c>
    </row>
    <row r="74" spans="1:9" ht="11.25" customHeight="1" x14ac:dyDescent="0.2">
      <c r="A74" s="259"/>
      <c r="B74" s="242" t="s">
        <v>4</v>
      </c>
      <c r="C74" s="272">
        <f>'[1]FERROSUR-TON'!$N$89</f>
        <v>344963.31799999997</v>
      </c>
      <c r="D74" s="272">
        <f>'[1]FEPSA-TON'!$N$89</f>
        <v>284000</v>
      </c>
      <c r="E74" s="272">
        <f>'[1]NCA-TON'!$N$89</f>
        <v>569670.75</v>
      </c>
      <c r="F74" s="272">
        <f>'[1]TACYL-BELGRANO-TON'!$N$89</f>
        <v>216313.14999999991</v>
      </c>
      <c r="G74" s="272">
        <f>'[1]TACYL-URQ-TON'!$N$89</f>
        <v>36550.129999999997</v>
      </c>
      <c r="H74" s="272">
        <f>'[1]TACYL-SMT-TON'!$N$89</f>
        <v>395006.74</v>
      </c>
      <c r="I74" s="246">
        <f>SUM(C74:H74)</f>
        <v>1846504.0879999998</v>
      </c>
    </row>
    <row r="75" spans="1:9" ht="11.25" customHeight="1" x14ac:dyDescent="0.2">
      <c r="A75" s="261"/>
      <c r="B75" s="247" t="s">
        <v>5</v>
      </c>
      <c r="C75" s="273">
        <f>'[1]FERROSUR-TON-KM'!$N$89</f>
        <v>145892736.80800003</v>
      </c>
      <c r="D75" s="273">
        <f>'[1]FEPSA-TON-KM'!$N$89</f>
        <v>122208072.40530232</v>
      </c>
      <c r="E75" s="273">
        <f>'[1]NCA-TON-KM'!$N$89</f>
        <v>277447876.94999999</v>
      </c>
      <c r="F75" s="273">
        <f>'[1]TACYL-BELGRANO-TON-KM'!$N$89</f>
        <v>154490304.81323895</v>
      </c>
      <c r="G75" s="273">
        <f>'[1]TACYL-URQ-TON-KM'!$N$89</f>
        <v>24464249.540600013</v>
      </c>
      <c r="H75" s="273">
        <f>'[1]TACYL-SMT-TON-KM'!$N$89</f>
        <v>228609459.55630001</v>
      </c>
      <c r="I75" s="251">
        <f>SUM(C75:H75)</f>
        <v>953112700.07344139</v>
      </c>
    </row>
    <row r="76" spans="1:9" ht="11.25" customHeight="1" x14ac:dyDescent="0.2">
      <c r="A76" s="261" t="s">
        <v>21</v>
      </c>
      <c r="B76" s="247" t="s">
        <v>7</v>
      </c>
      <c r="C76" s="274">
        <f>IF(ISERROR('[1]FERROSUR-TON-KM'!$N$89/'[1]FERROSUR-TON'!$N$89),"0",'[1]FERROSUR-TON-KM'!$N$89/'[1]FERROSUR-TON'!$N$89)</f>
        <v>422.92246507206903</v>
      </c>
      <c r="D76" s="274">
        <f>IF(ISERROR('[1]FEPSA-TON-KM'!$N$89/'[1]FEPSA-TON'!$N$89),"0",'[1]FEPSA-TON-KM'!$N$89/'[1]FEPSA-TON'!$N$89)</f>
        <v>430.31011410317717</v>
      </c>
      <c r="E76" s="274">
        <f>IF(ISERROR('[1]NCA-TON-KM'!$N$89/'[1]NCA-TON'!$N$89),"0",'[1]NCA-TON-KM'!$N$89/'[1]NCA-TON'!$N$89)</f>
        <v>487.03198637107482</v>
      </c>
      <c r="F76" s="274">
        <f>IF(ISERROR('[1]TACYL-BELGRANO-TON-KM'!$N$89/'[1]TACYL-BELGRANO-TON'!$N$89),"0",'[1]TACYL-BELGRANO-TON-KM'!$N$89/'[1]TACYL-BELGRANO-TON'!$N$89)</f>
        <v>714.19747164349008</v>
      </c>
      <c r="G76" s="274">
        <f>IF(ISERROR('[1]TACYL-URQ-TON-KM'!$N$89/'[1]TACYL-URQ-TON'!$N$89),"0",'[1]TACYL-URQ-TON-KM'!$N$89/'[1]TACYL-URQ-TON'!$N$89)</f>
        <v>669.33413207011893</v>
      </c>
      <c r="H76" s="274">
        <f>IF(ISERROR('[1]TACYL-SMT-TON-KM'!$N$89/'[1]TACYL-SMT-TON'!$N$89),"0",'[1]TACYL-SMT-TON-KM'!$N$89/'[1]TACYL-SMT-TON'!$N$89)</f>
        <v>578.74825010909944</v>
      </c>
      <c r="I76" s="270">
        <f>+I75/I74</f>
        <v>516.17145408315037</v>
      </c>
    </row>
    <row r="77" spans="1:9" ht="11.25" customHeight="1" x14ac:dyDescent="0.2">
      <c r="A77" s="261"/>
      <c r="B77" s="247" t="s">
        <v>8</v>
      </c>
      <c r="C77" s="274">
        <f>'[1]FERROSUR-INGRESOS'!$N$89/1000</f>
        <v>438103.95045</v>
      </c>
      <c r="D77" s="274">
        <f>'[1]FEPSA-INGRESOS'!$N$89/1000</f>
        <v>396964.88761626696</v>
      </c>
      <c r="E77" s="274">
        <f>'[1]NCA-INGRESOS'!$N$89/1000</f>
        <v>713671.42262999993</v>
      </c>
      <c r="F77" s="274">
        <f>'[1]TACYL-BELGRANO-INGRESOS'!$N$89/1000</f>
        <v>346667.66100000002</v>
      </c>
      <c r="G77" s="274">
        <f>'[1]TACYL-URQ-INGRESOS'!$N$89/1000</f>
        <v>45660.827360000141</v>
      </c>
      <c r="H77" s="274">
        <f>'[1]TACYL-SMT-INGRESOS'!$N$89/1000</f>
        <v>512454.80042369995</v>
      </c>
      <c r="I77" s="251">
        <f>SUM(C77:H77)</f>
        <v>2453523.549479967</v>
      </c>
    </row>
    <row r="78" spans="1:9" ht="11.25" customHeight="1" x14ac:dyDescent="0.2">
      <c r="A78" s="261"/>
      <c r="B78" s="247" t="s">
        <v>9</v>
      </c>
      <c r="C78" s="275">
        <f>'[1]FERROSUR-INGRESOS'!$N$89/'[1]FERROSUR-TON'!$N$89</f>
        <v>1270.0015554987212</v>
      </c>
      <c r="D78" s="275">
        <f>'[1]FEPSA-INGRESOS'!$N$89/'[1]FEPSA-TON'!$N$89</f>
        <v>1397.7636887896724</v>
      </c>
      <c r="E78" s="275">
        <f>'[1]NCA-INGRESOS'!$N$89/'[1]NCA-TON'!$N$89</f>
        <v>1252.7787720011952</v>
      </c>
      <c r="F78" s="275">
        <f>'[1]TACYL-BELGRANO-INGRESOS'!$N$89/'[1]TACYL-BELGRANO-TON'!$N$89</f>
        <v>1602.6194477774475</v>
      </c>
      <c r="G78" s="275">
        <f>'[1]TACYL-URQ-INGRESOS'!$N$89/'[1]TACYL-URQ-TON'!$N$89</f>
        <v>1249.2657990546174</v>
      </c>
      <c r="H78" s="275">
        <f>'[1]TACYL-SMT-INGRESOS'!$N$89/'[1]TACYL-SMT-TON'!$N$89</f>
        <v>1297.3317883732818</v>
      </c>
      <c r="I78" s="267">
        <f>+I77*1000/I74</f>
        <v>1328.7398416417518</v>
      </c>
    </row>
    <row r="79" spans="1:9" ht="11.25" customHeight="1" thickBot="1" x14ac:dyDescent="0.25">
      <c r="A79" s="271"/>
      <c r="B79" s="258" t="s">
        <v>10</v>
      </c>
      <c r="C79" s="276">
        <f>'[1]FERROSUR-INGRESOS'!$N$89/'[1]FERROSUR-TON-KM'!$N$89</f>
        <v>3.0029181714958173</v>
      </c>
      <c r="D79" s="276">
        <f>'[1]FEPSA-INGRESOS'!$N$89/'[1]FEPSA-TON-KM'!$N$89</f>
        <v>3.248270591321786</v>
      </c>
      <c r="E79" s="276">
        <f>'[1]NCA-INGRESOS'!$N$89/'[1]NCA-TON-KM'!$N$89</f>
        <v>2.5722720623254705</v>
      </c>
      <c r="F79" s="276">
        <f>'[1]TACYL-BELGRANO-INGRESOS'!$N$89/'[1]TACYL-BELGRANO-TON-KM'!$N$89</f>
        <v>2.2439444431097564</v>
      </c>
      <c r="G79" s="276">
        <f>'[1]TACYL-URQ-INGRESOS'!$N$89/'[1]TACYL-URQ-TON-KM'!$N$89</f>
        <v>1.8664307394438169</v>
      </c>
      <c r="H79" s="276">
        <f>'[1]TACYL-SMT-INGRESOS'!$N$89/'[1]TACYL-SMT-TON-KM'!$N$89</f>
        <v>2.2416167791932375</v>
      </c>
      <c r="I79" s="267">
        <f>+I77*1000/I75</f>
        <v>2.5742218620011177</v>
      </c>
    </row>
    <row r="80" spans="1:9" ht="11.25" customHeight="1" x14ac:dyDescent="0.2">
      <c r="A80" s="395" t="s">
        <v>75</v>
      </c>
      <c r="B80" s="242" t="s">
        <v>4</v>
      </c>
      <c r="C80" s="277">
        <f t="shared" ref="C80:H81" si="0">SUM(C8,C14,C20,C26,C32,C38,C44,C50,C56,C62,C68,C74)</f>
        <v>4329044.2910000002</v>
      </c>
      <c r="D80" s="277">
        <f t="shared" si="0"/>
        <v>4388000</v>
      </c>
      <c r="E80" s="277">
        <f t="shared" si="0"/>
        <v>7296367.5999999996</v>
      </c>
      <c r="F80" s="277">
        <f t="shared" si="0"/>
        <v>2655408.6100000003</v>
      </c>
      <c r="G80" s="277">
        <f t="shared" si="0"/>
        <v>476840.78999999992</v>
      </c>
      <c r="H80" s="277">
        <f t="shared" si="0"/>
        <v>5207830.34</v>
      </c>
      <c r="I80" s="277">
        <f>SUM(C80:H80)</f>
        <v>24353491.631000001</v>
      </c>
    </row>
    <row r="81" spans="1:9" ht="11.25" customHeight="1" x14ac:dyDescent="0.2">
      <c r="A81" s="396"/>
      <c r="B81" s="247" t="s">
        <v>22</v>
      </c>
      <c r="C81" s="278">
        <f t="shared" si="0"/>
        <v>1840851839.6060002</v>
      </c>
      <c r="D81" s="278">
        <f t="shared" si="0"/>
        <v>1866262287.5945823</v>
      </c>
      <c r="E81" s="278">
        <f t="shared" si="0"/>
        <v>2905123681.8439994</v>
      </c>
      <c r="F81" s="278">
        <f>SUM(F9,F15,F21,F27,F33,F39,F45,F51,F57,F63,F69,F75)</f>
        <v>1927266100.1593843</v>
      </c>
      <c r="G81" s="278">
        <f>SUM(G9,G15,G21,G27,G33,G39,G45,G51,G57,G63,G69,G75)</f>
        <v>325213868.39160001</v>
      </c>
      <c r="H81" s="278">
        <f t="shared" si="0"/>
        <v>2990352812.8333001</v>
      </c>
      <c r="I81" s="278">
        <f>SUM(C81:H81)</f>
        <v>11855070590.428865</v>
      </c>
    </row>
    <row r="82" spans="1:9" ht="11.25" customHeight="1" x14ac:dyDescent="0.2">
      <c r="A82" s="396"/>
      <c r="B82" s="247" t="s">
        <v>7</v>
      </c>
      <c r="C82" s="278">
        <f t="shared" ref="C82:H82" si="1">C81/C80</f>
        <v>425.23284953057555</v>
      </c>
      <c r="D82" s="278">
        <f t="shared" si="1"/>
        <v>425.31045751927581</v>
      </c>
      <c r="E82" s="278">
        <f t="shared" si="1"/>
        <v>398.16026838395584</v>
      </c>
      <c r="F82" s="278">
        <f t="shared" si="1"/>
        <v>725.78890228098794</v>
      </c>
      <c r="G82" s="278">
        <f t="shared" si="1"/>
        <v>682.01771998490324</v>
      </c>
      <c r="H82" s="278">
        <f t="shared" si="1"/>
        <v>574.20319357663641</v>
      </c>
      <c r="I82" s="278">
        <f>+I81/I80</f>
        <v>486.79141250276945</v>
      </c>
    </row>
    <row r="83" spans="1:9" ht="11.25" customHeight="1" x14ac:dyDescent="0.2">
      <c r="A83" s="396"/>
      <c r="B83" s="247" t="s">
        <v>8</v>
      </c>
      <c r="C83" s="278">
        <f t="shared" ref="C83:H83" si="2">SUM(C11,C17,C23,C29,C35,C41,C47,C53,C59,C65,C71,C77)</f>
        <v>4696271.3480200004</v>
      </c>
      <c r="D83" s="278">
        <f t="shared" si="2"/>
        <v>5621030.7352429722</v>
      </c>
      <c r="E83" s="278">
        <f t="shared" si="2"/>
        <v>7331932.4496285934</v>
      </c>
      <c r="F83" s="278">
        <f t="shared" si="2"/>
        <v>3981583.1407899996</v>
      </c>
      <c r="G83" s="278">
        <f t="shared" si="2"/>
        <v>519350.36575999996</v>
      </c>
      <c r="H83" s="278">
        <f t="shared" si="2"/>
        <v>6070429.8757934002</v>
      </c>
      <c r="I83" s="278">
        <f>SUM(C83:H83)</f>
        <v>28220597.915234964</v>
      </c>
    </row>
    <row r="84" spans="1:9" ht="11.25" customHeight="1" x14ac:dyDescent="0.2">
      <c r="A84" s="396"/>
      <c r="B84" s="247" t="s">
        <v>9</v>
      </c>
      <c r="C84" s="278">
        <f t="shared" ref="C84:H84" si="3">C83*1000/C80</f>
        <v>1084.8286670994469</v>
      </c>
      <c r="D84" s="278">
        <f t="shared" si="3"/>
        <v>1281.0006233461652</v>
      </c>
      <c r="E84" s="278">
        <f t="shared" si="3"/>
        <v>1004.8743226189143</v>
      </c>
      <c r="F84" s="278">
        <f t="shared" si="3"/>
        <v>1499.423902519469</v>
      </c>
      <c r="G84" s="278">
        <f t="shared" si="3"/>
        <v>1089.1483628319634</v>
      </c>
      <c r="H84" s="278">
        <f t="shared" si="3"/>
        <v>1165.6351070364169</v>
      </c>
      <c r="I84" s="253">
        <f>+I83*1000/I80</f>
        <v>1158.7906302237357</v>
      </c>
    </row>
    <row r="85" spans="1:9" ht="11.25" customHeight="1" thickBot="1" x14ac:dyDescent="0.25">
      <c r="A85" s="397"/>
      <c r="B85" s="254" t="s">
        <v>10</v>
      </c>
      <c r="C85" s="279">
        <f t="shared" ref="C85:H85" si="4">C83*1000/C81</f>
        <v>2.5511403182915302</v>
      </c>
      <c r="D85" s="279">
        <f t="shared" si="4"/>
        <v>3.0119189422660924</v>
      </c>
      <c r="E85" s="279">
        <f t="shared" si="4"/>
        <v>2.5237935635754827</v>
      </c>
      <c r="F85" s="279">
        <f t="shared" si="4"/>
        <v>2.0659228844738795</v>
      </c>
      <c r="G85" s="279">
        <f t="shared" si="4"/>
        <v>1.5969502417856123</v>
      </c>
      <c r="H85" s="279">
        <f t="shared" si="4"/>
        <v>2.0300045699429652</v>
      </c>
      <c r="I85" s="253">
        <f>+I83*1000/I81</f>
        <v>2.3804664594758909</v>
      </c>
    </row>
    <row r="86" spans="1:9" ht="11.25" customHeight="1" x14ac:dyDescent="0.2">
      <c r="A86" s="398" t="s">
        <v>108</v>
      </c>
      <c r="B86" s="391"/>
      <c r="C86" s="391"/>
      <c r="D86" s="391"/>
      <c r="E86" s="391"/>
      <c r="F86" s="391"/>
      <c r="G86" s="391"/>
      <c r="H86" s="391"/>
      <c r="I86" s="398"/>
    </row>
    <row r="87" spans="1:9" ht="27" customHeight="1" x14ac:dyDescent="0.2">
      <c r="A87" s="390" t="s">
        <v>78</v>
      </c>
      <c r="B87" s="391"/>
      <c r="C87" s="391"/>
      <c r="D87" s="391"/>
      <c r="E87" s="391"/>
      <c r="F87" s="391"/>
      <c r="G87" s="391"/>
      <c r="H87" s="391"/>
      <c r="I87" s="391"/>
    </row>
    <row r="88" spans="1:9" ht="17.25" customHeight="1" x14ac:dyDescent="0.2">
      <c r="A88" s="241" t="s">
        <v>107</v>
      </c>
      <c r="B88" s="241"/>
      <c r="C88" s="241"/>
      <c r="D88" s="241"/>
      <c r="E88" s="241"/>
      <c r="F88" s="241"/>
      <c r="G88" s="241"/>
      <c r="H88" s="241"/>
      <c r="I88" s="241"/>
    </row>
    <row r="89" spans="1:9" ht="11.25" customHeight="1" x14ac:dyDescent="0.2">
      <c r="A89" s="241"/>
      <c r="B89" s="241"/>
      <c r="C89" s="241"/>
      <c r="D89" s="280"/>
      <c r="E89" s="241"/>
      <c r="F89" s="241"/>
      <c r="G89" s="241"/>
      <c r="H89" s="241"/>
      <c r="I89" s="241"/>
    </row>
    <row r="90" spans="1:9" ht="11.25" customHeight="1" x14ac:dyDescent="0.2">
      <c r="A90" s="241"/>
      <c r="B90" s="241"/>
      <c r="C90" s="241"/>
      <c r="D90" s="241"/>
      <c r="E90" s="241"/>
      <c r="F90" s="241"/>
      <c r="G90" s="241"/>
      <c r="H90" s="241"/>
      <c r="I90" s="241"/>
    </row>
  </sheetData>
  <sheetProtection selectLockedCells="1" selectUnlockedCells="1"/>
  <mergeCells count="21">
    <mergeCell ref="A3:I3"/>
    <mergeCell ref="A87:I87"/>
    <mergeCell ref="A5:A7"/>
    <mergeCell ref="B5:B7"/>
    <mergeCell ref="C5:C7"/>
    <mergeCell ref="D5:D7"/>
    <mergeCell ref="E5:E7"/>
    <mergeCell ref="F5:F7"/>
    <mergeCell ref="A26:A31"/>
    <mergeCell ref="A32:A37"/>
    <mergeCell ref="A38:A43"/>
    <mergeCell ref="A44:A49"/>
    <mergeCell ref="A50:A55"/>
    <mergeCell ref="A80:A85"/>
    <mergeCell ref="A86:I86"/>
    <mergeCell ref="G5:G7"/>
    <mergeCell ref="H5:H7"/>
    <mergeCell ref="I5:I7"/>
    <mergeCell ref="A8:A13"/>
    <mergeCell ref="A14:A19"/>
    <mergeCell ref="A20:A25"/>
  </mergeCells>
  <printOptions horizontalCentered="1"/>
  <pageMargins left="1.1811023622047245" right="0.78740157480314965" top="1.1811023622047245" bottom="0.78740157480314965" header="0.39370078740157483" footer="0.39370078740157483"/>
  <pageSetup paperSize="9" scale="44" orientation="portrait" horizontalDpi="4294967295" verticalDpi="4294967295" r:id="rId1"/>
  <headerFooter alignWithMargins="0">
    <oddHeader>&amp;L&amp;G&amp;R2021</oddHeader>
    <oddFooter>&amp;LÚltima actualizació: 09/01/2022
&amp;RTabla de elaboración propias a partir de los datos aportados por los operadores.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7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9" width="16.7109375" style="1" customWidth="1"/>
    <col min="10" max="10" width="11.85546875" style="1" customWidth="1"/>
    <col min="11" max="16384" width="11.42578125" style="1"/>
  </cols>
  <sheetData>
    <row r="2" spans="1:19" s="173" customFormat="1" ht="12.75" x14ac:dyDescent="0.2">
      <c r="A2" s="346" t="s">
        <v>40</v>
      </c>
      <c r="B2" s="346"/>
      <c r="C2" s="346"/>
      <c r="D2" s="346"/>
      <c r="E2" s="346"/>
      <c r="F2" s="346"/>
      <c r="G2" s="346"/>
      <c r="H2" s="346"/>
      <c r="I2" s="174"/>
    </row>
    <row r="4" spans="1:19" ht="12" thickBot="1" x14ac:dyDescent="0.25"/>
    <row r="5" spans="1:1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64</v>
      </c>
      <c r="F5" s="338" t="s">
        <v>62</v>
      </c>
      <c r="G5" s="338" t="s">
        <v>63</v>
      </c>
      <c r="H5" s="338" t="s">
        <v>3</v>
      </c>
    </row>
    <row r="6" spans="1:19" x14ac:dyDescent="0.2">
      <c r="A6" s="339"/>
      <c r="B6" s="339"/>
      <c r="C6" s="339"/>
      <c r="D6" s="339"/>
      <c r="E6" s="339"/>
      <c r="F6" s="339"/>
      <c r="G6" s="344"/>
      <c r="H6" s="344"/>
      <c r="I6" s="93"/>
      <c r="J6" s="93"/>
      <c r="K6" s="93"/>
      <c r="L6" s="93"/>
      <c r="M6" s="93"/>
      <c r="N6" s="93"/>
      <c r="O6" s="93"/>
      <c r="P6" s="93"/>
      <c r="Q6" s="98"/>
      <c r="R6" s="98"/>
      <c r="S6" s="98"/>
    </row>
    <row r="7" spans="1:19" ht="12" thickBot="1" x14ac:dyDescent="0.25">
      <c r="A7" s="340"/>
      <c r="B7" s="340"/>
      <c r="C7" s="340"/>
      <c r="D7" s="340"/>
      <c r="E7" s="340"/>
      <c r="F7" s="340"/>
      <c r="G7" s="345"/>
      <c r="H7" s="345"/>
    </row>
    <row r="8" spans="1:19" x14ac:dyDescent="0.2">
      <c r="A8" s="338" t="s">
        <v>6</v>
      </c>
      <c r="B8" s="9" t="s">
        <v>4</v>
      </c>
      <c r="C8" s="76">
        <v>242303</v>
      </c>
      <c r="D8" s="74">
        <v>277287</v>
      </c>
      <c r="E8" s="75">
        <v>97845</v>
      </c>
      <c r="F8" s="74">
        <v>252129</v>
      </c>
      <c r="G8" s="127">
        <v>199904</v>
      </c>
      <c r="H8" s="116">
        <f>SUM(C8:G8)</f>
        <v>1069468</v>
      </c>
      <c r="I8" s="92"/>
      <c r="J8" s="73"/>
      <c r="K8" s="73"/>
      <c r="L8" s="73"/>
      <c r="M8" s="73"/>
      <c r="N8" s="73"/>
      <c r="O8" s="73"/>
      <c r="P8" s="73"/>
      <c r="Q8" s="73"/>
      <c r="R8" s="73"/>
    </row>
    <row r="9" spans="1:19" x14ac:dyDescent="0.2">
      <c r="A9" s="339"/>
      <c r="B9" s="7" t="s">
        <v>65</v>
      </c>
      <c r="C9" s="82">
        <v>81.599999999999994</v>
      </c>
      <c r="D9" s="80">
        <v>101.886</v>
      </c>
      <c r="E9" s="81">
        <v>57.8</v>
      </c>
      <c r="F9" s="80">
        <v>78.540000000000006</v>
      </c>
      <c r="G9" s="129">
        <v>142.68</v>
      </c>
      <c r="H9" s="109">
        <f>SUM(C9:G9)</f>
        <v>462.50600000000003</v>
      </c>
      <c r="I9" s="73"/>
      <c r="J9" s="73"/>
      <c r="K9" s="100"/>
      <c r="L9" s="100"/>
      <c r="M9" s="100"/>
      <c r="N9" s="100"/>
      <c r="O9" s="100"/>
      <c r="P9" s="100"/>
      <c r="Q9" s="100"/>
      <c r="R9" s="73"/>
    </row>
    <row r="10" spans="1:19" x14ac:dyDescent="0.2">
      <c r="A10" s="339"/>
      <c r="B10" s="7" t="s">
        <v>7</v>
      </c>
      <c r="C10" s="82">
        <v>336.76842630920788</v>
      </c>
      <c r="D10" s="80">
        <v>367.43879085568381</v>
      </c>
      <c r="E10" s="81">
        <v>590.73023659870205</v>
      </c>
      <c r="F10" s="80">
        <v>311.50720464524113</v>
      </c>
      <c r="G10" s="129">
        <v>713.74259644629421</v>
      </c>
      <c r="H10" s="109">
        <f>H9*1000000/H8</f>
        <v>432.46361742473829</v>
      </c>
      <c r="I10" s="73"/>
      <c r="J10" s="73"/>
      <c r="K10" s="101"/>
      <c r="L10" s="101"/>
      <c r="M10" s="101"/>
      <c r="N10" s="101"/>
      <c r="O10" s="101"/>
      <c r="P10" s="101"/>
      <c r="Q10" s="100"/>
      <c r="R10" s="73"/>
    </row>
    <row r="11" spans="1:19" x14ac:dyDescent="0.2">
      <c r="A11" s="339"/>
      <c r="B11" s="7" t="s">
        <v>8</v>
      </c>
      <c r="C11" s="82">
        <v>2820</v>
      </c>
      <c r="D11" s="80">
        <v>2768</v>
      </c>
      <c r="E11" s="81">
        <v>1287</v>
      </c>
      <c r="F11" s="80">
        <v>2043</v>
      </c>
      <c r="G11" s="129">
        <v>3908</v>
      </c>
      <c r="H11" s="109">
        <f>SUM(C11:G11)</f>
        <v>12826</v>
      </c>
      <c r="I11" s="73"/>
      <c r="J11" s="73"/>
      <c r="K11" s="100"/>
      <c r="L11" s="100"/>
      <c r="M11" s="100"/>
      <c r="N11" s="100"/>
      <c r="O11" s="100"/>
      <c r="P11" s="100"/>
      <c r="Q11" s="100"/>
      <c r="R11" s="73"/>
    </row>
    <row r="12" spans="1:19" ht="12" thickBot="1" x14ac:dyDescent="0.25">
      <c r="A12" s="340"/>
      <c r="B12" s="8" t="s">
        <v>10</v>
      </c>
      <c r="C12" s="152">
        <v>3.4558823529411767E-2</v>
      </c>
      <c r="D12" s="152">
        <v>2.7167618711108493E-2</v>
      </c>
      <c r="E12" s="152">
        <v>2.2266435986159169E-2</v>
      </c>
      <c r="F12" s="152">
        <v>2.60122230710466E-2</v>
      </c>
      <c r="G12" s="153">
        <v>2.7389963554807963E-2</v>
      </c>
      <c r="H12" s="172">
        <f>H11/(H9*1000)</f>
        <v>2.7731532131475053E-2</v>
      </c>
      <c r="I12" s="73"/>
      <c r="J12" s="73"/>
      <c r="K12" s="100"/>
      <c r="L12" s="100"/>
      <c r="M12" s="100"/>
      <c r="N12" s="100"/>
      <c r="O12" s="100"/>
      <c r="P12" s="100"/>
      <c r="Q12" s="100"/>
      <c r="R12" s="73"/>
    </row>
    <row r="13" spans="1:19" x14ac:dyDescent="0.2">
      <c r="A13" s="338" t="s">
        <v>11</v>
      </c>
      <c r="B13" s="9" t="s">
        <v>4</v>
      </c>
      <c r="C13" s="76">
        <v>238118</v>
      </c>
      <c r="D13" s="74">
        <v>253126</v>
      </c>
      <c r="E13" s="75">
        <v>101494</v>
      </c>
      <c r="F13" s="74">
        <v>211471</v>
      </c>
      <c r="G13" s="127">
        <v>192448</v>
      </c>
      <c r="H13" s="115">
        <f>SUM(C13:G13)</f>
        <v>996657</v>
      </c>
      <c r="I13" s="92"/>
      <c r="J13" s="73"/>
      <c r="K13" s="100"/>
      <c r="L13" s="100"/>
      <c r="M13" s="100"/>
      <c r="N13" s="100"/>
      <c r="O13" s="100"/>
      <c r="P13" s="100"/>
      <c r="Q13" s="100"/>
      <c r="R13" s="73"/>
    </row>
    <row r="14" spans="1:19" x14ac:dyDescent="0.2">
      <c r="A14" s="339"/>
      <c r="B14" s="7" t="s">
        <v>65</v>
      </c>
      <c r="C14" s="82">
        <v>94.34</v>
      </c>
      <c r="D14" s="80">
        <v>97.021000000000001</v>
      </c>
      <c r="E14" s="81">
        <v>61.505000000000003</v>
      </c>
      <c r="F14" s="80">
        <v>75.05</v>
      </c>
      <c r="G14" s="129">
        <v>159.91</v>
      </c>
      <c r="H14" s="109">
        <f>SUM(C14:G14)</f>
        <v>487.82600000000002</v>
      </c>
      <c r="I14" s="73"/>
      <c r="J14" s="73"/>
      <c r="K14" s="100"/>
      <c r="L14" s="100"/>
      <c r="M14" s="100"/>
      <c r="N14" s="100"/>
      <c r="O14" s="100"/>
      <c r="P14" s="100"/>
      <c r="Q14" s="100"/>
      <c r="R14" s="73"/>
    </row>
    <row r="15" spans="1:19" x14ac:dyDescent="0.2">
      <c r="A15" s="339"/>
      <c r="B15" s="7" t="s">
        <v>7</v>
      </c>
      <c r="C15" s="82">
        <v>396.19012422412419</v>
      </c>
      <c r="D15" s="80">
        <v>383.29132526883842</v>
      </c>
      <c r="E15" s="81">
        <v>605.99641358109841</v>
      </c>
      <c r="F15" s="80">
        <v>354.89499742281447</v>
      </c>
      <c r="G15" s="129">
        <v>830.92575656800796</v>
      </c>
      <c r="H15" s="109">
        <f>H14*1000000/H13</f>
        <v>489.46227237655484</v>
      </c>
      <c r="I15" s="73"/>
      <c r="J15" s="73"/>
      <c r="K15" s="100"/>
      <c r="L15" s="100"/>
      <c r="M15" s="100"/>
      <c r="N15" s="100"/>
      <c r="O15" s="100"/>
      <c r="P15" s="100"/>
      <c r="Q15" s="100"/>
      <c r="R15" s="73"/>
    </row>
    <row r="16" spans="1:19" x14ac:dyDescent="0.2">
      <c r="A16" s="339"/>
      <c r="B16" s="7" t="s">
        <v>8</v>
      </c>
      <c r="C16" s="82">
        <v>2917</v>
      </c>
      <c r="D16" s="80">
        <v>2563</v>
      </c>
      <c r="E16" s="81">
        <v>1465</v>
      </c>
      <c r="F16" s="80">
        <v>1975</v>
      </c>
      <c r="G16" s="129">
        <v>3066</v>
      </c>
      <c r="H16" s="109">
        <f>SUM(C16:G16)</f>
        <v>11986</v>
      </c>
      <c r="I16" s="73"/>
      <c r="J16" s="73"/>
      <c r="K16" s="100"/>
      <c r="L16" s="100"/>
      <c r="M16" s="100"/>
      <c r="N16" s="100"/>
      <c r="O16" s="100"/>
      <c r="P16" s="100"/>
      <c r="Q16" s="100"/>
      <c r="R16" s="73"/>
    </row>
    <row r="17" spans="1:18" ht="12" thickBot="1" x14ac:dyDescent="0.25">
      <c r="A17" s="340"/>
      <c r="B17" s="8" t="s">
        <v>10</v>
      </c>
      <c r="C17" s="152">
        <v>3.092007631969472E-2</v>
      </c>
      <c r="D17" s="152">
        <v>2.6416961276424691E-2</v>
      </c>
      <c r="E17" s="152">
        <v>2.3819201690919438E-2</v>
      </c>
      <c r="F17" s="152">
        <v>2.6315789473684209E-2</v>
      </c>
      <c r="G17" s="153">
        <v>1.9173284972797199E-2</v>
      </c>
      <c r="H17" s="162">
        <f>H16/(H14*1000)</f>
        <v>2.457023610877649E-2</v>
      </c>
      <c r="I17" s="73"/>
      <c r="J17" s="73"/>
      <c r="K17" s="100"/>
      <c r="L17" s="100"/>
      <c r="M17" s="100"/>
      <c r="N17" s="100"/>
      <c r="O17" s="100"/>
      <c r="P17" s="100"/>
      <c r="Q17" s="100"/>
      <c r="R17" s="73"/>
    </row>
    <row r="18" spans="1:18" x14ac:dyDescent="0.2">
      <c r="A18" s="338" t="s">
        <v>12</v>
      </c>
      <c r="B18" s="9" t="s">
        <v>4</v>
      </c>
      <c r="C18" s="76">
        <v>360678</v>
      </c>
      <c r="D18" s="74">
        <v>303812</v>
      </c>
      <c r="E18" s="75">
        <v>104040</v>
      </c>
      <c r="F18" s="74">
        <v>301821</v>
      </c>
      <c r="G18" s="127">
        <v>229881</v>
      </c>
      <c r="H18" s="116">
        <f>SUM(C18:G18)</f>
        <v>1300232</v>
      </c>
      <c r="I18" s="92"/>
      <c r="J18" s="73"/>
      <c r="K18" s="102"/>
      <c r="L18" s="102"/>
      <c r="M18" s="102"/>
      <c r="N18" s="102"/>
      <c r="O18" s="102"/>
      <c r="P18" s="102"/>
      <c r="Q18" s="100"/>
      <c r="R18" s="73"/>
    </row>
    <row r="19" spans="1:18" x14ac:dyDescent="0.2">
      <c r="A19" s="339"/>
      <c r="B19" s="7" t="s">
        <v>65</v>
      </c>
      <c r="C19" s="82">
        <v>124.58499999999999</v>
      </c>
      <c r="D19" s="80">
        <v>109.8</v>
      </c>
      <c r="E19" s="81">
        <v>56.463000000000001</v>
      </c>
      <c r="F19" s="80">
        <v>92.36</v>
      </c>
      <c r="G19" s="129">
        <v>175.35</v>
      </c>
      <c r="H19" s="109">
        <f>SUM(C19:G19)</f>
        <v>558.55799999999999</v>
      </c>
      <c r="I19" s="73"/>
      <c r="J19" s="73"/>
      <c r="K19" s="100"/>
      <c r="L19" s="100"/>
      <c r="M19" s="100"/>
      <c r="N19" s="100"/>
      <c r="O19" s="100"/>
      <c r="P19" s="100"/>
      <c r="Q19" s="100"/>
      <c r="R19" s="73"/>
    </row>
    <row r="20" spans="1:18" x14ac:dyDescent="0.2">
      <c r="A20" s="339"/>
      <c r="B20" s="7" t="s">
        <v>7</v>
      </c>
      <c r="C20" s="82">
        <v>345.41890550574198</v>
      </c>
      <c r="D20" s="80">
        <v>361.40771266441089</v>
      </c>
      <c r="E20" s="81">
        <v>542.70472895040371</v>
      </c>
      <c r="F20" s="80">
        <v>306.00919087803697</v>
      </c>
      <c r="G20" s="129">
        <v>762.78596317225004</v>
      </c>
      <c r="H20" s="109">
        <f>H19*1000000/H18</f>
        <v>429.58333589697838</v>
      </c>
      <c r="I20" s="73"/>
      <c r="J20" s="73"/>
      <c r="K20" s="100"/>
      <c r="L20" s="100"/>
      <c r="M20" s="100"/>
      <c r="N20" s="100"/>
      <c r="O20" s="100"/>
      <c r="P20" s="100"/>
      <c r="Q20" s="100"/>
      <c r="R20" s="73"/>
    </row>
    <row r="21" spans="1:18" x14ac:dyDescent="0.2">
      <c r="A21" s="339"/>
      <c r="B21" s="7" t="s">
        <v>8</v>
      </c>
      <c r="C21" s="82">
        <v>3933</v>
      </c>
      <c r="D21" s="80">
        <v>2929</v>
      </c>
      <c r="E21" s="81">
        <v>1385</v>
      </c>
      <c r="F21" s="80">
        <v>2680</v>
      </c>
      <c r="G21" s="129">
        <v>3466</v>
      </c>
      <c r="H21" s="109">
        <f>SUM(C21:G21)</f>
        <v>14393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ht="12" thickBot="1" x14ac:dyDescent="0.25">
      <c r="A22" s="340"/>
      <c r="B22" s="8" t="s">
        <v>10</v>
      </c>
      <c r="C22" s="152">
        <v>3.1568808444034195E-2</v>
      </c>
      <c r="D22" s="152">
        <v>2.6675774134790529E-2</v>
      </c>
      <c r="E22" s="152">
        <v>2.4529337796433064E-2</v>
      </c>
      <c r="F22" s="152">
        <v>2.9016890428757037E-2</v>
      </c>
      <c r="G22" s="153">
        <v>1.9766181921870546E-2</v>
      </c>
      <c r="H22" s="172">
        <f>H21/(H19*1000)</f>
        <v>2.5768138671364477E-2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x14ac:dyDescent="0.2">
      <c r="A23" s="338" t="s">
        <v>13</v>
      </c>
      <c r="B23" s="9" t="s">
        <v>4</v>
      </c>
      <c r="C23" s="76">
        <v>310510</v>
      </c>
      <c r="D23" s="74">
        <v>241540</v>
      </c>
      <c r="E23" s="75">
        <v>96343</v>
      </c>
      <c r="F23" s="74">
        <v>286185</v>
      </c>
      <c r="G23" s="127">
        <v>267537</v>
      </c>
      <c r="H23" s="115">
        <f>SUM(C23:G23)</f>
        <v>1202115</v>
      </c>
      <c r="I23" s="92"/>
      <c r="J23" s="73"/>
      <c r="K23" s="73"/>
      <c r="L23" s="73"/>
      <c r="M23" s="73"/>
      <c r="N23" s="73"/>
      <c r="O23" s="73"/>
      <c r="P23" s="73"/>
      <c r="Q23" s="73"/>
      <c r="R23" s="73"/>
    </row>
    <row r="24" spans="1:18" x14ac:dyDescent="0.2">
      <c r="A24" s="339"/>
      <c r="B24" s="7" t="s">
        <v>65</v>
      </c>
      <c r="C24" s="82">
        <v>121.41</v>
      </c>
      <c r="D24" s="80">
        <v>91.355999999999995</v>
      </c>
      <c r="E24" s="81">
        <v>56.341999999999999</v>
      </c>
      <c r="F24" s="80">
        <v>88.28</v>
      </c>
      <c r="G24" s="129">
        <v>193.73</v>
      </c>
      <c r="H24" s="109">
        <f>SUM(C24:G24)</f>
        <v>551.11800000000005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x14ac:dyDescent="0.2">
      <c r="A25" s="339"/>
      <c r="B25" s="7" t="s">
        <v>7</v>
      </c>
      <c r="C25" s="82">
        <v>391.00190009983578</v>
      </c>
      <c r="D25" s="80">
        <v>378.22306864287486</v>
      </c>
      <c r="E25" s="81">
        <v>584.80636891107815</v>
      </c>
      <c r="F25" s="80">
        <v>308.47179272149134</v>
      </c>
      <c r="G25" s="129">
        <v>724.12413983860176</v>
      </c>
      <c r="H25" s="109">
        <f>H24*1000000/H23</f>
        <v>458.45696959109569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x14ac:dyDescent="0.2">
      <c r="A26" s="339"/>
      <c r="B26" s="7" t="s">
        <v>8</v>
      </c>
      <c r="C26" s="82">
        <v>3696</v>
      </c>
      <c r="D26" s="80">
        <v>2186</v>
      </c>
      <c r="E26" s="81">
        <v>1267</v>
      </c>
      <c r="F26" s="80">
        <v>2660</v>
      </c>
      <c r="G26" s="129">
        <v>3641</v>
      </c>
      <c r="H26" s="109">
        <f>SUM(C26:G26)</f>
        <v>13450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ht="12" thickBot="1" x14ac:dyDescent="0.25">
      <c r="A27" s="340"/>
      <c r="B27" s="8" t="s">
        <v>10</v>
      </c>
      <c r="C27" s="152">
        <v>3.0442302940449716E-2</v>
      </c>
      <c r="D27" s="152">
        <v>2.3928368142212882E-2</v>
      </c>
      <c r="E27" s="152">
        <v>2.2487664619644316E-2</v>
      </c>
      <c r="F27" s="152">
        <v>3.0131400090620753E-2</v>
      </c>
      <c r="G27" s="153">
        <v>1.8794198110772726E-2</v>
      </c>
      <c r="H27" s="162">
        <f>H26/(H24*1000)</f>
        <v>2.4404936873772948E-2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A28" s="338" t="s">
        <v>14</v>
      </c>
      <c r="B28" s="9" t="s">
        <v>4</v>
      </c>
      <c r="C28" s="76">
        <v>327446</v>
      </c>
      <c r="D28" s="74">
        <v>295686</v>
      </c>
      <c r="E28" s="75">
        <v>117602</v>
      </c>
      <c r="F28" s="74">
        <v>390871</v>
      </c>
      <c r="G28" s="127">
        <v>249510</v>
      </c>
      <c r="H28" s="116">
        <f>SUM(C28:G28)</f>
        <v>1381115</v>
      </c>
      <c r="I28" s="92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A29" s="339"/>
      <c r="B29" s="7" t="s">
        <v>65</v>
      </c>
      <c r="C29" s="82">
        <v>127.501</v>
      </c>
      <c r="D29" s="80">
        <v>111.874</v>
      </c>
      <c r="E29" s="81">
        <v>72.69</v>
      </c>
      <c r="F29" s="80">
        <v>129.489</v>
      </c>
      <c r="G29" s="129">
        <v>170.48599999999999</v>
      </c>
      <c r="H29" s="109">
        <f>SUM(C29:G29)</f>
        <v>612.04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A30" s="339"/>
      <c r="B30" s="7" t="s">
        <v>7</v>
      </c>
      <c r="C30" s="82">
        <v>389.38023368738664</v>
      </c>
      <c r="D30" s="80">
        <v>378.35406478494076</v>
      </c>
      <c r="E30" s="81">
        <v>618.10173296372511</v>
      </c>
      <c r="F30" s="80">
        <v>331.2832110849871</v>
      </c>
      <c r="G30" s="129">
        <v>683.28323514087617</v>
      </c>
      <c r="H30" s="109">
        <f>H29*1000000/H28</f>
        <v>443.14919467242049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A31" s="339"/>
      <c r="B31" s="7" t="s">
        <v>8</v>
      </c>
      <c r="C31" s="82">
        <v>3895</v>
      </c>
      <c r="D31" s="80">
        <v>2669</v>
      </c>
      <c r="E31" s="81">
        <v>1589</v>
      </c>
      <c r="F31" s="80">
        <v>3531</v>
      </c>
      <c r="G31" s="129">
        <v>3510</v>
      </c>
      <c r="H31" s="109">
        <f>SUM(C31:G31)</f>
        <v>15194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12" thickBot="1" x14ac:dyDescent="0.25">
      <c r="A32" s="340"/>
      <c r="B32" s="8" t="s">
        <v>10</v>
      </c>
      <c r="C32" s="152">
        <v>3.0548780009568552E-2</v>
      </c>
      <c r="D32" s="152">
        <v>2.3857196488907162E-2</v>
      </c>
      <c r="E32" s="152">
        <v>2.185995322602834E-2</v>
      </c>
      <c r="F32" s="152">
        <v>2.7268725528809396E-2</v>
      </c>
      <c r="G32" s="153">
        <v>2.0588200790680761E-2</v>
      </c>
      <c r="H32" s="162">
        <f>H31/(H29*1000)</f>
        <v>2.4825174825174826E-2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">
      <c r="A33" s="338" t="s">
        <v>15</v>
      </c>
      <c r="B33" s="9" t="s">
        <v>4</v>
      </c>
      <c r="C33" s="76">
        <v>297638</v>
      </c>
      <c r="D33" s="74">
        <v>288984</v>
      </c>
      <c r="E33" s="75">
        <v>114946</v>
      </c>
      <c r="F33" s="74">
        <v>351273</v>
      </c>
      <c r="G33" s="127">
        <v>240627</v>
      </c>
      <c r="H33" s="115">
        <f>SUM(C33:G33)</f>
        <v>1293468</v>
      </c>
      <c r="I33" s="92"/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">
      <c r="A34" s="339"/>
      <c r="B34" s="7" t="s">
        <v>65</v>
      </c>
      <c r="C34" s="82">
        <v>115.78</v>
      </c>
      <c r="D34" s="80">
        <v>110.98399999999999</v>
      </c>
      <c r="E34" s="81">
        <v>63.7</v>
      </c>
      <c r="F34" s="80">
        <v>129.06</v>
      </c>
      <c r="G34" s="129">
        <v>192.67</v>
      </c>
      <c r="H34" s="109">
        <f>SUM(C34:G34)</f>
        <v>612.19399999999996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">
      <c r="A35" s="339"/>
      <c r="B35" s="7" t="s">
        <v>7</v>
      </c>
      <c r="C35" s="82">
        <v>388.9960287328903</v>
      </c>
      <c r="D35" s="80">
        <v>384.04894388616668</v>
      </c>
      <c r="E35" s="81">
        <v>554.17326396742817</v>
      </c>
      <c r="F35" s="80">
        <v>367.40654704460633</v>
      </c>
      <c r="G35" s="129">
        <v>800.69983833900596</v>
      </c>
      <c r="H35" s="109">
        <f>H34*1000000/H33</f>
        <v>473.29659489063511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x14ac:dyDescent="0.2">
      <c r="A36" s="339"/>
      <c r="B36" s="7" t="s">
        <v>8</v>
      </c>
      <c r="C36" s="82">
        <v>3308</v>
      </c>
      <c r="D36" s="80">
        <v>2602</v>
      </c>
      <c r="E36" s="81">
        <v>1534</v>
      </c>
      <c r="F36" s="80">
        <v>3443</v>
      </c>
      <c r="G36" s="129">
        <v>3567</v>
      </c>
      <c r="H36" s="109">
        <f>SUM(C36:G36)</f>
        <v>14454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ht="12" thickBot="1" x14ac:dyDescent="0.25">
      <c r="A37" s="340"/>
      <c r="B37" s="8" t="s">
        <v>10</v>
      </c>
      <c r="C37" s="152">
        <v>2.8571428571428571E-2</v>
      </c>
      <c r="D37" s="152">
        <v>2.3444820875081093E-2</v>
      </c>
      <c r="E37" s="152">
        <v>2.4081632653061225E-2</v>
      </c>
      <c r="F37" s="152">
        <v>2.66775143344181E-2</v>
      </c>
      <c r="G37" s="153">
        <v>1.8513520527326518E-2</v>
      </c>
      <c r="H37" s="162">
        <f>H36/(H34*1000)</f>
        <v>2.3610162791533402E-2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">
      <c r="A38" s="338" t="s">
        <v>16</v>
      </c>
      <c r="B38" s="9" t="s">
        <v>4</v>
      </c>
      <c r="C38" s="76">
        <v>260051</v>
      </c>
      <c r="D38" s="74">
        <v>281935</v>
      </c>
      <c r="E38" s="75">
        <v>119404</v>
      </c>
      <c r="F38" s="74">
        <v>329151</v>
      </c>
      <c r="G38" s="127">
        <v>237316</v>
      </c>
      <c r="H38" s="116">
        <f>SUM(C38:G38)</f>
        <v>1227857</v>
      </c>
      <c r="I38" s="92"/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">
      <c r="A39" s="339"/>
      <c r="B39" s="7" t="s">
        <v>65</v>
      </c>
      <c r="C39" s="82">
        <v>104.02</v>
      </c>
      <c r="D39" s="80">
        <v>109.97199999999999</v>
      </c>
      <c r="E39" s="81">
        <v>62.264000000000003</v>
      </c>
      <c r="F39" s="80">
        <v>116.2</v>
      </c>
      <c r="G39" s="129">
        <v>201.58</v>
      </c>
      <c r="H39" s="109">
        <f>SUM(C39:G39)</f>
        <v>594.03599999999994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">
      <c r="A40" s="339"/>
      <c r="B40" s="7" t="s">
        <v>7</v>
      </c>
      <c r="C40" s="82">
        <v>399.99846184017753</v>
      </c>
      <c r="D40" s="80">
        <v>390.06153900721796</v>
      </c>
      <c r="E40" s="81">
        <v>521.45656761917519</v>
      </c>
      <c r="F40" s="80">
        <v>353.02946064268377</v>
      </c>
      <c r="G40" s="129">
        <v>849.41596858197511</v>
      </c>
      <c r="H40" s="109">
        <f>H39*1000000/H38</f>
        <v>483.79900916800574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x14ac:dyDescent="0.2">
      <c r="A41" s="339"/>
      <c r="B41" s="7" t="s">
        <v>8</v>
      </c>
      <c r="C41" s="82">
        <v>2478</v>
      </c>
      <c r="D41" s="80">
        <v>2548</v>
      </c>
      <c r="E41" s="81">
        <v>1534</v>
      </c>
      <c r="F41" s="80">
        <v>2954</v>
      </c>
      <c r="G41" s="129">
        <v>3810</v>
      </c>
      <c r="H41" s="109">
        <f>SUM(C41:G41)</f>
        <v>13324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 ht="12" thickBot="1" x14ac:dyDescent="0.25">
      <c r="A42" s="340"/>
      <c r="B42" s="8" t="s">
        <v>10</v>
      </c>
      <c r="C42" s="152">
        <v>2.3822341857335127E-2</v>
      </c>
      <c r="D42" s="152">
        <v>2.3169534063216091E-2</v>
      </c>
      <c r="E42" s="152">
        <v>2.4637029423101631E-2</v>
      </c>
      <c r="F42" s="152">
        <v>2.5421686746987953E-2</v>
      </c>
      <c r="G42" s="153">
        <v>1.8900684591725371E-2</v>
      </c>
      <c r="H42" s="162">
        <f>H41/(H39*1000)</f>
        <v>2.2429617060245505E-2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18" x14ac:dyDescent="0.2">
      <c r="A43" s="338" t="s">
        <v>17</v>
      </c>
      <c r="B43" s="9" t="s">
        <v>4</v>
      </c>
      <c r="C43" s="76">
        <v>157162</v>
      </c>
      <c r="D43" s="74">
        <v>272562</v>
      </c>
      <c r="E43" s="75">
        <v>107062</v>
      </c>
      <c r="F43" s="74">
        <v>307430</v>
      </c>
      <c r="G43" s="127">
        <v>197212</v>
      </c>
      <c r="H43" s="115">
        <f>SUM(C43:G43)</f>
        <v>1041428</v>
      </c>
      <c r="I43" s="92"/>
      <c r="J43" s="73"/>
      <c r="K43" s="73"/>
      <c r="L43" s="73"/>
      <c r="M43" s="73"/>
      <c r="N43" s="73"/>
      <c r="O43" s="73"/>
      <c r="P43" s="73"/>
      <c r="Q43" s="73"/>
      <c r="R43" s="73"/>
    </row>
    <row r="44" spans="1:18" x14ac:dyDescent="0.2">
      <c r="A44" s="339"/>
      <c r="B44" s="7" t="s">
        <v>65</v>
      </c>
      <c r="C44" s="82">
        <v>68.680000000000007</v>
      </c>
      <c r="D44" s="80">
        <v>108.23</v>
      </c>
      <c r="E44" s="81">
        <v>54.511000000000003</v>
      </c>
      <c r="F44" s="80">
        <v>107.17</v>
      </c>
      <c r="G44" s="129">
        <v>182.66</v>
      </c>
      <c r="H44" s="109">
        <f>SUM(C44:G44)</f>
        <v>521.25099999999998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x14ac:dyDescent="0.2">
      <c r="A45" s="339"/>
      <c r="B45" s="7" t="s">
        <v>7</v>
      </c>
      <c r="C45" s="82">
        <v>437.00131074941783</v>
      </c>
      <c r="D45" s="80">
        <v>397.08396621686074</v>
      </c>
      <c r="E45" s="81">
        <v>509.1535745642712</v>
      </c>
      <c r="F45" s="80">
        <v>348.59968122824711</v>
      </c>
      <c r="G45" s="129">
        <v>926.21138673103053</v>
      </c>
      <c r="H45" s="109">
        <f>H44*1000000/H43</f>
        <v>500.5156381430113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x14ac:dyDescent="0.2">
      <c r="A46" s="339"/>
      <c r="B46" s="7" t="s">
        <v>8</v>
      </c>
      <c r="C46" s="82">
        <v>1293</v>
      </c>
      <c r="D46" s="80">
        <v>2500</v>
      </c>
      <c r="E46" s="81">
        <v>1371</v>
      </c>
      <c r="F46" s="80">
        <v>2619</v>
      </c>
      <c r="G46" s="129">
        <v>3297</v>
      </c>
      <c r="H46" s="109">
        <f>SUM(C46:G46)</f>
        <v>11080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8" ht="12" thickBot="1" x14ac:dyDescent="0.25">
      <c r="A47" s="340"/>
      <c r="B47" s="8" t="s">
        <v>10</v>
      </c>
      <c r="C47" s="152">
        <v>1.8826441467676178E-2</v>
      </c>
      <c r="D47" s="152">
        <v>2.3098955927192091E-2</v>
      </c>
      <c r="E47" s="152">
        <v>2.5150886976940436E-2</v>
      </c>
      <c r="F47" s="152">
        <v>2.4437809088364282E-2</v>
      </c>
      <c r="G47" s="153">
        <v>1.8049928829519325E-2</v>
      </c>
      <c r="H47" s="162">
        <f>H46/(H44*1000)</f>
        <v>2.1256553944261018E-2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x14ac:dyDescent="0.2">
      <c r="A48" s="338" t="s">
        <v>18</v>
      </c>
      <c r="B48" s="9" t="s">
        <v>4</v>
      </c>
      <c r="C48" s="76">
        <v>142114</v>
      </c>
      <c r="D48" s="74">
        <v>286700</v>
      </c>
      <c r="E48" s="75">
        <v>108792</v>
      </c>
      <c r="F48" s="74">
        <v>288329</v>
      </c>
      <c r="G48" s="127">
        <v>251352</v>
      </c>
      <c r="H48" s="115">
        <f>SUM(C48:G48)</f>
        <v>1077287</v>
      </c>
      <c r="M48" s="73"/>
      <c r="N48" s="73"/>
      <c r="O48" s="73"/>
      <c r="P48" s="73"/>
      <c r="Q48" s="73"/>
      <c r="R48" s="73"/>
    </row>
    <row r="49" spans="1:18" x14ac:dyDescent="0.2">
      <c r="A49" s="339"/>
      <c r="B49" s="7" t="s">
        <v>65</v>
      </c>
      <c r="C49" s="82">
        <v>65.8</v>
      </c>
      <c r="D49" s="80">
        <v>112.866</v>
      </c>
      <c r="E49" s="81">
        <v>50.802999999999997</v>
      </c>
      <c r="F49" s="80">
        <v>97.32</v>
      </c>
      <c r="G49" s="129">
        <v>216.26</v>
      </c>
      <c r="H49" s="109">
        <f>SUM(C49:G49)</f>
        <v>543.04899999999998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1:18" x14ac:dyDescent="0.2">
      <c r="A50" s="339"/>
      <c r="B50" s="7" t="s">
        <v>7</v>
      </c>
      <c r="C50" s="82">
        <v>463.00857058417893</v>
      </c>
      <c r="D50" s="80">
        <v>393.67282874084407</v>
      </c>
      <c r="E50" s="81">
        <v>466.97367453489227</v>
      </c>
      <c r="F50" s="80">
        <v>337.5310842821915</v>
      </c>
      <c r="G50" s="129">
        <v>860.38702695820996</v>
      </c>
      <c r="H50" s="109">
        <f>H49*1000000/H48</f>
        <v>504.08943949012661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x14ac:dyDescent="0.2">
      <c r="A51" s="339"/>
      <c r="B51" s="7" t="s">
        <v>8</v>
      </c>
      <c r="C51" s="82">
        <v>1088</v>
      </c>
      <c r="D51" s="80">
        <v>2591</v>
      </c>
      <c r="E51" s="81">
        <v>1279</v>
      </c>
      <c r="F51" s="80">
        <v>2249</v>
      </c>
      <c r="G51" s="129">
        <v>3906</v>
      </c>
      <c r="H51" s="109">
        <f>SUM(C51:G51)</f>
        <v>11113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ht="12" thickBot="1" x14ac:dyDescent="0.25">
      <c r="A52" s="340"/>
      <c r="B52" s="8" t="s">
        <v>10</v>
      </c>
      <c r="C52" s="152">
        <v>1.6534954407294834E-2</v>
      </c>
      <c r="D52" s="152">
        <v>2.2956426204525721E-2</v>
      </c>
      <c r="E52" s="152">
        <v>2.5175678601657384E-2</v>
      </c>
      <c r="F52" s="152">
        <v>2.3109330045211672E-2</v>
      </c>
      <c r="G52" s="153">
        <v>1.806159252751318E-2</v>
      </c>
      <c r="H52" s="162">
        <f>H51/(H49*1000)</f>
        <v>2.0464083351594425E-2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 x14ac:dyDescent="0.2">
      <c r="A53" s="338" t="s">
        <v>19</v>
      </c>
      <c r="B53" s="9" t="s">
        <v>4</v>
      </c>
      <c r="C53" s="76">
        <v>163731</v>
      </c>
      <c r="D53" s="74">
        <v>254067</v>
      </c>
      <c r="E53" s="75">
        <v>95173</v>
      </c>
      <c r="F53" s="74">
        <v>318094</v>
      </c>
      <c r="G53" s="127">
        <v>253477</v>
      </c>
      <c r="H53" s="115">
        <f>SUM(C53:G53)</f>
        <v>1084542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 x14ac:dyDescent="0.2">
      <c r="A54" s="339"/>
      <c r="B54" s="7" t="s">
        <v>65</v>
      </c>
      <c r="C54" s="82">
        <v>79.081999999999994</v>
      </c>
      <c r="D54" s="80">
        <v>101.874</v>
      </c>
      <c r="E54" s="81">
        <v>56.24</v>
      </c>
      <c r="F54" s="80">
        <v>104.55</v>
      </c>
      <c r="G54" s="129">
        <v>216.9</v>
      </c>
      <c r="H54" s="109">
        <f>SUM(C54:G54)</f>
        <v>558.64599999999996</v>
      </c>
      <c r="I54" s="92"/>
      <c r="J54" s="73"/>
      <c r="K54" s="73"/>
      <c r="L54" s="73"/>
      <c r="M54" s="73"/>
      <c r="N54" s="73"/>
      <c r="O54" s="73"/>
      <c r="P54" s="73"/>
      <c r="Q54" s="73"/>
      <c r="R54" s="73"/>
    </row>
    <row r="55" spans="1:18" x14ac:dyDescent="0.2">
      <c r="A55" s="339"/>
      <c r="B55" s="7" t="s">
        <v>7</v>
      </c>
      <c r="C55" s="82">
        <v>482.99955414674071</v>
      </c>
      <c r="D55" s="81">
        <v>400.9729716964423</v>
      </c>
      <c r="E55" s="81">
        <v>590.92389648324627</v>
      </c>
      <c r="F55" s="80">
        <v>328.6764289801128</v>
      </c>
      <c r="G55" s="129">
        <v>855.69893915424279</v>
      </c>
      <c r="H55" s="109">
        <f>H54*1000000/H53</f>
        <v>515.09853929123994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x14ac:dyDescent="0.2">
      <c r="A56" s="339"/>
      <c r="B56" s="7" t="s">
        <v>8</v>
      </c>
      <c r="C56" s="82">
        <v>1197</v>
      </c>
      <c r="D56" s="80">
        <v>2318</v>
      </c>
      <c r="E56" s="81">
        <v>1375</v>
      </c>
      <c r="F56" s="80">
        <v>2377</v>
      </c>
      <c r="G56" s="129">
        <v>3979</v>
      </c>
      <c r="H56" s="109">
        <f>SUM(C56:G56)</f>
        <v>11246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12" thickBot="1" x14ac:dyDescent="0.25">
      <c r="A57" s="340"/>
      <c r="B57" s="8" t="s">
        <v>10</v>
      </c>
      <c r="C57" s="152">
        <v>1.5136187754482689E-2</v>
      </c>
      <c r="D57" s="152">
        <v>2.2753597581325953E-2</v>
      </c>
      <c r="E57" s="152">
        <v>2.4448790896159318E-2</v>
      </c>
      <c r="F57" s="152">
        <v>2.2735533237685318E-2</v>
      </c>
      <c r="G57" s="153">
        <v>1.8344859382203781E-2</v>
      </c>
      <c r="H57" s="162">
        <f>H56/(H54*1000)</f>
        <v>2.0130816295113544E-2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 x14ac:dyDescent="0.2">
      <c r="A58" s="338" t="s">
        <v>20</v>
      </c>
      <c r="B58" s="9" t="s">
        <v>4</v>
      </c>
      <c r="C58" s="76">
        <v>132634</v>
      </c>
      <c r="D58" s="74">
        <v>258658</v>
      </c>
      <c r="E58" s="75">
        <v>90452</v>
      </c>
      <c r="F58" s="74">
        <v>255546</v>
      </c>
      <c r="G58" s="127">
        <v>257710</v>
      </c>
      <c r="H58" s="115">
        <f>SUM(C58:G58)</f>
        <v>995000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 x14ac:dyDescent="0.2">
      <c r="A59" s="339"/>
      <c r="B59" s="7" t="s">
        <v>65</v>
      </c>
      <c r="C59" s="82">
        <v>58.143999999999998</v>
      </c>
      <c r="D59" s="80">
        <v>102.458</v>
      </c>
      <c r="E59" s="81">
        <v>52.673999999999999</v>
      </c>
      <c r="F59" s="80">
        <v>79.37</v>
      </c>
      <c r="G59" s="129">
        <v>228.53</v>
      </c>
      <c r="H59" s="109">
        <f>SUM(C59:G59)</f>
        <v>521.17600000000004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 x14ac:dyDescent="0.2">
      <c r="A60" s="339"/>
      <c r="B60" s="7" t="s">
        <v>7</v>
      </c>
      <c r="C60" s="82">
        <v>438.37929942548669</v>
      </c>
      <c r="D60" s="81">
        <v>396.1137873176163</v>
      </c>
      <c r="E60" s="81">
        <v>582.34201565471187</v>
      </c>
      <c r="F60" s="80">
        <v>310.58987423007989</v>
      </c>
      <c r="G60" s="129">
        <v>886.77195297039304</v>
      </c>
      <c r="H60" s="109">
        <f>H59*1000000/H58</f>
        <v>523.79497487437197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 x14ac:dyDescent="0.2">
      <c r="A61" s="339"/>
      <c r="B61" s="7" t="s">
        <v>8</v>
      </c>
      <c r="C61" s="82">
        <v>1064</v>
      </c>
      <c r="D61" s="80">
        <v>2257</v>
      </c>
      <c r="E61" s="81">
        <v>1223</v>
      </c>
      <c r="F61" s="80">
        <v>1815</v>
      </c>
      <c r="G61" s="129">
        <v>4154</v>
      </c>
      <c r="H61" s="109">
        <f>SUM(C61:G61)</f>
        <v>10513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1:18" ht="12" thickBot="1" x14ac:dyDescent="0.25">
      <c r="A62" s="340"/>
      <c r="B62" s="8" t="s">
        <v>10</v>
      </c>
      <c r="C62" s="152">
        <v>1.8299394606494223E-2</v>
      </c>
      <c r="D62" s="152">
        <v>2.2028538523102149E-2</v>
      </c>
      <c r="E62" s="152">
        <v>2.3218286061434484E-2</v>
      </c>
      <c r="F62" s="152">
        <v>2.2867582209902985E-2</v>
      </c>
      <c r="G62" s="153">
        <v>1.8177044589331816E-2</v>
      </c>
      <c r="H62" s="162">
        <f>H61/(H59*1000)</f>
        <v>2.0171688642608251E-2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18" x14ac:dyDescent="0.2">
      <c r="A63" s="338" t="s">
        <v>21</v>
      </c>
      <c r="B63" s="9" t="s">
        <v>4</v>
      </c>
      <c r="C63" s="76">
        <v>277347</v>
      </c>
      <c r="D63" s="74">
        <v>303834</v>
      </c>
      <c r="E63" s="75">
        <v>68415</v>
      </c>
      <c r="F63" s="74">
        <v>241099</v>
      </c>
      <c r="G63" s="127">
        <v>275037</v>
      </c>
      <c r="H63" s="115">
        <f>SUM(C63:G63)</f>
        <v>1165732</v>
      </c>
      <c r="I63" s="94"/>
      <c r="J63" s="94"/>
      <c r="K63" s="94"/>
      <c r="L63" s="73"/>
      <c r="M63" s="73"/>
      <c r="N63" s="73"/>
      <c r="O63" s="73"/>
      <c r="P63" s="73"/>
      <c r="Q63" s="73"/>
      <c r="R63" s="73"/>
    </row>
    <row r="64" spans="1:18" x14ac:dyDescent="0.2">
      <c r="A64" s="339"/>
      <c r="B64" s="7" t="s">
        <v>65</v>
      </c>
      <c r="C64" s="82">
        <v>122.401</v>
      </c>
      <c r="D64" s="80">
        <v>104.5</v>
      </c>
      <c r="E64" s="81">
        <v>45.343000000000004</v>
      </c>
      <c r="F64" s="80">
        <v>68.102999999999994</v>
      </c>
      <c r="G64" s="129">
        <v>229.43</v>
      </c>
      <c r="H64" s="109">
        <f>SUM(C64:G64)</f>
        <v>569.77700000000004</v>
      </c>
      <c r="I64" s="94"/>
      <c r="J64" s="94"/>
      <c r="K64" s="94"/>
      <c r="L64" s="73"/>
      <c r="M64" s="73"/>
      <c r="N64" s="73"/>
      <c r="O64" s="73"/>
      <c r="P64" s="73"/>
      <c r="Q64" s="73"/>
      <c r="R64" s="73"/>
    </row>
    <row r="65" spans="1:11" x14ac:dyDescent="0.2">
      <c r="A65" s="339"/>
      <c r="B65" s="7" t="s">
        <v>7</v>
      </c>
      <c r="C65" s="82">
        <v>441.32801148020349</v>
      </c>
      <c r="D65" s="81">
        <v>343.93780814523723</v>
      </c>
      <c r="E65" s="81">
        <v>662.76401373967701</v>
      </c>
      <c r="F65" s="80">
        <v>282.46902724606906</v>
      </c>
      <c r="G65" s="129">
        <v>834.17867414202453</v>
      </c>
      <c r="H65" s="109">
        <f>H64*1000000/H63</f>
        <v>488.77186180013933</v>
      </c>
      <c r="I65" s="72"/>
      <c r="J65" s="72"/>
      <c r="K65" s="72"/>
    </row>
    <row r="66" spans="1:11" x14ac:dyDescent="0.2">
      <c r="A66" s="339"/>
      <c r="B66" s="7" t="s">
        <v>8</v>
      </c>
      <c r="C66" s="82">
        <v>2825</v>
      </c>
      <c r="D66" s="80">
        <v>2312</v>
      </c>
      <c r="E66" s="81">
        <v>1200</v>
      </c>
      <c r="F66" s="80">
        <v>1730</v>
      </c>
      <c r="G66" s="129">
        <v>4200</v>
      </c>
      <c r="H66" s="109">
        <f>SUM(C66:G66)</f>
        <v>12267</v>
      </c>
      <c r="I66" s="72"/>
      <c r="J66" s="72"/>
      <c r="K66" s="72"/>
    </row>
    <row r="67" spans="1:11" ht="12" thickBot="1" x14ac:dyDescent="0.25">
      <c r="A67" s="340"/>
      <c r="B67" s="8" t="s">
        <v>10</v>
      </c>
      <c r="C67" s="152">
        <v>2.3079876798392171E-2</v>
      </c>
      <c r="D67" s="152">
        <v>2.2124401913875599E-2</v>
      </c>
      <c r="E67" s="152">
        <v>2.6464944974968572E-2</v>
      </c>
      <c r="F67" s="152">
        <v>2.5402698853207641E-2</v>
      </c>
      <c r="G67" s="153">
        <v>1.8306237196530531E-2</v>
      </c>
      <c r="H67" s="162">
        <f>H66/(H64*1000)</f>
        <v>2.1529475566756818E-2</v>
      </c>
      <c r="I67" s="73"/>
      <c r="J67" s="73"/>
      <c r="K67" s="73"/>
    </row>
    <row r="68" spans="1:11" x14ac:dyDescent="0.2">
      <c r="A68" s="341" t="s">
        <v>3</v>
      </c>
      <c r="B68" s="34" t="s">
        <v>4</v>
      </c>
      <c r="C68" s="138">
        <f t="shared" ref="C68:H69" si="0">C63+C58+C53+C48+C43+C38+C33+C28+C23+C18+C13+C8</f>
        <v>2909732</v>
      </c>
      <c r="D68" s="138">
        <f t="shared" si="0"/>
        <v>3318191</v>
      </c>
      <c r="E68" s="138">
        <f t="shared" si="0"/>
        <v>1221568</v>
      </c>
      <c r="F68" s="138">
        <f t="shared" si="0"/>
        <v>3533399</v>
      </c>
      <c r="G68" s="132">
        <f t="shared" si="0"/>
        <v>2852011</v>
      </c>
      <c r="H68" s="114">
        <f t="shared" si="0"/>
        <v>13834901</v>
      </c>
    </row>
    <row r="69" spans="1:11" x14ac:dyDescent="0.2">
      <c r="A69" s="342"/>
      <c r="B69" s="39" t="s">
        <v>65</v>
      </c>
      <c r="C69" s="142">
        <f t="shared" si="0"/>
        <v>1163.3429999999998</v>
      </c>
      <c r="D69" s="134">
        <f t="shared" si="0"/>
        <v>1262.8209999999999</v>
      </c>
      <c r="E69" s="135">
        <f t="shared" si="0"/>
        <v>690.33499999999992</v>
      </c>
      <c r="F69" s="134">
        <f t="shared" si="0"/>
        <v>1165.4920000000002</v>
      </c>
      <c r="G69" s="161">
        <f t="shared" si="0"/>
        <v>2310.1859999999997</v>
      </c>
      <c r="H69" s="47">
        <f t="shared" si="0"/>
        <v>6592.1770000000006</v>
      </c>
    </row>
    <row r="70" spans="1:11" x14ac:dyDescent="0.2">
      <c r="A70" s="342"/>
      <c r="B70" s="39" t="s">
        <v>7</v>
      </c>
      <c r="C70" s="142">
        <f t="shared" ref="C70:H70" si="1">C69*1000000/C68</f>
        <v>399.81104789032111</v>
      </c>
      <c r="D70" s="135">
        <f t="shared" si="1"/>
        <v>380.57513868249293</v>
      </c>
      <c r="E70" s="135">
        <f t="shared" si="1"/>
        <v>565.12203987006853</v>
      </c>
      <c r="F70" s="134">
        <f t="shared" si="1"/>
        <v>329.85009618217481</v>
      </c>
      <c r="G70" s="161">
        <f t="shared" si="1"/>
        <v>810.02001745435041</v>
      </c>
      <c r="H70" s="47">
        <f t="shared" si="1"/>
        <v>476.48891741256415</v>
      </c>
    </row>
    <row r="71" spans="1:11" x14ac:dyDescent="0.2">
      <c r="A71" s="342"/>
      <c r="B71" s="39" t="s">
        <v>8</v>
      </c>
      <c r="C71" s="142">
        <f t="shared" ref="C71:H71" si="2">C11+C16+C21+C26+C31+C36+C41+C46+C51+C56+C61+C66</f>
        <v>30514</v>
      </c>
      <c r="D71" s="142">
        <f t="shared" si="2"/>
        <v>30243</v>
      </c>
      <c r="E71" s="142">
        <f t="shared" si="2"/>
        <v>16509</v>
      </c>
      <c r="F71" s="142">
        <f t="shared" si="2"/>
        <v>30076</v>
      </c>
      <c r="G71" s="134">
        <f t="shared" si="2"/>
        <v>44504</v>
      </c>
      <c r="H71" s="47">
        <f t="shared" si="2"/>
        <v>151846</v>
      </c>
    </row>
    <row r="72" spans="1:11" ht="12" thickBot="1" x14ac:dyDescent="0.25">
      <c r="A72" s="343"/>
      <c r="B72" s="53" t="s">
        <v>10</v>
      </c>
      <c r="C72" s="156">
        <f t="shared" ref="C72:H72" si="3">C71/(C69*1000)</f>
        <v>2.6229581473391772E-2</v>
      </c>
      <c r="D72" s="156">
        <f t="shared" si="3"/>
        <v>2.3948762334487627E-2</v>
      </c>
      <c r="E72" s="156">
        <f t="shared" si="3"/>
        <v>2.3914476304982366E-2</v>
      </c>
      <c r="F72" s="156">
        <f t="shared" si="3"/>
        <v>2.5805410933751577E-2</v>
      </c>
      <c r="G72" s="160">
        <f t="shared" si="3"/>
        <v>1.9264249718420945E-2</v>
      </c>
      <c r="H72" s="171">
        <f t="shared" si="3"/>
        <v>2.3034272289715517E-2</v>
      </c>
    </row>
    <row r="73" spans="1:11" ht="11.25" customHeight="1" x14ac:dyDescent="0.2">
      <c r="A73" s="336" t="s">
        <v>57</v>
      </c>
      <c r="B73" s="336"/>
      <c r="C73" s="336"/>
      <c r="D73" s="336"/>
      <c r="E73" s="336"/>
      <c r="F73" s="336"/>
      <c r="G73" s="336"/>
      <c r="H73" s="336"/>
    </row>
    <row r="74" spans="1:11" x14ac:dyDescent="0.2">
      <c r="A74" s="337"/>
      <c r="B74" s="337"/>
      <c r="C74" s="337"/>
      <c r="D74" s="337"/>
      <c r="E74" s="337"/>
      <c r="F74" s="337"/>
      <c r="G74" s="337"/>
      <c r="H74" s="337"/>
    </row>
    <row r="75" spans="1:11" x14ac:dyDescent="0.2">
      <c r="A75" s="337"/>
      <c r="B75" s="337"/>
      <c r="C75" s="337"/>
      <c r="D75" s="337"/>
      <c r="E75" s="337"/>
      <c r="F75" s="337"/>
      <c r="G75" s="337"/>
      <c r="H75" s="337"/>
    </row>
    <row r="76" spans="1:11" x14ac:dyDescent="0.2">
      <c r="A76" s="93"/>
    </row>
    <row r="77" spans="1:11" x14ac:dyDescent="0.2">
      <c r="A77" s="93"/>
    </row>
  </sheetData>
  <mergeCells count="23">
    <mergeCell ref="A63:A67"/>
    <mergeCell ref="A58:A62"/>
    <mergeCell ref="H5:H7"/>
    <mergeCell ref="D5:D7"/>
    <mergeCell ref="E5:E7"/>
    <mergeCell ref="F5:F7"/>
    <mergeCell ref="G5:G7"/>
    <mergeCell ref="A2:H2"/>
    <mergeCell ref="A73:H75"/>
    <mergeCell ref="A5:A7"/>
    <mergeCell ref="A8:A12"/>
    <mergeCell ref="A13:A17"/>
    <mergeCell ref="A18:A22"/>
    <mergeCell ref="A23:A27"/>
    <mergeCell ref="A28:A32"/>
    <mergeCell ref="A33:A37"/>
    <mergeCell ref="A38:A42"/>
    <mergeCell ref="A68:A72"/>
    <mergeCell ref="B5:B7"/>
    <mergeCell ref="C5:C7"/>
    <mergeCell ref="A43:A47"/>
    <mergeCell ref="A48:A52"/>
    <mergeCell ref="A53:A5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09/01/2020&amp;R&amp;8Tabla de creación propia a partir de los datos aportados por los concesionarios.</oddFooter>
  </headerFooter>
  <ignoredErrors>
    <ignoredError sqref="H10:H65" formula="1"/>
  </ignoredErrors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K89"/>
  <sheetViews>
    <sheetView zoomScale="115" zoomScaleNormal="115" workbookViewId="0">
      <pane xSplit="2" ySplit="4" topLeftCell="C38" activePane="bottomRight" state="frozen"/>
      <selection pane="topRight" activeCell="C1" sqref="C1"/>
      <selection pane="bottomLeft" activeCell="A5" sqref="A5"/>
      <selection pane="bottomRight" sqref="A1:I85"/>
    </sheetView>
  </sheetViews>
  <sheetFormatPr baseColWidth="10" defaultRowHeight="12.75" x14ac:dyDescent="0.2"/>
  <cols>
    <col min="1" max="1" width="17.85546875" style="281" bestFit="1" customWidth="1"/>
    <col min="2" max="2" width="22.140625" style="281" customWidth="1"/>
    <col min="3" max="8" width="16.7109375" style="281" customWidth="1"/>
    <col min="9" max="9" width="17.85546875" style="281" bestFit="1" customWidth="1"/>
    <col min="10" max="10" width="12.7109375" style="281" bestFit="1" customWidth="1"/>
    <col min="11" max="11" width="13.7109375" style="281" bestFit="1" customWidth="1"/>
    <col min="12" max="16384" width="11.42578125" style="281"/>
  </cols>
  <sheetData>
    <row r="1" spans="1:9" ht="30" customHeight="1" thickBot="1" x14ac:dyDescent="0.25">
      <c r="A1" s="408" t="s">
        <v>110</v>
      </c>
      <c r="B1" s="408"/>
      <c r="C1" s="408"/>
      <c r="D1" s="408"/>
      <c r="E1" s="408"/>
      <c r="F1" s="408"/>
      <c r="G1" s="408"/>
      <c r="H1" s="408"/>
      <c r="I1" s="408"/>
    </row>
    <row r="2" spans="1:9" ht="12.75" customHeight="1" x14ac:dyDescent="0.2">
      <c r="A2" s="399" t="s">
        <v>1</v>
      </c>
      <c r="B2" s="399" t="s">
        <v>2</v>
      </c>
      <c r="C2" s="409" t="s">
        <v>69</v>
      </c>
      <c r="D2" s="409" t="s">
        <v>61</v>
      </c>
      <c r="E2" s="412" t="s">
        <v>62</v>
      </c>
      <c r="F2" s="409" t="s">
        <v>72</v>
      </c>
      <c r="G2" s="409" t="s">
        <v>70</v>
      </c>
      <c r="H2" s="409" t="s">
        <v>71</v>
      </c>
      <c r="I2" s="415" t="s">
        <v>3</v>
      </c>
    </row>
    <row r="3" spans="1:9" x14ac:dyDescent="0.2">
      <c r="A3" s="400"/>
      <c r="B3" s="400"/>
      <c r="C3" s="410"/>
      <c r="D3" s="410"/>
      <c r="E3" s="413"/>
      <c r="F3" s="410"/>
      <c r="G3" s="410"/>
      <c r="H3" s="410"/>
      <c r="I3" s="416"/>
    </row>
    <row r="4" spans="1:9" ht="30" customHeight="1" thickBot="1" x14ac:dyDescent="0.25">
      <c r="A4" s="401"/>
      <c r="B4" s="401"/>
      <c r="C4" s="411"/>
      <c r="D4" s="411"/>
      <c r="E4" s="414"/>
      <c r="F4" s="411"/>
      <c r="G4" s="411"/>
      <c r="H4" s="411"/>
      <c r="I4" s="417"/>
    </row>
    <row r="5" spans="1:9" x14ac:dyDescent="0.2">
      <c r="A5" s="400" t="s">
        <v>6</v>
      </c>
      <c r="B5" s="282" t="s">
        <v>4</v>
      </c>
      <c r="C5" s="283">
        <v>325077.2</v>
      </c>
      <c r="D5" s="284">
        <v>272012.82</v>
      </c>
      <c r="E5" s="284">
        <v>556753.22</v>
      </c>
      <c r="F5" s="285">
        <v>220595.74000000002</v>
      </c>
      <c r="G5" s="285">
        <v>34856.54</v>
      </c>
      <c r="H5" s="285">
        <v>321247.03000000003</v>
      </c>
      <c r="I5" s="286">
        <f>SUM(C5:H5)</f>
        <v>1730542.55</v>
      </c>
    </row>
    <row r="6" spans="1:9" x14ac:dyDescent="0.2">
      <c r="A6" s="400"/>
      <c r="B6" s="287" t="s">
        <v>5</v>
      </c>
      <c r="C6" s="288">
        <v>132004812.72999999</v>
      </c>
      <c r="D6" s="289">
        <v>113778811.23</v>
      </c>
      <c r="E6" s="289">
        <v>244255889.65000004</v>
      </c>
      <c r="F6" s="290">
        <v>159221554.34</v>
      </c>
      <c r="G6" s="290">
        <v>20110458.109999999</v>
      </c>
      <c r="H6" s="290">
        <v>209605932.28999996</v>
      </c>
      <c r="I6" s="291">
        <f>SUM(C6:H6)</f>
        <v>878977458.35000002</v>
      </c>
    </row>
    <row r="7" spans="1:9" x14ac:dyDescent="0.2">
      <c r="A7" s="400"/>
      <c r="B7" s="287" t="s">
        <v>7</v>
      </c>
      <c r="C7" s="292">
        <v>406.07219678894734</v>
      </c>
      <c r="D7" s="289">
        <v>418.28473830755479</v>
      </c>
      <c r="E7" s="289">
        <v>438.7148217122122</v>
      </c>
      <c r="F7" s="290">
        <v>721.77982376268915</v>
      </c>
      <c r="G7" s="290">
        <v>576.94935039450274</v>
      </c>
      <c r="H7" s="290">
        <v>652.47586036826533</v>
      </c>
      <c r="I7" s="291">
        <f>+I6/I5</f>
        <v>507.92016547064964</v>
      </c>
    </row>
    <row r="8" spans="1:9" x14ac:dyDescent="0.2">
      <c r="A8" s="400"/>
      <c r="B8" s="287" t="s">
        <v>8</v>
      </c>
      <c r="C8" s="288">
        <v>435783.1078</v>
      </c>
      <c r="D8" s="289">
        <v>394392.27304999996</v>
      </c>
      <c r="E8" s="289">
        <v>608664.40677</v>
      </c>
      <c r="F8" s="290">
        <v>362432.63211000001</v>
      </c>
      <c r="G8" s="290">
        <v>38709.135179999997</v>
      </c>
      <c r="H8" s="290">
        <v>521190.26905</v>
      </c>
      <c r="I8" s="291">
        <f>SUM(C8:H8)</f>
        <v>2361171.8239600002</v>
      </c>
    </row>
    <row r="9" spans="1:9" ht="11.25" customHeight="1" x14ac:dyDescent="0.2">
      <c r="A9" s="400"/>
      <c r="B9" s="287" t="s">
        <v>9</v>
      </c>
      <c r="C9" s="288">
        <v>1340.552668104684</v>
      </c>
      <c r="D9" s="289">
        <v>1449.903254743655</v>
      </c>
      <c r="E9" s="289">
        <v>1093.2391316389692</v>
      </c>
      <c r="F9" s="290">
        <v>1642.9720361327013</v>
      </c>
      <c r="G9" s="290">
        <v>1110.527183134069</v>
      </c>
      <c r="H9" s="290">
        <v>1622.3971597496168</v>
      </c>
      <c r="I9" s="293">
        <f>+I8*1000/I5</f>
        <v>1364.4113078641146</v>
      </c>
    </row>
    <row r="10" spans="1:9" ht="13.5" thickBot="1" x14ac:dyDescent="0.25">
      <c r="A10" s="401"/>
      <c r="B10" s="294" t="s">
        <v>10</v>
      </c>
      <c r="C10" s="295">
        <v>3.3012668158648282</v>
      </c>
      <c r="D10" s="296">
        <v>3.4663068526243377</v>
      </c>
      <c r="E10" s="296">
        <v>2.49191291821937</v>
      </c>
      <c r="F10" s="297">
        <v>2.2762786961372408</v>
      </c>
      <c r="G10" s="297">
        <v>1.9248261262010604</v>
      </c>
      <c r="H10" s="297">
        <v>2.4865244192082696</v>
      </c>
      <c r="I10" s="293">
        <f>+I8*1000/I6</f>
        <v>2.6862711910637018</v>
      </c>
    </row>
    <row r="11" spans="1:9" x14ac:dyDescent="0.2">
      <c r="A11" s="399" t="s">
        <v>11</v>
      </c>
      <c r="B11" s="282" t="s">
        <v>4</v>
      </c>
      <c r="C11" s="283">
        <v>340918.36</v>
      </c>
      <c r="D11" s="284">
        <v>342000</v>
      </c>
      <c r="E11" s="284">
        <v>535324.1100000001</v>
      </c>
      <c r="F11" s="285">
        <v>201601.36</v>
      </c>
      <c r="G11" s="285">
        <v>32570.47</v>
      </c>
      <c r="H11" s="285">
        <v>304815.89000000007</v>
      </c>
      <c r="I11" s="286">
        <f>SUM(C11:H11)</f>
        <v>1757230.1900000002</v>
      </c>
    </row>
    <row r="12" spans="1:9" x14ac:dyDescent="0.2">
      <c r="A12" s="400"/>
      <c r="B12" s="287" t="s">
        <v>5</v>
      </c>
      <c r="C12" s="288">
        <v>134907668.09</v>
      </c>
      <c r="D12" s="289">
        <v>139408397.24999997</v>
      </c>
      <c r="E12" s="289">
        <v>214731562.49999997</v>
      </c>
      <c r="F12" s="290">
        <v>162554423.52000001</v>
      </c>
      <c r="G12" s="290">
        <v>23067656.030000001</v>
      </c>
      <c r="H12" s="290">
        <v>201055300.26000002</v>
      </c>
      <c r="I12" s="291">
        <f>SUM(C12:H12)</f>
        <v>875725007.64999986</v>
      </c>
    </row>
    <row r="13" spans="1:9" x14ac:dyDescent="0.2">
      <c r="A13" s="400"/>
      <c r="B13" s="287" t="s">
        <v>7</v>
      </c>
      <c r="C13" s="292">
        <v>395.71840041117179</v>
      </c>
      <c r="D13" s="289">
        <v>407.62689254385958</v>
      </c>
      <c r="E13" s="289">
        <v>401.12440013209925</v>
      </c>
      <c r="F13" s="290">
        <v>806.31610580404822</v>
      </c>
      <c r="G13" s="290">
        <v>708.23835302345958</v>
      </c>
      <c r="H13" s="290">
        <v>659.59586378518509</v>
      </c>
      <c r="I13" s="291">
        <f>+I12/I11</f>
        <v>498.35531658490328</v>
      </c>
    </row>
    <row r="14" spans="1:9" x14ac:dyDescent="0.2">
      <c r="A14" s="400"/>
      <c r="B14" s="287" t="s">
        <v>8</v>
      </c>
      <c r="C14" s="288">
        <v>462478.86285000003</v>
      </c>
      <c r="D14" s="289">
        <v>468510.39643999998</v>
      </c>
      <c r="E14" s="289">
        <v>566280.85891999991</v>
      </c>
      <c r="F14" s="290">
        <v>356010.78985999996</v>
      </c>
      <c r="G14" s="290">
        <v>37200.862729999993</v>
      </c>
      <c r="H14" s="290">
        <v>497627.1385900001</v>
      </c>
      <c r="I14" s="291">
        <f>SUM(C14:H14)</f>
        <v>2388108.9093899997</v>
      </c>
    </row>
    <row r="15" spans="1:9" x14ac:dyDescent="0.2">
      <c r="A15" s="400"/>
      <c r="B15" s="287" t="s">
        <v>9</v>
      </c>
      <c r="C15" s="288">
        <v>1356.5677801864354</v>
      </c>
      <c r="D15" s="289">
        <v>1369.9134398830408</v>
      </c>
      <c r="E15" s="289">
        <v>1057.8280491046814</v>
      </c>
      <c r="F15" s="290">
        <v>1765.9146240878533</v>
      </c>
      <c r="G15" s="290">
        <v>1142.1653642087447</v>
      </c>
      <c r="H15" s="290">
        <v>1632.5498601467266</v>
      </c>
      <c r="I15" s="293">
        <f>+I14*1000/I11</f>
        <v>1359.0188257521343</v>
      </c>
    </row>
    <row r="16" spans="1:9" ht="13.5" thickBot="1" x14ac:dyDescent="0.25">
      <c r="A16" s="401"/>
      <c r="B16" s="294" t="s">
        <v>10</v>
      </c>
      <c r="C16" s="295">
        <v>3.4281139789731578</v>
      </c>
      <c r="D16" s="296">
        <v>3.3607042737879271</v>
      </c>
      <c r="E16" s="296">
        <v>2.6371570733575789</v>
      </c>
      <c r="F16" s="297">
        <v>2.1901021341089368</v>
      </c>
      <c r="G16" s="297">
        <v>1.612684994158897</v>
      </c>
      <c r="H16" s="297">
        <v>2.4750759514744467</v>
      </c>
      <c r="I16" s="293">
        <f>+I14*1000/I12</f>
        <v>2.7270077804429369</v>
      </c>
    </row>
    <row r="17" spans="1:9" x14ac:dyDescent="0.2">
      <c r="A17" s="399" t="s">
        <v>12</v>
      </c>
      <c r="B17" s="282" t="s">
        <v>4</v>
      </c>
      <c r="C17" s="283">
        <v>379960.77</v>
      </c>
      <c r="D17" s="284">
        <v>317926.57</v>
      </c>
      <c r="E17" s="284">
        <v>570263.86</v>
      </c>
      <c r="F17" s="285">
        <v>169132.03999999998</v>
      </c>
      <c r="G17" s="285">
        <v>40449.979999999996</v>
      </c>
      <c r="H17" s="285">
        <v>350832.6</v>
      </c>
      <c r="I17" s="286">
        <f>SUM(C17:H17)</f>
        <v>1828565.8200000003</v>
      </c>
    </row>
    <row r="18" spans="1:9" x14ac:dyDescent="0.2">
      <c r="A18" s="400"/>
      <c r="B18" s="287" t="s">
        <v>5</v>
      </c>
      <c r="C18" s="288">
        <v>154842983.69</v>
      </c>
      <c r="D18" s="289">
        <v>138610530.54999998</v>
      </c>
      <c r="E18" s="289">
        <v>239198774.91</v>
      </c>
      <c r="F18" s="290">
        <v>129982163.98</v>
      </c>
      <c r="G18" s="290">
        <v>24781980.870000001</v>
      </c>
      <c r="H18" s="290">
        <v>224441086.72999996</v>
      </c>
      <c r="I18" s="291">
        <f>SUM(C18:H18)</f>
        <v>911857520.73000002</v>
      </c>
    </row>
    <row r="19" spans="1:9" x14ac:dyDescent="0.2">
      <c r="A19" s="400"/>
      <c r="B19" s="287" t="s">
        <v>7</v>
      </c>
      <c r="C19" s="292">
        <v>407.52360747663499</v>
      </c>
      <c r="D19" s="289">
        <v>435.98284518969263</v>
      </c>
      <c r="E19" s="289">
        <v>419.45280367232107</v>
      </c>
      <c r="F19" s="290">
        <v>768.52478087534462</v>
      </c>
      <c r="G19" s="290">
        <v>612.65743196906408</v>
      </c>
      <c r="H19" s="290">
        <v>639.73840153395088</v>
      </c>
      <c r="I19" s="291">
        <f>+I18/I17</f>
        <v>498.67361117468545</v>
      </c>
    </row>
    <row r="20" spans="1:9" x14ac:dyDescent="0.2">
      <c r="A20" s="400"/>
      <c r="B20" s="287" t="s">
        <v>8</v>
      </c>
      <c r="C20" s="288">
        <v>551535.93310999987</v>
      </c>
      <c r="D20" s="289">
        <v>546650.63829999999</v>
      </c>
      <c r="E20" s="289">
        <v>687930.54726999998</v>
      </c>
      <c r="F20" s="290">
        <v>281686.19883000001</v>
      </c>
      <c r="G20" s="290">
        <v>40896.419070000004</v>
      </c>
      <c r="H20" s="290">
        <v>568389.36884000001</v>
      </c>
      <c r="I20" s="291">
        <f>SUM(C20:H20)</f>
        <v>2677089.1054199999</v>
      </c>
    </row>
    <row r="21" spans="1:9" x14ac:dyDescent="0.2">
      <c r="A21" s="400"/>
      <c r="B21" s="287" t="s">
        <v>9</v>
      </c>
      <c r="C21" s="288">
        <v>1617.7947503619339</v>
      </c>
      <c r="D21" s="289">
        <v>1719.424200059781</v>
      </c>
      <c r="E21" s="289">
        <v>1206.3372686285959</v>
      </c>
      <c r="F21" s="290">
        <v>1665.4809983371572</v>
      </c>
      <c r="G21" s="290">
        <v>1011.0368180651759</v>
      </c>
      <c r="H21" s="290">
        <v>1620.1156016858185</v>
      </c>
      <c r="I21" s="293">
        <f>+I20*1000/I17</f>
        <v>1464.0375950043733</v>
      </c>
    </row>
    <row r="22" spans="1:9" ht="13.5" thickBot="1" x14ac:dyDescent="0.25">
      <c r="A22" s="401"/>
      <c r="B22" s="294" t="s">
        <v>10</v>
      </c>
      <c r="C22" s="295">
        <v>3.5619045820906572</v>
      </c>
      <c r="D22" s="296">
        <v>3.943788658270885</v>
      </c>
      <c r="E22" s="296">
        <v>2.8759785560308075</v>
      </c>
      <c r="F22" s="297">
        <v>2.1671142424843941</v>
      </c>
      <c r="G22" s="297">
        <v>1.6502481897848384</v>
      </c>
      <c r="H22" s="297">
        <v>2.5324657669465211</v>
      </c>
      <c r="I22" s="293">
        <f>+I20*1000/I18</f>
        <v>2.9358633827758744</v>
      </c>
    </row>
    <row r="23" spans="1:9" x14ac:dyDescent="0.2">
      <c r="A23" s="399" t="s">
        <v>13</v>
      </c>
      <c r="B23" s="282" t="s">
        <v>4</v>
      </c>
      <c r="C23" s="283">
        <v>372697.36</v>
      </c>
      <c r="D23" s="284">
        <v>342500.44</v>
      </c>
      <c r="E23" s="284">
        <v>633572.64</v>
      </c>
      <c r="F23" s="285">
        <v>174017.73</v>
      </c>
      <c r="G23" s="285">
        <v>32192</v>
      </c>
      <c r="H23" s="285">
        <v>429601</v>
      </c>
      <c r="I23" s="286">
        <f>SUM(C23:H23)</f>
        <v>1984581.17</v>
      </c>
    </row>
    <row r="24" spans="1:9" x14ac:dyDescent="0.2">
      <c r="A24" s="400"/>
      <c r="B24" s="287" t="s">
        <v>5</v>
      </c>
      <c r="C24" s="288">
        <v>155630166.47000003</v>
      </c>
      <c r="D24" s="289">
        <v>158044187.71000004</v>
      </c>
      <c r="E24" s="289">
        <v>259555052.49999997</v>
      </c>
      <c r="F24" s="290">
        <v>114012840.56999999</v>
      </c>
      <c r="G24" s="290">
        <v>20276000</v>
      </c>
      <c r="H24" s="290">
        <v>257397000</v>
      </c>
      <c r="I24" s="291">
        <f>SUM(C24:H24)</f>
        <v>964915247.25</v>
      </c>
    </row>
    <row r="25" spans="1:9" x14ac:dyDescent="0.2">
      <c r="A25" s="400"/>
      <c r="B25" s="287" t="s">
        <v>7</v>
      </c>
      <c r="C25" s="292">
        <v>417.57786121694028</v>
      </c>
      <c r="D25" s="289">
        <v>461.44229102304229</v>
      </c>
      <c r="E25" s="289">
        <v>409.66897260588775</v>
      </c>
      <c r="F25" s="290">
        <v>655.17944964573428</v>
      </c>
      <c r="G25" s="290">
        <v>629.8459244532803</v>
      </c>
      <c r="H25" s="290">
        <v>599.15363325504359</v>
      </c>
      <c r="I25" s="291">
        <f>+I24/I23</f>
        <v>486.20598735702004</v>
      </c>
    </row>
    <row r="26" spans="1:9" x14ac:dyDescent="0.2">
      <c r="A26" s="400"/>
      <c r="B26" s="287" t="s">
        <v>8</v>
      </c>
      <c r="C26" s="288">
        <v>573200.12788000004</v>
      </c>
      <c r="D26" s="289">
        <v>819693.36216999998</v>
      </c>
      <c r="E26" s="289">
        <v>899194.52627000003</v>
      </c>
      <c r="F26" s="290">
        <v>322304.68533000001</v>
      </c>
      <c r="G26" s="290">
        <v>40694.987999999998</v>
      </c>
      <c r="H26" s="290">
        <v>752673.46253999998</v>
      </c>
      <c r="I26" s="291">
        <f>SUM(C26:H26)</f>
        <v>3407761.1521899998</v>
      </c>
    </row>
    <row r="27" spans="1:9" x14ac:dyDescent="0.2">
      <c r="A27" s="400"/>
      <c r="B27" s="287" t="s">
        <v>9</v>
      </c>
      <c r="C27" s="288">
        <v>1537.9774299447681</v>
      </c>
      <c r="D27" s="289">
        <v>2393.2622164514592</v>
      </c>
      <c r="E27" s="289">
        <v>1419.2445656586433</v>
      </c>
      <c r="F27" s="290">
        <v>1852.1370513797644</v>
      </c>
      <c r="G27" s="290">
        <v>1264.1335735586481</v>
      </c>
      <c r="H27" s="290">
        <v>1752.029121300928</v>
      </c>
      <c r="I27" s="293">
        <f>+I26*1000/I23</f>
        <v>1717.1185556446651</v>
      </c>
    </row>
    <row r="28" spans="1:9" ht="13.5" thickBot="1" x14ac:dyDescent="0.25">
      <c r="A28" s="401"/>
      <c r="B28" s="294" t="s">
        <v>10</v>
      </c>
      <c r="C28" s="295">
        <v>3.6830914011165863</v>
      </c>
      <c r="D28" s="296">
        <v>5.1864821734164597</v>
      </c>
      <c r="E28" s="296">
        <v>3.464369187226668</v>
      </c>
      <c r="F28" s="297">
        <v>2.8269156677323193</v>
      </c>
      <c r="G28" s="297">
        <v>2.0070520812783585</v>
      </c>
      <c r="H28" s="297">
        <v>2.9241734073823702</v>
      </c>
      <c r="I28" s="293">
        <f>+I26*1000/I24</f>
        <v>3.5316688816992881</v>
      </c>
    </row>
    <row r="29" spans="1:9" x14ac:dyDescent="0.2">
      <c r="A29" s="399" t="s">
        <v>14</v>
      </c>
      <c r="B29" s="282" t="s">
        <v>4</v>
      </c>
      <c r="C29" s="283">
        <v>417740.5</v>
      </c>
      <c r="D29" s="284">
        <v>379241.50999999995</v>
      </c>
      <c r="E29" s="284">
        <v>634268.61</v>
      </c>
      <c r="F29" s="285">
        <v>247848.84000000003</v>
      </c>
      <c r="G29" s="285">
        <v>48528</v>
      </c>
      <c r="H29" s="285">
        <v>440019.51</v>
      </c>
      <c r="I29" s="286">
        <f>SUM(C29:H29)</f>
        <v>2167646.9700000002</v>
      </c>
    </row>
    <row r="30" spans="1:9" x14ac:dyDescent="0.2">
      <c r="A30" s="400"/>
      <c r="B30" s="287" t="s">
        <v>5</v>
      </c>
      <c r="C30" s="288">
        <v>164574001.75000003</v>
      </c>
      <c r="D30" s="289">
        <v>167934398.63</v>
      </c>
      <c r="E30" s="289">
        <v>241536528.49000001</v>
      </c>
      <c r="F30" s="290">
        <v>176511313.15000004</v>
      </c>
      <c r="G30" s="290">
        <v>34058889.930000007</v>
      </c>
      <c r="H30" s="290">
        <v>281184206.44</v>
      </c>
      <c r="I30" s="291">
        <f>SUM(C30:H30)</f>
        <v>1065799338.3900001</v>
      </c>
    </row>
    <row r="31" spans="1:9" x14ac:dyDescent="0.2">
      <c r="A31" s="400"/>
      <c r="B31" s="287" t="s">
        <v>7</v>
      </c>
      <c r="C31" s="292">
        <v>393.96228460012861</v>
      </c>
      <c r="D31" s="289">
        <v>442.81650136347156</v>
      </c>
      <c r="E31" s="289">
        <v>380.81110223947553</v>
      </c>
      <c r="F31" s="290">
        <v>712.17324700813617</v>
      </c>
      <c r="G31" s="290">
        <v>701.83996723541065</v>
      </c>
      <c r="H31" s="290">
        <v>639.02667961245629</v>
      </c>
      <c r="I31" s="291">
        <f>+I30/I29</f>
        <v>491.68492523946372</v>
      </c>
    </row>
    <row r="32" spans="1:9" x14ac:dyDescent="0.2">
      <c r="A32" s="400"/>
      <c r="B32" s="287" t="s">
        <v>8</v>
      </c>
      <c r="C32" s="288">
        <v>663199.03986999998</v>
      </c>
      <c r="D32" s="289">
        <v>946204.39828999992</v>
      </c>
      <c r="E32" s="289">
        <v>945638.39075999998</v>
      </c>
      <c r="F32" s="290">
        <v>579787.97032000008</v>
      </c>
      <c r="G32" s="290">
        <v>69977.399519999992</v>
      </c>
      <c r="H32" s="290">
        <v>867867.77080000006</v>
      </c>
      <c r="I32" s="291">
        <f>SUM(C32:H32)</f>
        <v>4072674.9695599996</v>
      </c>
    </row>
    <row r="33" spans="1:11" x14ac:dyDescent="0.2">
      <c r="A33" s="400"/>
      <c r="B33" s="287" t="s">
        <v>9</v>
      </c>
      <c r="C33" s="288">
        <v>1587.5861686142473</v>
      </c>
      <c r="D33" s="289">
        <v>2494.9916434253205</v>
      </c>
      <c r="E33" s="289">
        <v>1490.9115410267584</v>
      </c>
      <c r="F33" s="290">
        <v>2339.2805482567519</v>
      </c>
      <c r="G33" s="290">
        <v>1442.0004846686447</v>
      </c>
      <c r="H33" s="290">
        <v>1972.3392965007395</v>
      </c>
      <c r="I33" s="293">
        <f>+I32*1000/I29</f>
        <v>1878.8460602327689</v>
      </c>
    </row>
    <row r="34" spans="1:11" ht="13.5" thickBot="1" x14ac:dyDescent="0.25">
      <c r="A34" s="401"/>
      <c r="B34" s="294" t="s">
        <v>10</v>
      </c>
      <c r="C34" s="295">
        <v>4.029792268632125</v>
      </c>
      <c r="D34" s="296">
        <v>5.6343691703968082</v>
      </c>
      <c r="E34" s="296">
        <v>3.9150947340006623</v>
      </c>
      <c r="F34" s="297">
        <v>3.2847071384444004</v>
      </c>
      <c r="G34" s="297">
        <v>2.0546001253658588</v>
      </c>
      <c r="H34" s="297">
        <v>3.0864741010451757</v>
      </c>
      <c r="I34" s="293">
        <f>+I32*1000/I30</f>
        <v>3.8212399115505131</v>
      </c>
      <c r="K34" s="298"/>
    </row>
    <row r="35" spans="1:11" x14ac:dyDescent="0.2">
      <c r="A35" s="399" t="s">
        <v>15</v>
      </c>
      <c r="B35" s="282" t="s">
        <v>4</v>
      </c>
      <c r="C35" s="283">
        <v>393802.23</v>
      </c>
      <c r="D35" s="284">
        <v>341643.39999999997</v>
      </c>
      <c r="E35" s="284">
        <v>705625.75999999989</v>
      </c>
      <c r="F35" s="285">
        <v>270993.88</v>
      </c>
      <c r="G35" s="285">
        <v>45086.94</v>
      </c>
      <c r="H35" s="285">
        <v>492459.89</v>
      </c>
      <c r="I35" s="286">
        <f>SUM(C35:H35)</f>
        <v>2249612.0999999996</v>
      </c>
      <c r="K35" s="298"/>
    </row>
    <row r="36" spans="1:11" x14ac:dyDescent="0.2">
      <c r="A36" s="400"/>
      <c r="B36" s="287" t="s">
        <v>5</v>
      </c>
      <c r="C36" s="288">
        <v>159468959.13</v>
      </c>
      <c r="D36" s="289">
        <v>150597667.68000001</v>
      </c>
      <c r="E36" s="289">
        <v>314636490.38999999</v>
      </c>
      <c r="F36" s="290">
        <v>197275572.41999999</v>
      </c>
      <c r="G36" s="290">
        <v>31145325.82</v>
      </c>
      <c r="H36" s="290">
        <v>287861343.78000003</v>
      </c>
      <c r="I36" s="291">
        <f>SUM(C36:H36)</f>
        <v>1140985359.22</v>
      </c>
      <c r="K36" s="298"/>
    </row>
    <row r="37" spans="1:11" x14ac:dyDescent="0.2">
      <c r="A37" s="400"/>
      <c r="B37" s="287" t="s">
        <v>7</v>
      </c>
      <c r="C37" s="292">
        <v>404.94681589284045</v>
      </c>
      <c r="D37" s="289">
        <v>440.80367915785882</v>
      </c>
      <c r="E37" s="289">
        <v>445.89711462631413</v>
      </c>
      <c r="F37" s="290">
        <v>727.97058154966442</v>
      </c>
      <c r="G37" s="290">
        <v>690.78375733638165</v>
      </c>
      <c r="H37" s="290">
        <v>584.53764382719578</v>
      </c>
      <c r="I37" s="291">
        <f>+I36/I35</f>
        <v>507.19204400616456</v>
      </c>
      <c r="K37" s="298"/>
    </row>
    <row r="38" spans="1:11" x14ac:dyDescent="0.2">
      <c r="A38" s="400"/>
      <c r="B38" s="287" t="s">
        <v>8</v>
      </c>
      <c r="C38" s="288">
        <v>654349.86973000003</v>
      </c>
      <c r="D38" s="289">
        <v>840800.48158000002</v>
      </c>
      <c r="E38" s="289">
        <v>1247322.7067400001</v>
      </c>
      <c r="F38" s="290">
        <v>665958.97699999984</v>
      </c>
      <c r="G38" s="290">
        <v>66501.918439999994</v>
      </c>
      <c r="H38" s="290">
        <v>943593.49424000003</v>
      </c>
      <c r="I38" s="291">
        <f>SUM(C38:H38)</f>
        <v>4418527.4477300001</v>
      </c>
      <c r="K38" s="298"/>
    </row>
    <row r="39" spans="1:11" x14ac:dyDescent="0.2">
      <c r="A39" s="400"/>
      <c r="B39" s="287" t="s">
        <v>9</v>
      </c>
      <c r="C39" s="288">
        <v>1661.6205289898944</v>
      </c>
      <c r="D39" s="289">
        <v>2461.0470495844502</v>
      </c>
      <c r="E39" s="289">
        <v>1767.6830657939702</v>
      </c>
      <c r="F39" s="290">
        <v>2457.4686963410386</v>
      </c>
      <c r="G39" s="290">
        <v>1474.9707662573685</v>
      </c>
      <c r="H39" s="290">
        <v>1916.0819254538678</v>
      </c>
      <c r="I39" s="293">
        <f>+I38*1000/I35</f>
        <v>1964.1285925382431</v>
      </c>
      <c r="K39" s="299"/>
    </row>
    <row r="40" spans="1:11" ht="13.5" thickBot="1" x14ac:dyDescent="0.25">
      <c r="A40" s="401"/>
      <c r="B40" s="294" t="s">
        <v>10</v>
      </c>
      <c r="C40" s="295">
        <v>4.1033055793420603</v>
      </c>
      <c r="D40" s="296">
        <v>5.5830909902707733</v>
      </c>
      <c r="E40" s="296">
        <v>3.9643294558552684</v>
      </c>
      <c r="F40" s="297">
        <v>3.3757802287967626</v>
      </c>
      <c r="G40" s="295">
        <v>2.1352134450073961</v>
      </c>
      <c r="H40" s="297">
        <v>3.2779444500931243</v>
      </c>
      <c r="I40" s="293">
        <f>+I38*1000/I36</f>
        <v>3.8725540271179226</v>
      </c>
      <c r="K40" s="299"/>
    </row>
    <row r="41" spans="1:11" x14ac:dyDescent="0.2">
      <c r="A41" s="399" t="s">
        <v>16</v>
      </c>
      <c r="B41" s="282" t="s">
        <v>4</v>
      </c>
      <c r="C41" s="283">
        <v>403211.91000000003</v>
      </c>
      <c r="D41" s="284">
        <v>391867.35</v>
      </c>
      <c r="E41" s="284">
        <v>675609.41</v>
      </c>
      <c r="F41" s="285">
        <v>277603.26999999996</v>
      </c>
      <c r="G41" s="285">
        <v>45147.68</v>
      </c>
      <c r="H41" s="285">
        <v>538578.15</v>
      </c>
      <c r="I41" s="286">
        <f>SUM(C41:H41)</f>
        <v>2332017.77</v>
      </c>
    </row>
    <row r="42" spans="1:11" x14ac:dyDescent="0.2">
      <c r="A42" s="400"/>
      <c r="B42" s="287" t="s">
        <v>5</v>
      </c>
      <c r="C42" s="288">
        <v>151251138.86999997</v>
      </c>
      <c r="D42" s="289">
        <v>174012919.56000003</v>
      </c>
      <c r="E42" s="289">
        <v>290027525.12</v>
      </c>
      <c r="F42" s="290">
        <v>202212323.90000001</v>
      </c>
      <c r="G42" s="290">
        <v>31101420.02</v>
      </c>
      <c r="H42" s="290">
        <v>284812700.34999996</v>
      </c>
      <c r="I42" s="291">
        <f>SUM(C42:H42)</f>
        <v>1133418027.8199999</v>
      </c>
    </row>
    <row r="43" spans="1:11" x14ac:dyDescent="0.2">
      <c r="A43" s="400"/>
      <c r="B43" s="287" t="s">
        <v>7</v>
      </c>
      <c r="C43" s="292">
        <v>375.11575208678721</v>
      </c>
      <c r="D43" s="289">
        <v>444.06077607639435</v>
      </c>
      <c r="E43" s="289">
        <v>429.28283831925904</v>
      </c>
      <c r="F43" s="290">
        <v>728.4219811243579</v>
      </c>
      <c r="G43" s="290">
        <v>688.88190976812098</v>
      </c>
      <c r="H43" s="290">
        <v>528.82334782797989</v>
      </c>
      <c r="I43" s="291">
        <f>+I42/I41</f>
        <v>486.02461027558974</v>
      </c>
    </row>
    <row r="44" spans="1:11" x14ac:dyDescent="0.2">
      <c r="A44" s="400"/>
      <c r="B44" s="287" t="s">
        <v>8</v>
      </c>
      <c r="C44" s="288">
        <v>717432.89069000015</v>
      </c>
      <c r="D44" s="289">
        <v>968774.72245</v>
      </c>
      <c r="E44" s="289">
        <v>1325671.8522600003</v>
      </c>
      <c r="F44" s="290">
        <v>703343.76155000017</v>
      </c>
      <c r="G44" s="290">
        <v>71497.659060000005</v>
      </c>
      <c r="H44" s="290">
        <v>954352.1338200001</v>
      </c>
      <c r="I44" s="291">
        <f>SUM(C44:H44)</f>
        <v>4741073.0198299997</v>
      </c>
    </row>
    <row r="45" spans="1:11" x14ac:dyDescent="0.2">
      <c r="A45" s="400"/>
      <c r="B45" s="287" t="s">
        <v>9</v>
      </c>
      <c r="C45" s="288">
        <v>1779.2948891068227</v>
      </c>
      <c r="D45" s="289">
        <v>2472.2006629284119</v>
      </c>
      <c r="E45" s="289">
        <v>1962.186779281242</v>
      </c>
      <c r="F45" s="290">
        <v>2533.6292384091885</v>
      </c>
      <c r="G45" s="290">
        <v>1583.6397143773502</v>
      </c>
      <c r="H45" s="290">
        <v>1771.9844999653253</v>
      </c>
      <c r="I45" s="293">
        <f>+I44*1000/I41</f>
        <v>2033.0346881662056</v>
      </c>
    </row>
    <row r="46" spans="1:11" ht="13.5" thickBot="1" x14ac:dyDescent="0.25">
      <c r="A46" s="401"/>
      <c r="B46" s="300" t="s">
        <v>10</v>
      </c>
      <c r="C46" s="295">
        <v>4.7433222390915821</v>
      </c>
      <c r="D46" s="296">
        <v>5.56725744789291</v>
      </c>
      <c r="E46" s="296">
        <v>4.5708484107206662</v>
      </c>
      <c r="F46" s="297">
        <v>3.4782437983246983</v>
      </c>
      <c r="G46" s="297">
        <v>2.2988551331104143</v>
      </c>
      <c r="H46" s="297">
        <v>3.3508061004555558</v>
      </c>
      <c r="I46" s="293">
        <f>+I44*1000/I42</f>
        <v>4.182987126955191</v>
      </c>
    </row>
    <row r="47" spans="1:11" x14ac:dyDescent="0.2">
      <c r="A47" s="399" t="s">
        <v>17</v>
      </c>
      <c r="B47" s="282" t="s">
        <v>4</v>
      </c>
      <c r="C47" s="283">
        <v>404074.46</v>
      </c>
      <c r="D47" s="284">
        <v>402746.20999999996</v>
      </c>
      <c r="E47" s="284">
        <v>588082.3899999999</v>
      </c>
      <c r="F47" s="285">
        <v>260316.25000000006</v>
      </c>
      <c r="G47" s="285">
        <v>50077.259999999995</v>
      </c>
      <c r="H47" s="285">
        <v>528546.37000000011</v>
      </c>
      <c r="I47" s="286">
        <f>SUM(C47:H47)</f>
        <v>2233842.94</v>
      </c>
    </row>
    <row r="48" spans="1:11" x14ac:dyDescent="0.2">
      <c r="A48" s="400"/>
      <c r="B48" s="287" t="s">
        <v>5</v>
      </c>
      <c r="C48" s="288">
        <v>153562094.98999998</v>
      </c>
      <c r="D48" s="289">
        <v>178228444.00999999</v>
      </c>
      <c r="E48" s="289">
        <v>299272031.82999998</v>
      </c>
      <c r="F48" s="290">
        <v>194243514.91</v>
      </c>
      <c r="G48" s="290">
        <v>34503170.380000003</v>
      </c>
      <c r="H48" s="290">
        <v>288988744.28000003</v>
      </c>
      <c r="I48" s="291">
        <f>SUM(C48:H48)</f>
        <v>1148798000.3999999</v>
      </c>
    </row>
    <row r="49" spans="1:11" x14ac:dyDescent="0.2">
      <c r="A49" s="400"/>
      <c r="B49" s="287" t="s">
        <v>7</v>
      </c>
      <c r="C49" s="292">
        <v>380.03415259157924</v>
      </c>
      <c r="D49" s="289">
        <v>442.5328894094373</v>
      </c>
      <c r="E49" s="289">
        <v>508.89473468164903</v>
      </c>
      <c r="F49" s="290">
        <v>746.18282535185551</v>
      </c>
      <c r="G49" s="290">
        <v>688.99876670568653</v>
      </c>
      <c r="H49" s="290">
        <v>546.7613830741094</v>
      </c>
      <c r="I49" s="291">
        <f>+I48/I47</f>
        <v>514.26981719672733</v>
      </c>
    </row>
    <row r="50" spans="1:11" x14ac:dyDescent="0.2">
      <c r="A50" s="400"/>
      <c r="B50" s="287" t="s">
        <v>8</v>
      </c>
      <c r="C50" s="288">
        <v>767017.83586000011</v>
      </c>
      <c r="D50" s="289">
        <v>1046856.66398</v>
      </c>
      <c r="E50" s="289">
        <v>1365206.8033599998</v>
      </c>
      <c r="F50" s="290">
        <v>690204.63082999969</v>
      </c>
      <c r="G50" s="290">
        <v>78632.955390000003</v>
      </c>
      <c r="H50" s="290">
        <v>1025584.85996</v>
      </c>
      <c r="I50" s="291">
        <f>SUM(C50:H50)</f>
        <v>4973503.7493799999</v>
      </c>
    </row>
    <row r="51" spans="1:11" x14ac:dyDescent="0.2">
      <c r="A51" s="400"/>
      <c r="B51" s="287" t="s">
        <v>9</v>
      </c>
      <c r="C51" s="288">
        <v>1898.2091465518511</v>
      </c>
      <c r="D51" s="289">
        <v>2599.2961274048985</v>
      </c>
      <c r="E51" s="289">
        <v>2321.454997759753</v>
      </c>
      <c r="F51" s="290">
        <v>2651.4081653757671</v>
      </c>
      <c r="G51" s="290">
        <v>1570.2327841020058</v>
      </c>
      <c r="H51" s="290">
        <v>1940.3876711138889</v>
      </c>
      <c r="I51" s="293">
        <f>+I50*1000/I47</f>
        <v>2226.433944984512</v>
      </c>
    </row>
    <row r="52" spans="1:11" ht="13.5" thickBot="1" x14ac:dyDescent="0.25">
      <c r="A52" s="401"/>
      <c r="B52" s="294" t="s">
        <v>10</v>
      </c>
      <c r="C52" s="295">
        <v>4.9948383154706804</v>
      </c>
      <c r="D52" s="296">
        <v>5.8736789730446342</v>
      </c>
      <c r="E52" s="296">
        <v>4.5617587283782637</v>
      </c>
      <c r="F52" s="297">
        <v>3.5532956204473356</v>
      </c>
      <c r="G52" s="297">
        <v>2.2790066687778965</v>
      </c>
      <c r="H52" s="297">
        <v>3.5488747581335383</v>
      </c>
      <c r="I52" s="293">
        <f>+I50*1000/I48</f>
        <v>4.3293109386056354</v>
      </c>
    </row>
    <row r="53" spans="1:11" x14ac:dyDescent="0.2">
      <c r="A53" s="301"/>
      <c r="B53" s="282" t="s">
        <v>4</v>
      </c>
      <c r="C53" s="302">
        <v>406540.61000000004</v>
      </c>
      <c r="D53" s="302">
        <v>377705.64</v>
      </c>
      <c r="E53" s="302">
        <v>397915.04000000004</v>
      </c>
      <c r="F53" s="302">
        <v>271233.05000000005</v>
      </c>
      <c r="G53" s="302">
        <v>49737</v>
      </c>
      <c r="H53" s="302">
        <v>430284.62</v>
      </c>
      <c r="I53" s="286">
        <f>SUM(C53:H53)</f>
        <v>1933415.96</v>
      </c>
    </row>
    <row r="54" spans="1:11" x14ac:dyDescent="0.2">
      <c r="A54" s="303"/>
      <c r="B54" s="287" t="s">
        <v>5</v>
      </c>
      <c r="C54" s="304">
        <v>148861566.03999999</v>
      </c>
      <c r="D54" s="304">
        <v>163417347</v>
      </c>
      <c r="E54" s="304">
        <v>222663136.86000001</v>
      </c>
      <c r="F54" s="304">
        <v>206060816.55000001</v>
      </c>
      <c r="G54" s="304">
        <v>34979000</v>
      </c>
      <c r="H54" s="304">
        <v>271286843.50999999</v>
      </c>
      <c r="I54" s="291">
        <f>SUM(C54:H54)</f>
        <v>1047268709.96</v>
      </c>
    </row>
    <row r="55" spans="1:11" x14ac:dyDescent="0.2">
      <c r="A55" s="305" t="s">
        <v>18</v>
      </c>
      <c r="B55" s="287" t="s">
        <v>7</v>
      </c>
      <c r="C55" s="306">
        <v>366.16653386730536</v>
      </c>
      <c r="D55" s="306">
        <v>432.65794760173554</v>
      </c>
      <c r="E55" s="306">
        <v>559.57456863153504</v>
      </c>
      <c r="F55" s="306">
        <v>759.71868675296014</v>
      </c>
      <c r="G55" s="306">
        <v>703.27924884894549</v>
      </c>
      <c r="H55" s="306">
        <v>630.48231542647284</v>
      </c>
      <c r="I55" s="291">
        <f>+I54/I53</f>
        <v>541.66756229735483</v>
      </c>
    </row>
    <row r="56" spans="1:11" x14ac:dyDescent="0.2">
      <c r="A56" s="307"/>
      <c r="B56" s="287" t="s">
        <v>8</v>
      </c>
      <c r="C56" s="306">
        <v>814057.15546000004</v>
      </c>
      <c r="D56" s="306">
        <v>983722.72863000014</v>
      </c>
      <c r="E56" s="306">
        <v>986615.13384000014</v>
      </c>
      <c r="F56" s="306">
        <v>736682.96446999989</v>
      </c>
      <c r="G56" s="306">
        <v>89773.222999999998</v>
      </c>
      <c r="H56" s="306">
        <v>976005.03676000005</v>
      </c>
      <c r="I56" s="291">
        <f>SUM(C56:H56)</f>
        <v>4586856.2421599999</v>
      </c>
    </row>
    <row r="57" spans="1:11" x14ac:dyDescent="0.2">
      <c r="A57" s="307"/>
      <c r="B57" s="287" t="s">
        <v>9</v>
      </c>
      <c r="C57" s="308">
        <v>2002.4005854175305</v>
      </c>
      <c r="D57" s="308">
        <v>2604.469259791832</v>
      </c>
      <c r="E57" s="308">
        <v>2479.4617811882658</v>
      </c>
      <c r="F57" s="308">
        <v>2716.051618598839</v>
      </c>
      <c r="G57" s="308">
        <v>1804.9585419305547</v>
      </c>
      <c r="H57" s="308">
        <v>2268.2777663770553</v>
      </c>
      <c r="I57" s="309">
        <f>+I56*1000/I53</f>
        <v>2372.4104574785861</v>
      </c>
      <c r="J57" s="310"/>
    </row>
    <row r="58" spans="1:11" ht="13.5" thickBot="1" x14ac:dyDescent="0.25">
      <c r="A58" s="311"/>
      <c r="B58" s="294" t="s">
        <v>10</v>
      </c>
      <c r="C58" s="312">
        <v>5.4685516021056637</v>
      </c>
      <c r="D58" s="312">
        <v>6.0196958688235229</v>
      </c>
      <c r="E58" s="312">
        <v>4.4309765314244034</v>
      </c>
      <c r="F58" s="312">
        <v>3.5750754403676068</v>
      </c>
      <c r="G58" s="312">
        <v>2.5664891220446555</v>
      </c>
      <c r="H58" s="312">
        <v>3.5976865819666006</v>
      </c>
      <c r="I58" s="309">
        <f>+I56*1000/I54</f>
        <v>4.3798274488074727</v>
      </c>
      <c r="K58" s="310" t="s">
        <v>0</v>
      </c>
    </row>
    <row r="59" spans="1:11" x14ac:dyDescent="0.2">
      <c r="A59" s="301"/>
      <c r="B59" s="282" t="s">
        <v>4</v>
      </c>
      <c r="C59" s="302">
        <v>390446.54</v>
      </c>
      <c r="D59" s="302">
        <v>335136.71999999991</v>
      </c>
      <c r="E59" s="302">
        <v>648792.51</v>
      </c>
      <c r="F59" s="302">
        <v>267716.27</v>
      </c>
      <c r="G59" s="302">
        <v>50131</v>
      </c>
      <c r="H59" s="302">
        <v>470912</v>
      </c>
      <c r="I59" s="286">
        <f>SUM(C59:H59)</f>
        <v>2163135.04</v>
      </c>
      <c r="K59" s="281" t="s">
        <v>0</v>
      </c>
    </row>
    <row r="60" spans="1:11" x14ac:dyDescent="0.2">
      <c r="A60" s="303"/>
      <c r="B60" s="287" t="s">
        <v>5</v>
      </c>
      <c r="C60" s="304">
        <v>147387639.83999997</v>
      </c>
      <c r="D60" s="304">
        <v>151913964.17000002</v>
      </c>
      <c r="E60" s="304">
        <v>285583286.88</v>
      </c>
      <c r="F60" s="304">
        <v>202668481.72999996</v>
      </c>
      <c r="G60" s="304">
        <v>35255652.469999999</v>
      </c>
      <c r="H60" s="304">
        <v>267500219.56</v>
      </c>
      <c r="I60" s="291">
        <f>SUM(C60:H60)</f>
        <v>1090309244.6499999</v>
      </c>
    </row>
    <row r="61" spans="1:11" x14ac:dyDescent="0.2">
      <c r="A61" s="303" t="s">
        <v>19</v>
      </c>
      <c r="B61" s="287" t="s">
        <v>7</v>
      </c>
      <c r="C61" s="306">
        <v>377.48481479692452</v>
      </c>
      <c r="D61" s="306">
        <v>453.28952366067216</v>
      </c>
      <c r="E61" s="306">
        <v>440.17660882059192</v>
      </c>
      <c r="F61" s="306">
        <v>757.0271382086712</v>
      </c>
      <c r="G61" s="306">
        <v>703.27048074046002</v>
      </c>
      <c r="H61" s="306">
        <v>568.04715012571353</v>
      </c>
      <c r="I61" s="313">
        <f>+I60/I59</f>
        <v>504.04122927526515</v>
      </c>
    </row>
    <row r="62" spans="1:11" x14ac:dyDescent="0.2">
      <c r="A62" s="303"/>
      <c r="B62" s="314" t="s">
        <v>8</v>
      </c>
      <c r="C62" s="306">
        <v>866362.09834000003</v>
      </c>
      <c r="D62" s="306">
        <v>846802.47600000002</v>
      </c>
      <c r="E62" s="306">
        <v>1466579.5614419999</v>
      </c>
      <c r="F62" s="306">
        <v>744489.37335000013</v>
      </c>
      <c r="G62" s="306">
        <v>91530.555999999997</v>
      </c>
      <c r="H62" s="306">
        <v>995810.15700000001</v>
      </c>
      <c r="I62" s="291">
        <f>SUM(C62:H62)</f>
        <v>5011574.2221319992</v>
      </c>
    </row>
    <row r="63" spans="1:11" x14ac:dyDescent="0.2">
      <c r="A63" s="303"/>
      <c r="B63" s="287" t="s">
        <v>9</v>
      </c>
      <c r="C63" s="308">
        <v>2218.9006933958235</v>
      </c>
      <c r="D63" s="308">
        <v>2526.737374525836</v>
      </c>
      <c r="E63" s="308">
        <v>2260.4754815094889</v>
      </c>
      <c r="F63" s="308">
        <v>2780.8895340951826</v>
      </c>
      <c r="G63" s="308">
        <v>1825.827452075562</v>
      </c>
      <c r="H63" s="308">
        <v>2114.6417101284314</v>
      </c>
      <c r="I63" s="309">
        <f>+I62*1000/I59</f>
        <v>2316.8106148990119</v>
      </c>
    </row>
    <row r="64" spans="1:11" ht="13.5" thickBot="1" x14ac:dyDescent="0.25">
      <c r="A64" s="315"/>
      <c r="B64" s="294" t="s">
        <v>10</v>
      </c>
      <c r="C64" s="312">
        <v>5.8781190829875509</v>
      </c>
      <c r="D64" s="312">
        <v>5.5742240723333492</v>
      </c>
      <c r="E64" s="312">
        <v>5.135383017208027</v>
      </c>
      <c r="F64" s="312">
        <v>3.6734344037857234</v>
      </c>
      <c r="G64" s="312">
        <v>2.5961952080701347</v>
      </c>
      <c r="H64" s="312">
        <v>3.7226517370264847</v>
      </c>
      <c r="I64" s="309">
        <f>+I62*1000/I60</f>
        <v>4.5964704479239415</v>
      </c>
    </row>
    <row r="65" spans="1:10" x14ac:dyDescent="0.2">
      <c r="A65" s="301"/>
      <c r="B65" s="282" t="s">
        <v>4</v>
      </c>
      <c r="C65" s="302">
        <v>363566.33</v>
      </c>
      <c r="D65" s="302">
        <v>243407.35999999999</v>
      </c>
      <c r="E65" s="302">
        <v>593536.84</v>
      </c>
      <c r="F65" s="302">
        <v>264011.67</v>
      </c>
      <c r="G65" s="302">
        <v>46110.34</v>
      </c>
      <c r="H65" s="302">
        <v>430542.12999999995</v>
      </c>
      <c r="I65" s="286">
        <f>SUM(C65:H65)</f>
        <v>1941174.6699999997</v>
      </c>
    </row>
    <row r="66" spans="1:10" x14ac:dyDescent="0.2">
      <c r="A66" s="303"/>
      <c r="B66" s="287" t="s">
        <v>5</v>
      </c>
      <c r="C66" s="304">
        <v>129441018.75</v>
      </c>
      <c r="D66" s="304">
        <v>105946301.79000001</v>
      </c>
      <c r="E66" s="304">
        <v>254764230.13999999</v>
      </c>
      <c r="F66" s="304">
        <v>198126501.31</v>
      </c>
      <c r="G66" s="304">
        <v>32702695.999999996</v>
      </c>
      <c r="H66" s="304">
        <v>257594727.47999999</v>
      </c>
      <c r="I66" s="291">
        <f>SUM(C66:H66)</f>
        <v>978575475.47000003</v>
      </c>
    </row>
    <row r="67" spans="1:10" x14ac:dyDescent="0.2">
      <c r="A67" s="303" t="s">
        <v>20</v>
      </c>
      <c r="B67" s="287" t="s">
        <v>7</v>
      </c>
      <c r="C67" s="306">
        <v>356.03137053422961</v>
      </c>
      <c r="D67" s="306">
        <v>435.26334532365831</v>
      </c>
      <c r="E67" s="306">
        <v>429.23069466084024</v>
      </c>
      <c r="F67" s="306">
        <v>750.44599850453585</v>
      </c>
      <c r="G67" s="306">
        <v>709.22695430135627</v>
      </c>
      <c r="H67" s="306">
        <v>598.303184591947</v>
      </c>
      <c r="I67" s="313">
        <f>+I66/I65</f>
        <v>504.11510648343676</v>
      </c>
    </row>
    <row r="68" spans="1:10" x14ac:dyDescent="0.2">
      <c r="A68" s="303"/>
      <c r="B68" s="287" t="s">
        <v>8</v>
      </c>
      <c r="C68" s="306">
        <v>836349.39354999992</v>
      </c>
      <c r="D68" s="306">
        <v>644115.48118</v>
      </c>
      <c r="E68" s="306">
        <v>1380548.0672418</v>
      </c>
      <c r="F68" s="306">
        <v>799687.52774000005</v>
      </c>
      <c r="G68" s="306">
        <v>92617.798739999998</v>
      </c>
      <c r="H68" s="306">
        <v>987564.05782999983</v>
      </c>
      <c r="I68" s="291">
        <f>SUM(C68:H68)</f>
        <v>4740882.3262817999</v>
      </c>
    </row>
    <row r="69" spans="1:10" x14ac:dyDescent="0.2">
      <c r="A69" s="303"/>
      <c r="B69" s="287" t="s">
        <v>9</v>
      </c>
      <c r="C69" s="308">
        <v>2300.4038727953712</v>
      </c>
      <c r="D69" s="308">
        <v>2646.2448842138542</v>
      </c>
      <c r="E69" s="308">
        <v>2325.9686243600318</v>
      </c>
      <c r="F69" s="308">
        <v>2.224101684595988</v>
      </c>
      <c r="G69" s="308">
        <v>2008.6123576620776</v>
      </c>
      <c r="H69" s="308">
        <v>2293.7686907202319</v>
      </c>
      <c r="I69" s="309">
        <f>+I68*1000/I65</f>
        <v>2442.2749789341733</v>
      </c>
    </row>
    <row r="70" spans="1:10" ht="13.5" thickBot="1" x14ac:dyDescent="0.25">
      <c r="A70" s="315"/>
      <c r="B70" s="294" t="s">
        <v>10</v>
      </c>
      <c r="C70" s="312">
        <v>6.4612392704148114</v>
      </c>
      <c r="D70" s="312">
        <v>6.0796410096194249</v>
      </c>
      <c r="E70" s="312">
        <v>5.41892425982702</v>
      </c>
      <c r="F70" s="312">
        <v>4.0362471575105614</v>
      </c>
      <c r="G70" s="312">
        <v>2.8321150873921832</v>
      </c>
      <c r="H70" s="312">
        <v>3.8337898740830232</v>
      </c>
      <c r="I70" s="309">
        <f>+I68*1000/I66</f>
        <v>4.8446772324891976</v>
      </c>
    </row>
    <row r="71" spans="1:10" x14ac:dyDescent="0.2">
      <c r="A71" s="301"/>
      <c r="B71" s="282" t="s">
        <v>4</v>
      </c>
      <c r="C71" s="316">
        <v>340670.01</v>
      </c>
      <c r="D71" s="316">
        <v>219849.01</v>
      </c>
      <c r="E71" s="316">
        <v>574377.30999999994</v>
      </c>
      <c r="F71" s="316">
        <v>218010.72</v>
      </c>
      <c r="G71" s="316">
        <v>34782.6</v>
      </c>
      <c r="H71" s="316">
        <v>327766.08999999997</v>
      </c>
      <c r="I71" s="286">
        <f>SUM(C71:H71)</f>
        <v>1715455.7400000002</v>
      </c>
    </row>
    <row r="72" spans="1:10" x14ac:dyDescent="0.2">
      <c r="A72" s="303"/>
      <c r="B72" s="287" t="s">
        <v>5</v>
      </c>
      <c r="C72" s="317">
        <v>118586528.89999999</v>
      </c>
      <c r="D72" s="317">
        <v>96939184.730000004</v>
      </c>
      <c r="E72" s="317">
        <v>230260594.09999999</v>
      </c>
      <c r="F72" s="317">
        <v>173937605.15000001</v>
      </c>
      <c r="G72" s="317">
        <v>25768826.719999999</v>
      </c>
      <c r="H72" s="317">
        <v>201974514.38999999</v>
      </c>
      <c r="I72" s="291">
        <f>SUM(C72:H72)</f>
        <v>847467253.99000001</v>
      </c>
    </row>
    <row r="73" spans="1:10" x14ac:dyDescent="0.2">
      <c r="A73" s="303" t="s">
        <v>21</v>
      </c>
      <c r="B73" s="287" t="s">
        <v>7</v>
      </c>
      <c r="C73" s="318">
        <v>348.09794058479048</v>
      </c>
      <c r="D73" s="318">
        <v>440.93527976314289</v>
      </c>
      <c r="E73" s="318">
        <v>400.88734372184729</v>
      </c>
      <c r="F73" s="318">
        <v>797.83968948866368</v>
      </c>
      <c r="G73" s="318">
        <v>740.8539534134884</v>
      </c>
      <c r="H73" s="318">
        <v>616.21540651139355</v>
      </c>
      <c r="I73" s="313">
        <f>+I72/I71</f>
        <v>494.01872297212395</v>
      </c>
    </row>
    <row r="74" spans="1:10" x14ac:dyDescent="0.2">
      <c r="A74" s="303"/>
      <c r="B74" s="287" t="s">
        <v>8</v>
      </c>
      <c r="C74" s="318">
        <v>836024.52651000011</v>
      </c>
      <c r="D74" s="318">
        <v>613574.48346999998</v>
      </c>
      <c r="E74" s="318">
        <v>1328337.2689121999</v>
      </c>
      <c r="F74" s="318">
        <v>759645.89913999999</v>
      </c>
      <c r="G74" s="318">
        <v>83237.720719999998</v>
      </c>
      <c r="H74" s="318">
        <v>870444.60063</v>
      </c>
      <c r="I74" s="291">
        <f>SUM(C74:H74)</f>
        <v>4491264.4993821997</v>
      </c>
    </row>
    <row r="75" spans="1:10" x14ac:dyDescent="0.2">
      <c r="A75" s="303"/>
      <c r="B75" s="287" t="s">
        <v>9</v>
      </c>
      <c r="C75" s="319">
        <v>2454.0596529468503</v>
      </c>
      <c r="D75" s="319">
        <v>2790.8903636636801</v>
      </c>
      <c r="E75" s="319">
        <v>2312.6562379565448</v>
      </c>
      <c r="F75" s="319">
        <v>3484.4428711578953</v>
      </c>
      <c r="G75" s="319">
        <v>2393.0850689712674</v>
      </c>
      <c r="H75" s="319">
        <v>2655.6883923837272</v>
      </c>
      <c r="I75" s="309">
        <f>+I74*1000/I71</f>
        <v>2618.1173869179502</v>
      </c>
    </row>
    <row r="76" spans="1:10" ht="13.5" thickBot="1" x14ac:dyDescent="0.25">
      <c r="A76" s="315"/>
      <c r="B76" s="300" t="s">
        <v>10</v>
      </c>
      <c r="C76" s="320">
        <v>7.0499114382122725</v>
      </c>
      <c r="D76" s="320">
        <v>6.3294784784807012</v>
      </c>
      <c r="E76" s="320">
        <v>5.7688432278399997</v>
      </c>
      <c r="F76" s="320">
        <v>4.3673471213134034</v>
      </c>
      <c r="G76" s="320">
        <v>3.2301711530931509</v>
      </c>
      <c r="H76" s="320">
        <v>4.3096754224606109</v>
      </c>
      <c r="I76" s="309">
        <f>+I74*1000/I72</f>
        <v>5.2996319069989646</v>
      </c>
    </row>
    <row r="77" spans="1:10" x14ac:dyDescent="0.2">
      <c r="A77" s="402" t="s">
        <v>75</v>
      </c>
      <c r="B77" s="282" t="s">
        <v>4</v>
      </c>
      <c r="C77" s="321">
        <f t="shared" ref="C77:H78" si="0">SUM(C5,C11,C17,C23,C29,C35,C41,C47,C53,C59,C65,C71)</f>
        <v>4538706.2799999993</v>
      </c>
      <c r="D77" s="321">
        <f t="shared" si="0"/>
        <v>3966037.0299999993</v>
      </c>
      <c r="E77" s="321">
        <f t="shared" si="0"/>
        <v>7114121.6999999983</v>
      </c>
      <c r="F77" s="321">
        <f t="shared" si="0"/>
        <v>2843080.82</v>
      </c>
      <c r="G77" s="321">
        <f t="shared" si="0"/>
        <v>509669.80999999994</v>
      </c>
      <c r="H77" s="321">
        <f t="shared" si="0"/>
        <v>5065605.28</v>
      </c>
      <c r="I77" s="321">
        <f>SUM(C77:H77)</f>
        <v>24037220.919999998</v>
      </c>
      <c r="J77" s="322"/>
    </row>
    <row r="78" spans="1:10" x14ac:dyDescent="0.2">
      <c r="A78" s="403"/>
      <c r="B78" s="287" t="s">
        <v>22</v>
      </c>
      <c r="C78" s="323">
        <f t="shared" si="0"/>
        <v>1750518579.25</v>
      </c>
      <c r="D78" s="323">
        <f t="shared" si="0"/>
        <v>1738832154.3099999</v>
      </c>
      <c r="E78" s="323">
        <f t="shared" si="0"/>
        <v>3096485103.3699999</v>
      </c>
      <c r="F78" s="323">
        <f>SUM(F6,F12,F18,F24,F30,F36,F42,F48,F54,F60,F66,F72)</f>
        <v>2116807111.5300002</v>
      </c>
      <c r="G78" s="323">
        <f>SUM(G6,G12,G18,G24,G30,G36,G42,G48,G54,G60,G66,G72)</f>
        <v>347751076.35000002</v>
      </c>
      <c r="H78" s="323">
        <f t="shared" si="0"/>
        <v>3033702619.0699997</v>
      </c>
      <c r="I78" s="323">
        <f>SUM(C78:H78)</f>
        <v>12084096643.880001</v>
      </c>
      <c r="J78" s="324"/>
    </row>
    <row r="79" spans="1:10" x14ac:dyDescent="0.2">
      <c r="A79" s="403"/>
      <c r="B79" s="287" t="s">
        <v>7</v>
      </c>
      <c r="C79" s="323">
        <f t="shared" ref="C79:H79" si="1">C78/C77</f>
        <v>385.68668498416253</v>
      </c>
      <c r="D79" s="323">
        <f t="shared" si="1"/>
        <v>438.43064024795558</v>
      </c>
      <c r="E79" s="323">
        <f t="shared" si="1"/>
        <v>435.25894466635293</v>
      </c>
      <c r="F79" s="323">
        <f t="shared" si="1"/>
        <v>744.54693536640309</v>
      </c>
      <c r="G79" s="323">
        <f t="shared" si="1"/>
        <v>682.30660228825411</v>
      </c>
      <c r="H79" s="323">
        <f t="shared" si="1"/>
        <v>598.88255230774701</v>
      </c>
      <c r="I79" s="323">
        <f>+I78/I77</f>
        <v>502.72436585318871</v>
      </c>
      <c r="J79" s="322"/>
    </row>
    <row r="80" spans="1:10" x14ac:dyDescent="0.2">
      <c r="A80" s="403"/>
      <c r="B80" s="287" t="s">
        <v>8</v>
      </c>
      <c r="C80" s="323">
        <f t="shared" ref="C80:H80" si="2">SUM(C8,C14,C20,C26,C32,C38,C44,C50,C56,C62,C68,C74)</f>
        <v>8177790.8416500008</v>
      </c>
      <c r="D80" s="323">
        <f t="shared" si="2"/>
        <v>9120098.1055399999</v>
      </c>
      <c r="E80" s="323">
        <f t="shared" si="2"/>
        <v>12807990.123785999</v>
      </c>
      <c r="F80" s="323">
        <f t="shared" si="2"/>
        <v>7002235.4105299991</v>
      </c>
      <c r="G80" s="323">
        <f t="shared" si="2"/>
        <v>801270.63584999996</v>
      </c>
      <c r="H80" s="323">
        <f t="shared" si="2"/>
        <v>9961102.350060001</v>
      </c>
      <c r="I80" s="323">
        <f>SUM(C80:H80)</f>
        <v>47870487.467415996</v>
      </c>
      <c r="J80" s="322"/>
    </row>
    <row r="81" spans="1:10" x14ac:dyDescent="0.2">
      <c r="A81" s="403"/>
      <c r="B81" s="287" t="s">
        <v>9</v>
      </c>
      <c r="C81" s="323">
        <f t="shared" ref="C81:H81" si="3">C80*1000/C77</f>
        <v>1801.7889541973184</v>
      </c>
      <c r="D81" s="323">
        <f t="shared" si="3"/>
        <v>2299.549408276705</v>
      </c>
      <c r="E81" s="323">
        <f t="shared" si="3"/>
        <v>1800.361402839932</v>
      </c>
      <c r="F81" s="323">
        <f t="shared" si="3"/>
        <v>2462.9041008162403</v>
      </c>
      <c r="G81" s="323">
        <f t="shared" si="3"/>
        <v>1572.1367444738389</v>
      </c>
      <c r="H81" s="323">
        <f t="shared" si="3"/>
        <v>1966.4189765018566</v>
      </c>
      <c r="I81" s="293">
        <f>+I80*1000/I77</f>
        <v>1991.51506019507</v>
      </c>
      <c r="J81" s="322"/>
    </row>
    <row r="82" spans="1:10" ht="13.5" thickBot="1" x14ac:dyDescent="0.25">
      <c r="A82" s="404"/>
      <c r="B82" s="294" t="s">
        <v>10</v>
      </c>
      <c r="C82" s="325">
        <f t="shared" ref="C82:H82" si="4">C80*1000/C78</f>
        <v>4.6716389866331669</v>
      </c>
      <c r="D82" s="325">
        <f t="shared" si="4"/>
        <v>5.2449559797558605</v>
      </c>
      <c r="E82" s="325">
        <f t="shared" si="4"/>
        <v>4.1362996094658007</v>
      </c>
      <c r="F82" s="325">
        <f t="shared" si="4"/>
        <v>3.3079232266320551</v>
      </c>
      <c r="G82" s="325">
        <f t="shared" si="4"/>
        <v>2.304149980670505</v>
      </c>
      <c r="H82" s="325">
        <f t="shared" si="4"/>
        <v>3.2834801563752611</v>
      </c>
      <c r="I82" s="293">
        <f>+I80*1000/I78</f>
        <v>3.9614452679555514</v>
      </c>
      <c r="J82" s="322"/>
    </row>
    <row r="83" spans="1:10" ht="44.25" customHeight="1" x14ac:dyDescent="0.2">
      <c r="A83" s="405" t="s">
        <v>108</v>
      </c>
      <c r="B83" s="406"/>
      <c r="C83" s="406"/>
      <c r="D83" s="406"/>
      <c r="E83" s="406"/>
      <c r="F83" s="406"/>
      <c r="G83" s="406"/>
      <c r="H83" s="406"/>
      <c r="I83" s="405"/>
      <c r="J83" s="281" t="s">
        <v>111</v>
      </c>
    </row>
    <row r="84" spans="1:10" x14ac:dyDescent="0.2">
      <c r="A84" s="407" t="s">
        <v>78</v>
      </c>
      <c r="B84" s="406"/>
      <c r="C84" s="406"/>
      <c r="D84" s="406"/>
      <c r="E84" s="406"/>
      <c r="F84" s="406"/>
      <c r="G84" s="406"/>
      <c r="H84" s="406"/>
      <c r="I84" s="406"/>
    </row>
    <row r="85" spans="1:10" x14ac:dyDescent="0.2">
      <c r="A85" s="281" t="s">
        <v>107</v>
      </c>
    </row>
    <row r="86" spans="1:10" x14ac:dyDescent="0.2">
      <c r="D86" s="326"/>
    </row>
    <row r="88" spans="1:10" x14ac:dyDescent="0.2">
      <c r="F88" s="327"/>
    </row>
    <row r="89" spans="1:10" x14ac:dyDescent="0.2">
      <c r="F89" s="324"/>
    </row>
  </sheetData>
  <sheetProtection selectLockedCells="1" selectUnlockedCells="1"/>
  <mergeCells count="21">
    <mergeCell ref="A35:A40"/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5:A10"/>
    <mergeCell ref="A11:A16"/>
    <mergeCell ref="A17:A22"/>
    <mergeCell ref="A23:A28"/>
    <mergeCell ref="A29:A34"/>
    <mergeCell ref="A41:A46"/>
    <mergeCell ref="A47:A52"/>
    <mergeCell ref="A77:A82"/>
    <mergeCell ref="A83:I83"/>
    <mergeCell ref="A84:I84"/>
  </mergeCells>
  <pageMargins left="0.74803149606299213" right="0.74803149606299213" top="0.98425196850393704" bottom="0.98425196850393704" header="0" footer="0"/>
  <pageSetup paperSize="9" scale="40" orientation="landscape" r:id="rId1"/>
  <headerFooter alignWithMargins="0">
    <oddHeader>&amp;L&amp;D      &amp;T&amp;C&amp;F&amp;R&amp;A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K89"/>
  <sheetViews>
    <sheetView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I85"/>
    </sheetView>
  </sheetViews>
  <sheetFormatPr baseColWidth="10" defaultRowHeight="12.75" x14ac:dyDescent="0.2"/>
  <cols>
    <col min="1" max="1" width="17.85546875" style="281" bestFit="1" customWidth="1"/>
    <col min="2" max="2" width="22.140625" style="281" customWidth="1"/>
    <col min="3" max="8" width="16.7109375" style="281" customWidth="1"/>
    <col min="9" max="9" width="17.85546875" style="281" bestFit="1" customWidth="1"/>
    <col min="10" max="10" width="12.7109375" style="281" bestFit="1" customWidth="1"/>
    <col min="11" max="11" width="13.7109375" style="281" bestFit="1" customWidth="1"/>
    <col min="12" max="16384" width="11.42578125" style="281"/>
  </cols>
  <sheetData>
    <row r="1" spans="1:9" ht="30" customHeight="1" thickBot="1" x14ac:dyDescent="0.25">
      <c r="A1" s="408" t="s">
        <v>113</v>
      </c>
      <c r="B1" s="408"/>
      <c r="C1" s="408"/>
      <c r="D1" s="408"/>
      <c r="E1" s="408"/>
      <c r="F1" s="408"/>
      <c r="G1" s="408"/>
      <c r="H1" s="408"/>
      <c r="I1" s="408"/>
    </row>
    <row r="2" spans="1:9" ht="12.75" customHeight="1" x14ac:dyDescent="0.2">
      <c r="A2" s="399" t="s">
        <v>1</v>
      </c>
      <c r="B2" s="399" t="s">
        <v>2</v>
      </c>
      <c r="C2" s="409" t="s">
        <v>69</v>
      </c>
      <c r="D2" s="409" t="s">
        <v>61</v>
      </c>
      <c r="E2" s="412" t="s">
        <v>62</v>
      </c>
      <c r="F2" s="409" t="s">
        <v>72</v>
      </c>
      <c r="G2" s="409" t="s">
        <v>70</v>
      </c>
      <c r="H2" s="409" t="s">
        <v>71</v>
      </c>
      <c r="I2" s="415" t="s">
        <v>3</v>
      </c>
    </row>
    <row r="3" spans="1:9" x14ac:dyDescent="0.2">
      <c r="A3" s="400"/>
      <c r="B3" s="400"/>
      <c r="C3" s="410"/>
      <c r="D3" s="410"/>
      <c r="E3" s="413"/>
      <c r="F3" s="410"/>
      <c r="G3" s="410"/>
      <c r="H3" s="410"/>
      <c r="I3" s="416"/>
    </row>
    <row r="4" spans="1:9" ht="30" customHeight="1" thickBot="1" x14ac:dyDescent="0.25">
      <c r="A4" s="401"/>
      <c r="B4" s="401"/>
      <c r="C4" s="411"/>
      <c r="D4" s="411"/>
      <c r="E4" s="414"/>
      <c r="F4" s="411"/>
      <c r="G4" s="411"/>
      <c r="H4" s="411"/>
      <c r="I4" s="417"/>
    </row>
    <row r="5" spans="1:9" x14ac:dyDescent="0.2">
      <c r="A5" s="400" t="s">
        <v>6</v>
      </c>
      <c r="B5" s="282" t="s">
        <v>4</v>
      </c>
      <c r="C5" s="283">
        <v>282460.78000000003</v>
      </c>
      <c r="D5" s="284">
        <v>254228.6</v>
      </c>
      <c r="E5" s="284">
        <v>463790.93000000005</v>
      </c>
      <c r="F5" s="285">
        <v>230843.71000000002</v>
      </c>
      <c r="G5" s="285">
        <v>48739.03</v>
      </c>
      <c r="H5" s="285">
        <v>301790.23000000004</v>
      </c>
      <c r="I5" s="286">
        <f>SUM(C5:H5)</f>
        <v>1581853.28</v>
      </c>
    </row>
    <row r="6" spans="1:9" x14ac:dyDescent="0.2">
      <c r="A6" s="400"/>
      <c r="B6" s="287" t="s">
        <v>5</v>
      </c>
      <c r="C6" s="288">
        <v>102405183.44</v>
      </c>
      <c r="D6" s="289">
        <v>104609641.48</v>
      </c>
      <c r="E6" s="289">
        <v>219166449.25</v>
      </c>
      <c r="F6" s="290">
        <v>180067591.03999996</v>
      </c>
      <c r="G6" s="290">
        <v>33422570.98</v>
      </c>
      <c r="H6" s="290">
        <v>206817918.23000002</v>
      </c>
      <c r="I6" s="291">
        <f>SUM(C6:H6)</f>
        <v>846489354.42000008</v>
      </c>
    </row>
    <row r="7" spans="1:9" x14ac:dyDescent="0.2">
      <c r="A7" s="400"/>
      <c r="B7" s="287" t="s">
        <v>7</v>
      </c>
      <c r="C7" s="292">
        <v>362.54655757871939</v>
      </c>
      <c r="D7" s="289">
        <v>411.47865141844784</v>
      </c>
      <c r="E7" s="289">
        <v>472.55440991482948</v>
      </c>
      <c r="F7" s="290">
        <v>780.04114142854462</v>
      </c>
      <c r="G7" s="290">
        <v>685.74550991269223</v>
      </c>
      <c r="H7" s="290">
        <v>685.30355747434237</v>
      </c>
      <c r="I7" s="291">
        <f>+I6/I5</f>
        <v>535.12507457075924</v>
      </c>
    </row>
    <row r="8" spans="1:9" x14ac:dyDescent="0.2">
      <c r="A8" s="400"/>
      <c r="B8" s="287" t="s">
        <v>8</v>
      </c>
      <c r="C8" s="288">
        <v>771855.98628999991</v>
      </c>
      <c r="D8" s="289">
        <v>735568.26060000004</v>
      </c>
      <c r="E8" s="289">
        <v>1266714.3467000001</v>
      </c>
      <c r="F8" s="290">
        <v>783807.02307999996</v>
      </c>
      <c r="G8" s="290">
        <v>113899.23152999999</v>
      </c>
      <c r="H8" s="290">
        <v>946418.2831</v>
      </c>
      <c r="I8" s="291">
        <f>SUM(C8:H8)</f>
        <v>4618263.1313000005</v>
      </c>
    </row>
    <row r="9" spans="1:9" ht="11.25" customHeight="1" x14ac:dyDescent="0.2">
      <c r="A9" s="400"/>
      <c r="B9" s="287" t="s">
        <v>9</v>
      </c>
      <c r="C9" s="288">
        <v>2732.6129535222549</v>
      </c>
      <c r="D9" s="289">
        <v>2893.3340332283624</v>
      </c>
      <c r="E9" s="289">
        <v>2731.2184537545827</v>
      </c>
      <c r="F9" s="290">
        <v>3395.4012568936787</v>
      </c>
      <c r="G9" s="290">
        <v>2336.9203599250945</v>
      </c>
      <c r="H9" s="290">
        <v>3136.0136578974075</v>
      </c>
      <c r="I9" s="293">
        <f>+I8*1000/I5</f>
        <v>2919.5268547914889</v>
      </c>
    </row>
    <row r="10" spans="1:9" ht="13.5" thickBot="1" x14ac:dyDescent="0.25">
      <c r="A10" s="401"/>
      <c r="B10" s="294" t="s">
        <v>10</v>
      </c>
      <c r="C10" s="295">
        <v>7.5372745828069965</v>
      </c>
      <c r="D10" s="296">
        <v>7.0315532124314855</v>
      </c>
      <c r="E10" s="296">
        <v>5.7796909656325965</v>
      </c>
      <c r="F10" s="297">
        <v>4.3528489416281806</v>
      </c>
      <c r="G10" s="297">
        <v>3.4078536806207116</v>
      </c>
      <c r="H10" s="297">
        <v>4.5760942339990978</v>
      </c>
      <c r="I10" s="293">
        <f>+I8*1000/I6</f>
        <v>5.4557840653109624</v>
      </c>
    </row>
    <row r="11" spans="1:9" x14ac:dyDescent="0.2">
      <c r="A11" s="399" t="s">
        <v>11</v>
      </c>
      <c r="B11" s="282" t="s">
        <v>4</v>
      </c>
      <c r="C11" s="283">
        <v>307260.93</v>
      </c>
      <c r="D11" s="284">
        <v>234012.9</v>
      </c>
      <c r="E11" s="284">
        <v>385001.06999999995</v>
      </c>
      <c r="F11" s="285">
        <v>227021.52</v>
      </c>
      <c r="G11" s="285">
        <v>34091.42</v>
      </c>
      <c r="H11" s="285">
        <v>281311.62</v>
      </c>
      <c r="I11" s="286">
        <f>SUM(C11:H11)</f>
        <v>1468699.46</v>
      </c>
    </row>
    <row r="12" spans="1:9" x14ac:dyDescent="0.2">
      <c r="A12" s="400"/>
      <c r="B12" s="287" t="s">
        <v>5</v>
      </c>
      <c r="C12" s="288">
        <v>113316139.89000002</v>
      </c>
      <c r="D12" s="289">
        <v>86348011.260000005</v>
      </c>
      <c r="E12" s="289">
        <v>198335565.61000001</v>
      </c>
      <c r="F12" s="290">
        <v>179702989.94</v>
      </c>
      <c r="G12" s="290">
        <v>25100678.190000001</v>
      </c>
      <c r="H12" s="290">
        <v>199170622.38</v>
      </c>
      <c r="I12" s="291">
        <f>SUM(C12:H12)</f>
        <v>801974007.2700001</v>
      </c>
    </row>
    <row r="13" spans="1:9" x14ac:dyDescent="0.2">
      <c r="A13" s="400"/>
      <c r="B13" s="287" t="s">
        <v>7</v>
      </c>
      <c r="C13" s="292">
        <v>368.79449622833602</v>
      </c>
      <c r="D13" s="289">
        <v>368.98825346807809</v>
      </c>
      <c r="E13" s="289">
        <v>515.15588154079683</v>
      </c>
      <c r="F13" s="290">
        <v>791.56808543965349</v>
      </c>
      <c r="G13" s="290">
        <v>736.27552592411826</v>
      </c>
      <c r="H13" s="290">
        <v>708.00709327257789</v>
      </c>
      <c r="I13" s="291">
        <f>+I12/I11</f>
        <v>546.04364549163802</v>
      </c>
    </row>
    <row r="14" spans="1:9" x14ac:dyDescent="0.2">
      <c r="A14" s="400"/>
      <c r="B14" s="287" t="s">
        <v>8</v>
      </c>
      <c r="C14" s="288">
        <v>863128.65257999999</v>
      </c>
      <c r="D14" s="289">
        <v>711318.15173999988</v>
      </c>
      <c r="E14" s="289">
        <v>1100920.30632</v>
      </c>
      <c r="F14" s="290">
        <v>784198.00910999987</v>
      </c>
      <c r="G14" s="290">
        <v>84803.416949999999</v>
      </c>
      <c r="H14" s="290">
        <v>911682.01451999997</v>
      </c>
      <c r="I14" s="291">
        <f>SUM(C14:H14)</f>
        <v>4456050.5512199998</v>
      </c>
    </row>
    <row r="15" spans="1:9" x14ac:dyDescent="0.2">
      <c r="A15" s="400"/>
      <c r="B15" s="287" t="s">
        <v>9</v>
      </c>
      <c r="C15" s="288">
        <v>2809.1064248877983</v>
      </c>
      <c r="D15" s="289">
        <v>3039.6535906353874</v>
      </c>
      <c r="E15" s="289">
        <v>2859.5253159166546</v>
      </c>
      <c r="F15" s="290">
        <v>3454.2893075070588</v>
      </c>
      <c r="G15" s="290">
        <v>2487.5296174228006</v>
      </c>
      <c r="H15" s="290">
        <v>3240.8260082537649</v>
      </c>
      <c r="I15" s="293">
        <f>+I14*1000/I11</f>
        <v>3034.0111592469702</v>
      </c>
    </row>
    <row r="16" spans="1:9" ht="13.5" thickBot="1" x14ac:dyDescent="0.25">
      <c r="A16" s="401"/>
      <c r="B16" s="294" t="s">
        <v>10</v>
      </c>
      <c r="C16" s="295">
        <v>7.6169966027599383</v>
      </c>
      <c r="D16" s="296">
        <v>8.2378058435899622</v>
      </c>
      <c r="E16" s="296">
        <v>5.5507962121368104</v>
      </c>
      <c r="F16" s="297">
        <v>4.3638562128088756</v>
      </c>
      <c r="G16" s="297">
        <v>3.3785309029532637</v>
      </c>
      <c r="H16" s="297">
        <v>4.5773920050347137</v>
      </c>
      <c r="I16" s="293">
        <f>+I14*1000/I12</f>
        <v>5.5563528379041136</v>
      </c>
    </row>
    <row r="17" spans="1:9" x14ac:dyDescent="0.2">
      <c r="A17" s="399" t="s">
        <v>12</v>
      </c>
      <c r="B17" s="282" t="s">
        <v>4</v>
      </c>
      <c r="C17" s="283">
        <v>379198.01</v>
      </c>
      <c r="D17" s="284">
        <v>302905.36</v>
      </c>
      <c r="E17" s="284">
        <v>398887.02999999997</v>
      </c>
      <c r="F17" s="285">
        <v>130392.53000000001</v>
      </c>
      <c r="G17" s="285">
        <v>25375.059999999998</v>
      </c>
      <c r="H17" s="285">
        <v>356138.68000000005</v>
      </c>
      <c r="I17" s="286">
        <f>SUM(C17:H17)</f>
        <v>1592896.67</v>
      </c>
    </row>
    <row r="18" spans="1:9" x14ac:dyDescent="0.2">
      <c r="A18" s="400"/>
      <c r="B18" s="287" t="s">
        <v>5</v>
      </c>
      <c r="C18" s="288">
        <v>143557410.71000001</v>
      </c>
      <c r="D18" s="289">
        <v>122591863.73</v>
      </c>
      <c r="E18" s="289">
        <v>186331145.81999999</v>
      </c>
      <c r="F18" s="290">
        <v>86134777.290000007</v>
      </c>
      <c r="G18" s="290">
        <v>18396592.82</v>
      </c>
      <c r="H18" s="290">
        <v>218597128.01000002</v>
      </c>
      <c r="I18" s="291">
        <f>SUM(C18:H18)</f>
        <v>775608918.38</v>
      </c>
    </row>
    <row r="19" spans="1:9" x14ac:dyDescent="0.2">
      <c r="A19" s="400"/>
      <c r="B19" s="287" t="s">
        <v>7</v>
      </c>
      <c r="C19" s="292">
        <v>378.58165634888223</v>
      </c>
      <c r="D19" s="289">
        <v>404.72002123039357</v>
      </c>
      <c r="E19" s="289">
        <v>467.12761209608647</v>
      </c>
      <c r="F19" s="290">
        <v>660.58061217157149</v>
      </c>
      <c r="G19" s="290">
        <v>724.98716535054507</v>
      </c>
      <c r="H19" s="290">
        <v>613.79777116599632</v>
      </c>
      <c r="I19" s="291">
        <f>+I18/I17</f>
        <v>486.91728282663809</v>
      </c>
    </row>
    <row r="20" spans="1:9" x14ac:dyDescent="0.2">
      <c r="A20" s="400"/>
      <c r="B20" s="287" t="s">
        <v>8</v>
      </c>
      <c r="C20" s="288">
        <v>1122784.63463</v>
      </c>
      <c r="D20" s="289">
        <v>996955.34852</v>
      </c>
      <c r="E20" s="289">
        <v>1110016.5361200001</v>
      </c>
      <c r="F20" s="290">
        <v>380745.26944000006</v>
      </c>
      <c r="G20" s="290">
        <v>69344.051200000002</v>
      </c>
      <c r="H20" s="290">
        <v>1059931.6832600001</v>
      </c>
      <c r="I20" s="291">
        <f>SUM(C20:H20)</f>
        <v>4739777.5231699999</v>
      </c>
    </row>
    <row r="21" spans="1:9" x14ac:dyDescent="0.2">
      <c r="A21" s="400"/>
      <c r="B21" s="287" t="s">
        <v>9</v>
      </c>
      <c r="C21" s="288">
        <v>3654.1731310583482</v>
      </c>
      <c r="D21" s="289">
        <v>3291.3096965996247</v>
      </c>
      <c r="E21" s="289">
        <v>2782.7842287075623</v>
      </c>
      <c r="F21" s="290">
        <v>2919.9929584923311</v>
      </c>
      <c r="G21" s="290">
        <v>2732.7640289323458</v>
      </c>
      <c r="H21" s="290">
        <v>2976.1768175812858</v>
      </c>
      <c r="I21" s="293">
        <f>+I20*1000/I17</f>
        <v>2975.5712422765</v>
      </c>
    </row>
    <row r="22" spans="1:9" ht="13.5" thickBot="1" x14ac:dyDescent="0.25">
      <c r="A22" s="401"/>
      <c r="B22" s="294" t="s">
        <v>10</v>
      </c>
      <c r="C22" s="295">
        <v>7.8211541227790358</v>
      </c>
      <c r="D22" s="296">
        <v>8.1323125221077017</v>
      </c>
      <c r="E22" s="296">
        <v>5.9572248709955371</v>
      </c>
      <c r="F22" s="297">
        <v>4.4203431113323779</v>
      </c>
      <c r="G22" s="297">
        <v>3.7693964245711888</v>
      </c>
      <c r="H22" s="297">
        <v>4.8487905257909523</v>
      </c>
      <c r="I22" s="293">
        <f>+I20*1000/I18</f>
        <v>6.1110405139098782</v>
      </c>
    </row>
    <row r="23" spans="1:9" x14ac:dyDescent="0.2">
      <c r="A23" s="399" t="s">
        <v>13</v>
      </c>
      <c r="B23" s="282" t="s">
        <v>4</v>
      </c>
      <c r="C23" s="283">
        <v>367304.76</v>
      </c>
      <c r="D23" s="284">
        <v>315724.53000000003</v>
      </c>
      <c r="E23" s="284">
        <v>264246.11</v>
      </c>
      <c r="F23" s="285">
        <v>109389.09000000003</v>
      </c>
      <c r="G23" s="285">
        <v>42106.75</v>
      </c>
      <c r="H23" s="285">
        <v>395549.84</v>
      </c>
      <c r="I23" s="286">
        <f>SUM(C23:H23)</f>
        <v>1494321.08</v>
      </c>
    </row>
    <row r="24" spans="1:9" x14ac:dyDescent="0.2">
      <c r="A24" s="400"/>
      <c r="B24" s="287" t="s">
        <v>5</v>
      </c>
      <c r="C24" s="288">
        <v>126969057</v>
      </c>
      <c r="D24" s="289">
        <v>136513125.70999998</v>
      </c>
      <c r="E24" s="289">
        <v>114395544.21999998</v>
      </c>
      <c r="F24" s="290">
        <v>59651342.379999988</v>
      </c>
      <c r="G24" s="290">
        <v>31026299.539999999</v>
      </c>
      <c r="H24" s="290">
        <v>244803730.41000003</v>
      </c>
      <c r="I24" s="291">
        <f>SUM(C24:H24)</f>
        <v>713359099.25999999</v>
      </c>
    </row>
    <row r="25" spans="1:9" x14ac:dyDescent="0.2">
      <c r="A25" s="400"/>
      <c r="B25" s="287" t="s">
        <v>7</v>
      </c>
      <c r="C25" s="292">
        <v>345.67767921112699</v>
      </c>
      <c r="D25" s="289">
        <v>432.38048595717277</v>
      </c>
      <c r="E25" s="289">
        <v>432.9128789067131</v>
      </c>
      <c r="F25" s="290">
        <v>545.31345292295578</v>
      </c>
      <c r="G25" s="290">
        <v>736.8485941090205</v>
      </c>
      <c r="H25" s="290">
        <v>618.89477798802807</v>
      </c>
      <c r="I25" s="291">
        <f>+I24/I23</f>
        <v>477.38006831838305</v>
      </c>
    </row>
    <row r="26" spans="1:9" x14ac:dyDescent="0.2">
      <c r="A26" s="400"/>
      <c r="B26" s="287" t="s">
        <v>8</v>
      </c>
      <c r="C26" s="288">
        <v>1135377.1409100001</v>
      </c>
      <c r="D26" s="289">
        <v>1355476.4175</v>
      </c>
      <c r="E26" s="289">
        <v>856036.69183000014</v>
      </c>
      <c r="F26" s="290">
        <v>333663.84034000011</v>
      </c>
      <c r="G26" s="290">
        <v>120746.06221999999</v>
      </c>
      <c r="H26" s="290">
        <v>1331471.9177399997</v>
      </c>
      <c r="I26" s="291">
        <f>SUM(C26:H26)</f>
        <v>5132772.0705399998</v>
      </c>
    </row>
    <row r="27" spans="1:9" x14ac:dyDescent="0.2">
      <c r="A27" s="400"/>
      <c r="B27" s="287" t="s">
        <v>9</v>
      </c>
      <c r="C27" s="288">
        <v>3091.1038041271236</v>
      </c>
      <c r="D27" s="289">
        <v>4293.2249119192602</v>
      </c>
      <c r="E27" s="289">
        <v>3239.5432115538056</v>
      </c>
      <c r="F27" s="290">
        <v>3050.2478843182625</v>
      </c>
      <c r="G27" s="290">
        <v>2867.6177149744399</v>
      </c>
      <c r="H27" s="290">
        <v>3366.1293295934584</v>
      </c>
      <c r="I27" s="293">
        <f>+I26*1000/I23</f>
        <v>3434.8522143179562</v>
      </c>
    </row>
    <row r="28" spans="1:9" ht="13.5" thickBot="1" x14ac:dyDescent="0.25">
      <c r="A28" s="401"/>
      <c r="B28" s="294" t="s">
        <v>10</v>
      </c>
      <c r="C28" s="295">
        <v>8.9421562051138181</v>
      </c>
      <c r="D28" s="296">
        <v>9.9292753751715424</v>
      </c>
      <c r="E28" s="296">
        <v>7.4831296766569135</v>
      </c>
      <c r="F28" s="297">
        <v>5.5935680074799379</v>
      </c>
      <c r="G28" s="297">
        <v>3.8917326271645996</v>
      </c>
      <c r="H28" s="297">
        <v>5.4389363900216541</v>
      </c>
      <c r="I28" s="293">
        <f>+I26*1000/I24</f>
        <v>7.1952149707832413</v>
      </c>
    </row>
    <row r="29" spans="1:9" x14ac:dyDescent="0.2">
      <c r="A29" s="399" t="s">
        <v>14</v>
      </c>
      <c r="B29" s="282" t="s">
        <v>4</v>
      </c>
      <c r="C29" s="283">
        <v>377541.95999999996</v>
      </c>
      <c r="D29" s="284">
        <v>329435.24</v>
      </c>
      <c r="E29" s="284">
        <v>433333.95</v>
      </c>
      <c r="F29" s="285">
        <v>255311.91999999998</v>
      </c>
      <c r="G29" s="285">
        <v>45474.68</v>
      </c>
      <c r="H29" s="285">
        <v>400469.26999999996</v>
      </c>
      <c r="I29" s="286">
        <f>SUM(C29:H29)</f>
        <v>1841567.0199999998</v>
      </c>
    </row>
    <row r="30" spans="1:9" x14ac:dyDescent="0.2">
      <c r="A30" s="400"/>
      <c r="B30" s="287" t="s">
        <v>5</v>
      </c>
      <c r="C30" s="288">
        <v>134358580</v>
      </c>
      <c r="D30" s="289">
        <v>139682681.84999999</v>
      </c>
      <c r="E30" s="289">
        <v>195883064.31000003</v>
      </c>
      <c r="F30" s="290">
        <v>181783755.53</v>
      </c>
      <c r="G30" s="290">
        <v>33442491.900000002</v>
      </c>
      <c r="H30" s="290">
        <v>254563415.39999998</v>
      </c>
      <c r="I30" s="291">
        <f>SUM(C30:H30)</f>
        <v>939713988.99000001</v>
      </c>
    </row>
    <row r="31" spans="1:9" x14ac:dyDescent="0.2">
      <c r="A31" s="400"/>
      <c r="B31" s="287" t="s">
        <v>7</v>
      </c>
      <c r="C31" s="292">
        <v>355.87721163496639</v>
      </c>
      <c r="D31" s="289">
        <v>424.00649623883589</v>
      </c>
      <c r="E31" s="289">
        <v>452.03719743168062</v>
      </c>
      <c r="F31" s="290">
        <v>712.00653510419727</v>
      </c>
      <c r="G31" s="290">
        <v>735.40906500056735</v>
      </c>
      <c r="H31" s="290">
        <v>635.66279480070966</v>
      </c>
      <c r="I31" s="291">
        <f>+I30/I29</f>
        <v>510.27954931013051</v>
      </c>
    </row>
    <row r="32" spans="1:9" x14ac:dyDescent="0.2">
      <c r="A32" s="400"/>
      <c r="B32" s="287" t="s">
        <v>8</v>
      </c>
      <c r="C32" s="288">
        <v>1223026.52045</v>
      </c>
      <c r="D32" s="289">
        <v>1532166.4450099999</v>
      </c>
      <c r="E32" s="289">
        <v>1422009.6587299998</v>
      </c>
      <c r="F32" s="290">
        <v>1243921.0433399999</v>
      </c>
      <c r="G32" s="290">
        <v>144715.71917</v>
      </c>
      <c r="H32" s="290">
        <v>1683308.9016300002</v>
      </c>
      <c r="I32" s="291">
        <f>SUM(C32:H32)</f>
        <v>7249148.2883299999</v>
      </c>
    </row>
    <row r="33" spans="1:11" x14ac:dyDescent="0.2">
      <c r="A33" s="400"/>
      <c r="B33" s="287" t="s">
        <v>9</v>
      </c>
      <c r="C33" s="288">
        <v>3239.4452803338736</v>
      </c>
      <c r="D33" s="289">
        <v>4650.8881229889066</v>
      </c>
      <c r="E33" s="289">
        <v>3281.5560810086536</v>
      </c>
      <c r="F33" s="290">
        <v>4872.1620335627103</v>
      </c>
      <c r="G33" s="290">
        <v>3182.3361741083168</v>
      </c>
      <c r="H33" s="290">
        <v>4203.3409994979147</v>
      </c>
      <c r="I33" s="293">
        <f>+I32*1000/I29</f>
        <v>3936.402101906669</v>
      </c>
    </row>
    <row r="34" spans="1:11" ht="13.5" thickBot="1" x14ac:dyDescent="0.25">
      <c r="A34" s="401"/>
      <c r="B34" s="294" t="s">
        <v>10</v>
      </c>
      <c r="C34" s="295">
        <v>9.1027050185406839</v>
      </c>
      <c r="D34" s="296">
        <v>10.968907703643149</v>
      </c>
      <c r="E34" s="296">
        <v>7.2594824046634274</v>
      </c>
      <c r="F34" s="297">
        <v>6.8428613971214496</v>
      </c>
      <c r="G34" s="297">
        <v>4.3273007167865973</v>
      </c>
      <c r="H34" s="297">
        <v>6.6125326727919136</v>
      </c>
      <c r="I34" s="293">
        <f>+I32*1000/I30</f>
        <v>7.7142070600878769</v>
      </c>
      <c r="K34" s="298"/>
    </row>
    <row r="35" spans="1:11" x14ac:dyDescent="0.2">
      <c r="A35" s="399" t="s">
        <v>15</v>
      </c>
      <c r="B35" s="282" t="s">
        <v>4</v>
      </c>
      <c r="C35" s="283">
        <v>334219.67</v>
      </c>
      <c r="D35" s="284">
        <v>244834.36000000002</v>
      </c>
      <c r="E35" s="284">
        <v>458939.18</v>
      </c>
      <c r="F35" s="285">
        <v>263907.02</v>
      </c>
      <c r="G35" s="285">
        <v>52409.9</v>
      </c>
      <c r="H35" s="285">
        <v>385633.10000000003</v>
      </c>
      <c r="I35" s="286">
        <f>SUM(C35:H35)</f>
        <v>1739943.23</v>
      </c>
      <c r="K35" s="298"/>
    </row>
    <row r="36" spans="1:11" x14ac:dyDescent="0.2">
      <c r="A36" s="400"/>
      <c r="B36" s="287" t="s">
        <v>5</v>
      </c>
      <c r="C36" s="288">
        <v>124711774</v>
      </c>
      <c r="D36" s="289">
        <v>102281038.01000001</v>
      </c>
      <c r="E36" s="289">
        <v>193424214.49000004</v>
      </c>
      <c r="F36" s="290">
        <v>196802013.14999998</v>
      </c>
      <c r="G36" s="290">
        <v>38183625.189999998</v>
      </c>
      <c r="H36" s="290">
        <v>239623511.24999997</v>
      </c>
      <c r="I36" s="291">
        <f>SUM(C36:H36)</f>
        <v>895026176.08999991</v>
      </c>
      <c r="K36" s="298"/>
    </row>
    <row r="37" spans="1:11" x14ac:dyDescent="0.2">
      <c r="A37" s="400"/>
      <c r="B37" s="287" t="s">
        <v>7</v>
      </c>
      <c r="C37" s="292">
        <v>373.14313068407972</v>
      </c>
      <c r="D37" s="289">
        <v>417.75606173087795</v>
      </c>
      <c r="E37" s="289">
        <v>421.45936306854441</v>
      </c>
      <c r="F37" s="290">
        <v>745.72481304210839</v>
      </c>
      <c r="G37" s="290">
        <v>728.55748990171696</v>
      </c>
      <c r="H37" s="290">
        <v>621.37692861427081</v>
      </c>
      <c r="I37" s="291">
        <f>+I36/I35</f>
        <v>514.39964284926691</v>
      </c>
      <c r="K37" s="298"/>
    </row>
    <row r="38" spans="1:11" x14ac:dyDescent="0.2">
      <c r="A38" s="400"/>
      <c r="B38" s="287" t="s">
        <v>8</v>
      </c>
      <c r="C38" s="288">
        <v>1155421.0492800002</v>
      </c>
      <c r="D38" s="289">
        <v>1011941.6323599999</v>
      </c>
      <c r="E38" s="289">
        <v>1549529.3355900003</v>
      </c>
      <c r="F38" s="290">
        <v>1376136.53895</v>
      </c>
      <c r="G38" s="290">
        <v>182964.26983999999</v>
      </c>
      <c r="H38" s="290">
        <v>1619649.5868299999</v>
      </c>
      <c r="I38" s="291">
        <f>SUM(C38:H38)</f>
        <v>6895642.41285</v>
      </c>
      <c r="K38" s="298"/>
    </row>
    <row r="39" spans="1:11" x14ac:dyDescent="0.2">
      <c r="A39" s="400"/>
      <c r="B39" s="287" t="s">
        <v>9</v>
      </c>
      <c r="C39" s="288">
        <v>3457.0707621128349</v>
      </c>
      <c r="D39" s="289">
        <v>4133.1683688514959</v>
      </c>
      <c r="E39" s="289">
        <v>3376.3282873124936</v>
      </c>
      <c r="F39" s="290">
        <v>5214.4749273816205</v>
      </c>
      <c r="G39" s="290">
        <v>3491.0249750524231</v>
      </c>
      <c r="H39" s="290">
        <v>4199.9755384846367</v>
      </c>
      <c r="I39" s="293">
        <f>+I38*1000/I35</f>
        <v>3963.1421841562042</v>
      </c>
      <c r="K39" s="299"/>
    </row>
    <row r="40" spans="1:11" ht="13.5" thickBot="1" x14ac:dyDescent="0.25">
      <c r="A40" s="401"/>
      <c r="B40" s="294" t="s">
        <v>10</v>
      </c>
      <c r="C40" s="295">
        <v>9.2647310852943221</v>
      </c>
      <c r="D40" s="296">
        <v>9.8937364349104708</v>
      </c>
      <c r="E40" s="296">
        <v>8.0110411184847301</v>
      </c>
      <c r="F40" s="297">
        <v>6.9924921850323063</v>
      </c>
      <c r="G40" s="295">
        <v>4.7916945792752275</v>
      </c>
      <c r="H40" s="297">
        <v>6.7591430339246399</v>
      </c>
      <c r="I40" s="293">
        <f>+I38*1000/I36</f>
        <v>7.7044030633542109</v>
      </c>
      <c r="K40" s="299"/>
    </row>
    <row r="41" spans="1:11" x14ac:dyDescent="0.2">
      <c r="A41" s="399" t="s">
        <v>16</v>
      </c>
      <c r="B41" s="282" t="s">
        <v>4</v>
      </c>
      <c r="C41" s="283">
        <v>378517.87</v>
      </c>
      <c r="D41" s="284">
        <v>307721.07</v>
      </c>
      <c r="E41" s="284">
        <v>353415.98</v>
      </c>
      <c r="F41" s="285">
        <v>260182.55999999997</v>
      </c>
      <c r="G41" s="285">
        <v>50087.759999999995</v>
      </c>
      <c r="H41" s="285">
        <v>345189.4</v>
      </c>
      <c r="I41" s="286">
        <f>SUM(C41:H41)</f>
        <v>1695114.6400000001</v>
      </c>
    </row>
    <row r="42" spans="1:11" x14ac:dyDescent="0.2">
      <c r="A42" s="400"/>
      <c r="B42" s="287" t="s">
        <v>5</v>
      </c>
      <c r="C42" s="288">
        <v>138848197</v>
      </c>
      <c r="D42" s="289">
        <v>136963233.72</v>
      </c>
      <c r="E42" s="289">
        <v>208236143.91</v>
      </c>
      <c r="F42" s="290">
        <v>193581314.03</v>
      </c>
      <c r="G42" s="290">
        <v>36441997.759999998</v>
      </c>
      <c r="H42" s="290">
        <v>209566803.45999998</v>
      </c>
      <c r="I42" s="291">
        <f>SUM(C42:H42)</f>
        <v>923637689.87999988</v>
      </c>
    </row>
    <row r="43" spans="1:11" x14ac:dyDescent="0.2">
      <c r="A43" s="400"/>
      <c r="B43" s="287" t="s">
        <v>7</v>
      </c>
      <c r="C43" s="292">
        <v>366.82071839831497</v>
      </c>
      <c r="D43" s="289">
        <v>445.08890379199579</v>
      </c>
      <c r="E43" s="289">
        <v>589.20975760631995</v>
      </c>
      <c r="F43" s="290">
        <v>744.02109822426235</v>
      </c>
      <c r="G43" s="290">
        <v>727.56293673344544</v>
      </c>
      <c r="H43" s="290">
        <v>607.10671723986877</v>
      </c>
      <c r="I43" s="291">
        <f>+I42/I41</f>
        <v>544.88213840215542</v>
      </c>
    </row>
    <row r="44" spans="1:11" x14ac:dyDescent="0.2">
      <c r="A44" s="400"/>
      <c r="B44" s="287" t="s">
        <v>8</v>
      </c>
      <c r="C44" s="288">
        <v>1387226.0635200001</v>
      </c>
      <c r="D44" s="289">
        <v>1278958.8278699999</v>
      </c>
      <c r="E44" s="289">
        <v>1533872.9205499997</v>
      </c>
      <c r="F44" s="290">
        <v>1365350.12418</v>
      </c>
      <c r="G44" s="290">
        <v>173442.783</v>
      </c>
      <c r="H44" s="290">
        <v>1487668.7616900003</v>
      </c>
      <c r="I44" s="291">
        <f>SUM(C44:H44)</f>
        <v>7226519.4808099996</v>
      </c>
    </row>
    <row r="45" spans="1:11" x14ac:dyDescent="0.2">
      <c r="A45" s="400"/>
      <c r="B45" s="287" t="s">
        <v>9</v>
      </c>
      <c r="C45" s="288">
        <v>3664.8892257583507</v>
      </c>
      <c r="D45" s="289">
        <v>4156.2276768048414</v>
      </c>
      <c r="E45" s="289">
        <v>4340.1345930933849</v>
      </c>
      <c r="F45" s="290">
        <v>5247.6619654291981</v>
      </c>
      <c r="G45" s="290">
        <v>3462.7777924187471</v>
      </c>
      <c r="H45" s="290">
        <v>4309.7173948273039</v>
      </c>
      <c r="I45" s="293">
        <f>+I44*1000/I41</f>
        <v>4263.1449875331136</v>
      </c>
    </row>
    <row r="46" spans="1:11" ht="13.5" thickBot="1" x14ac:dyDescent="0.25">
      <c r="A46" s="401"/>
      <c r="B46" s="300" t="s">
        <v>10</v>
      </c>
      <c r="C46" s="295">
        <v>9.9909548232736505</v>
      </c>
      <c r="D46" s="296">
        <v>9.3379719004344768</v>
      </c>
      <c r="E46" s="296">
        <v>7.3660263379297986</v>
      </c>
      <c r="F46" s="297">
        <v>7.053109082462405</v>
      </c>
      <c r="G46" s="297">
        <v>4.7594202749876908</v>
      </c>
      <c r="H46" s="297">
        <v>7.0987806137623872</v>
      </c>
      <c r="I46" s="293">
        <f>+I44*1000/I42</f>
        <v>7.8239763924628036</v>
      </c>
    </row>
    <row r="47" spans="1:11" x14ac:dyDescent="0.2">
      <c r="A47" s="399" t="s">
        <v>17</v>
      </c>
      <c r="B47" s="282" t="s">
        <v>4</v>
      </c>
      <c r="C47" s="283">
        <v>392013.63000000006</v>
      </c>
      <c r="D47" s="284">
        <v>306040.82</v>
      </c>
      <c r="E47" s="284">
        <v>518928.18999999994</v>
      </c>
      <c r="F47" s="285">
        <v>271846.08</v>
      </c>
      <c r="G47" s="285">
        <v>51105.96</v>
      </c>
      <c r="H47" s="285">
        <v>402320.37000000005</v>
      </c>
      <c r="I47" s="286">
        <f>SUM(C47:H47)</f>
        <v>1942255.0500000003</v>
      </c>
    </row>
    <row r="48" spans="1:11" x14ac:dyDescent="0.2">
      <c r="A48" s="400"/>
      <c r="B48" s="287" t="s">
        <v>5</v>
      </c>
      <c r="C48" s="288">
        <v>144153767</v>
      </c>
      <c r="D48" s="289">
        <v>133785354.54000001</v>
      </c>
      <c r="E48" s="289">
        <v>251795230.77000004</v>
      </c>
      <c r="F48" s="290">
        <v>208648959.88</v>
      </c>
      <c r="G48" s="290">
        <v>37500577.170000002</v>
      </c>
      <c r="H48" s="290">
        <v>244935415.04000002</v>
      </c>
      <c r="I48" s="291">
        <f>SUM(C48:H48)</f>
        <v>1020819304.4000001</v>
      </c>
    </row>
    <row r="49" spans="1:11" x14ac:dyDescent="0.2">
      <c r="A49" s="400"/>
      <c r="B49" s="287" t="s">
        <v>7</v>
      </c>
      <c r="C49" s="292">
        <v>367.72641553305169</v>
      </c>
      <c r="D49" s="289">
        <v>437.14872591179176</v>
      </c>
      <c r="E49" s="289">
        <v>485.22172358761253</v>
      </c>
      <c r="F49" s="290">
        <v>767.52609373657322</v>
      </c>
      <c r="G49" s="290">
        <v>733.78089698344388</v>
      </c>
      <c r="H49" s="290">
        <v>608.80689446572137</v>
      </c>
      <c r="I49" s="291">
        <f>+I48/I47</f>
        <v>525.58457984186987</v>
      </c>
    </row>
    <row r="50" spans="1:11" x14ac:dyDescent="0.2">
      <c r="A50" s="400"/>
      <c r="B50" s="287" t="s">
        <v>8</v>
      </c>
      <c r="C50" s="288">
        <v>1620804.7026899999</v>
      </c>
      <c r="D50" s="289">
        <v>1465310.2571299998</v>
      </c>
      <c r="E50" s="289">
        <v>2117226.6529000001</v>
      </c>
      <c r="F50" s="290">
        <v>1514125.9771799999</v>
      </c>
      <c r="G50" s="290">
        <v>201330.02334000001</v>
      </c>
      <c r="H50" s="290">
        <v>1741478.65123</v>
      </c>
      <c r="I50" s="291">
        <f>SUM(C50:H50)</f>
        <v>8660276.2644699998</v>
      </c>
    </row>
    <row r="51" spans="1:11" x14ac:dyDescent="0.2">
      <c r="A51" s="400"/>
      <c r="B51" s="287" t="s">
        <v>9</v>
      </c>
      <c r="C51" s="288">
        <v>4134.5621137969101</v>
      </c>
      <c r="D51" s="289">
        <v>4787.956904343675</v>
      </c>
      <c r="E51" s="289">
        <v>4079.999301830183</v>
      </c>
      <c r="F51" s="290">
        <v>5569.7914686869854</v>
      </c>
      <c r="G51" s="290">
        <v>3939.4627033715833</v>
      </c>
      <c r="H51" s="290">
        <v>4328.5868205728675</v>
      </c>
      <c r="I51" s="293">
        <f>+I50*1000/I47</f>
        <v>4458.8769453682189</v>
      </c>
    </row>
    <row r="52" spans="1:11" ht="13.5" thickBot="1" x14ac:dyDescent="0.25">
      <c r="A52" s="401"/>
      <c r="B52" s="294" t="s">
        <v>10</v>
      </c>
      <c r="C52" s="295">
        <v>11.2435820195389</v>
      </c>
      <c r="D52" s="296">
        <v>10.952695548539223</v>
      </c>
      <c r="E52" s="296">
        <v>8.4085256357931613</v>
      </c>
      <c r="F52" s="297">
        <v>7.2568105685780422</v>
      </c>
      <c r="G52" s="297">
        <v>5.3687179913876504</v>
      </c>
      <c r="H52" s="297">
        <v>7.1099503962936588</v>
      </c>
      <c r="I52" s="293">
        <f>+I50*1000/I48</f>
        <v>8.4836525202275546</v>
      </c>
    </row>
    <row r="53" spans="1:11" x14ac:dyDescent="0.2">
      <c r="A53" s="329"/>
      <c r="B53" s="282" t="s">
        <v>4</v>
      </c>
      <c r="C53" s="302">
        <v>391383.19999999995</v>
      </c>
      <c r="D53" s="302">
        <v>114539.13</v>
      </c>
      <c r="E53" s="302">
        <v>447783.72</v>
      </c>
      <c r="F53" s="302">
        <v>281078.55999999994</v>
      </c>
      <c r="G53" s="302">
        <v>41282.68</v>
      </c>
      <c r="H53" s="302">
        <v>260198.40999999997</v>
      </c>
      <c r="I53" s="286">
        <f>SUM(C53:H53)</f>
        <v>1536265.6999999997</v>
      </c>
    </row>
    <row r="54" spans="1:11" x14ac:dyDescent="0.2">
      <c r="A54" s="330"/>
      <c r="B54" s="287" t="s">
        <v>5</v>
      </c>
      <c r="C54" s="304">
        <v>145318826</v>
      </c>
      <c r="D54" s="304">
        <v>46882395.870000005</v>
      </c>
      <c r="E54" s="304">
        <v>204778460.49000004</v>
      </c>
      <c r="F54" s="304">
        <v>224757754.38999999</v>
      </c>
      <c r="G54" s="304">
        <v>30223078.640000001</v>
      </c>
      <c r="H54" s="304">
        <v>198428270.34999999</v>
      </c>
      <c r="I54" s="291">
        <f>SUM(C54:H54)</f>
        <v>850388785.74000001</v>
      </c>
    </row>
    <row r="55" spans="1:11" x14ac:dyDescent="0.2">
      <c r="A55" s="328" t="s">
        <v>18</v>
      </c>
      <c r="B55" s="287" t="s">
        <v>7</v>
      </c>
      <c r="C55" s="306">
        <v>371.29551293974811</v>
      </c>
      <c r="D55" s="306">
        <v>409.313357539908</v>
      </c>
      <c r="E55" s="306">
        <v>457.31555513005264</v>
      </c>
      <c r="F55" s="306">
        <v>799.62610591857322</v>
      </c>
      <c r="G55" s="306">
        <v>732.10069307515892</v>
      </c>
      <c r="H55" s="306">
        <v>762.60370057603359</v>
      </c>
      <c r="I55" s="291">
        <f>+I54/I53</f>
        <v>553.54277957257011</v>
      </c>
    </row>
    <row r="56" spans="1:11" x14ac:dyDescent="0.2">
      <c r="A56" s="307"/>
      <c r="B56" s="287" t="s">
        <v>8</v>
      </c>
      <c r="C56" s="306">
        <v>1977474.6621199998</v>
      </c>
      <c r="D56" s="306">
        <v>639272.64098000003</v>
      </c>
      <c r="E56" s="306">
        <v>2252865.0118499999</v>
      </c>
      <c r="F56" s="306">
        <v>1765763.3034000001</v>
      </c>
      <c r="G56" s="306">
        <v>178639.30287000001</v>
      </c>
      <c r="H56" s="306">
        <v>1577988.37674</v>
      </c>
      <c r="I56" s="291">
        <f>SUM(C56:H56)</f>
        <v>8392003.2979599983</v>
      </c>
    </row>
    <row r="57" spans="1:11" x14ac:dyDescent="0.2">
      <c r="A57" s="307"/>
      <c r="B57" s="287" t="s">
        <v>9</v>
      </c>
      <c r="C57" s="308">
        <v>5052.5282181759458</v>
      </c>
      <c r="D57" s="308">
        <v>5581.2597928760242</v>
      </c>
      <c r="E57" s="308">
        <v>5031.145419601231</v>
      </c>
      <c r="F57" s="308">
        <v>6282.0988673059965</v>
      </c>
      <c r="G57" s="308">
        <v>4327.2215580480724</v>
      </c>
      <c r="H57" s="308">
        <v>6064.5581067924286</v>
      </c>
      <c r="I57" s="309">
        <f>+I56*1000/I53</f>
        <v>5462.5988837477789</v>
      </c>
      <c r="J57" s="310"/>
    </row>
    <row r="58" spans="1:11" ht="13.5" thickBot="1" x14ac:dyDescent="0.25">
      <c r="A58" s="311"/>
      <c r="B58" s="294" t="s">
        <v>10</v>
      </c>
      <c r="C58" s="312">
        <v>13.607835382044716</v>
      </c>
      <c r="D58" s="312">
        <v>13.635664925330104</v>
      </c>
      <c r="E58" s="312">
        <v>11.001474503027696</v>
      </c>
      <c r="F58" s="312">
        <v>7.8562953620547615</v>
      </c>
      <c r="G58" s="312">
        <v>5.9106917927802476</v>
      </c>
      <c r="H58" s="312">
        <v>7.9524372911009458</v>
      </c>
      <c r="I58" s="309">
        <f>+I56*1000/I54</f>
        <v>9.8684312854118357</v>
      </c>
      <c r="K58" s="310" t="s">
        <v>0</v>
      </c>
    </row>
    <row r="59" spans="1:11" x14ac:dyDescent="0.2">
      <c r="A59" s="329"/>
      <c r="B59" s="282" t="s">
        <v>4</v>
      </c>
      <c r="C59" s="302">
        <v>379854.69</v>
      </c>
      <c r="D59" s="302">
        <v>105206.68999999999</v>
      </c>
      <c r="E59" s="302">
        <v>284761.13000000006</v>
      </c>
      <c r="F59" s="302">
        <v>275259.03000000003</v>
      </c>
      <c r="G59" s="302">
        <v>40625.86</v>
      </c>
      <c r="H59" s="302">
        <v>260860.11</v>
      </c>
      <c r="I59" s="286">
        <f>SUM(C59:H59)</f>
        <v>1346567.5100000002</v>
      </c>
      <c r="K59" s="281" t="s">
        <v>0</v>
      </c>
    </row>
    <row r="60" spans="1:11" x14ac:dyDescent="0.2">
      <c r="A60" s="330"/>
      <c r="B60" s="287" t="s">
        <v>5</v>
      </c>
      <c r="C60" s="304">
        <v>136900606</v>
      </c>
      <c r="D60" s="304">
        <v>45448770.670000009</v>
      </c>
      <c r="E60" s="304">
        <v>141444985.26999998</v>
      </c>
      <c r="F60" s="304">
        <v>204609456.76000005</v>
      </c>
      <c r="G60" s="304">
        <v>25599767.899999999</v>
      </c>
      <c r="H60" s="304">
        <v>201968563.40000001</v>
      </c>
      <c r="I60" s="291">
        <f>SUM(C60:H60)</f>
        <v>755972150</v>
      </c>
    </row>
    <row r="61" spans="1:11" x14ac:dyDescent="0.2">
      <c r="A61" s="330" t="s">
        <v>19</v>
      </c>
      <c r="B61" s="287" t="s">
        <v>7</v>
      </c>
      <c r="C61" s="306">
        <v>360.40256867698542</v>
      </c>
      <c r="D61" s="306">
        <v>431.99506295654788</v>
      </c>
      <c r="E61" s="306">
        <v>496.71451040386006</v>
      </c>
      <c r="F61" s="306">
        <v>743.33422144225392</v>
      </c>
      <c r="G61" s="306">
        <v>630.13479345421854</v>
      </c>
      <c r="H61" s="306">
        <v>774.24088872767868</v>
      </c>
      <c r="I61" s="313">
        <f>+I60/I59</f>
        <v>561.40679497012366</v>
      </c>
    </row>
    <row r="62" spans="1:11" x14ac:dyDescent="0.2">
      <c r="A62" s="330"/>
      <c r="B62" s="314" t="s">
        <v>8</v>
      </c>
      <c r="C62" s="306">
        <v>2104940.4267199999</v>
      </c>
      <c r="D62" s="306">
        <v>623021.41313</v>
      </c>
      <c r="E62" s="306">
        <v>1754184.9068199999</v>
      </c>
      <c r="F62" s="306">
        <v>1743632.0217699998</v>
      </c>
      <c r="G62" s="306">
        <v>196072.13305999999</v>
      </c>
      <c r="H62" s="306">
        <v>1864143.8064600001</v>
      </c>
      <c r="I62" s="291">
        <f>SUM(C62:H62)</f>
        <v>8285994.7079600003</v>
      </c>
    </row>
    <row r="63" spans="1:11" x14ac:dyDescent="0.2">
      <c r="A63" s="330"/>
      <c r="B63" s="287" t="s">
        <v>9</v>
      </c>
      <c r="C63" s="308">
        <v>5541.4359283546028</v>
      </c>
      <c r="D63" s="308">
        <v>5921.8801877523192</v>
      </c>
      <c r="E63" s="308">
        <v>6160.1978711771499</v>
      </c>
      <c r="F63" s="308">
        <v>6334.5134282061499</v>
      </c>
      <c r="G63" s="308">
        <v>4826.288798809428</v>
      </c>
      <c r="H63" s="308">
        <v>7146.1436034049057</v>
      </c>
      <c r="I63" s="309">
        <f>+I62*1000/I59</f>
        <v>6153.4194508821902</v>
      </c>
    </row>
    <row r="64" spans="1:11" ht="13.5" thickBot="1" x14ac:dyDescent="0.25">
      <c r="A64" s="331"/>
      <c r="B64" s="294" t="s">
        <v>10</v>
      </c>
      <c r="C64" s="312">
        <v>15.375683776885547</v>
      </c>
      <c r="D64" s="312">
        <v>13.708212652300544</v>
      </c>
      <c r="E64" s="312">
        <v>12.40188829226777</v>
      </c>
      <c r="F64" s="312">
        <v>8.5217567622752686</v>
      </c>
      <c r="G64" s="312">
        <v>7.6591371385050726</v>
      </c>
      <c r="H64" s="312">
        <v>9.2298711001278519</v>
      </c>
      <c r="I64" s="309">
        <f>+I62*1000/I60</f>
        <v>10.960714237898843</v>
      </c>
    </row>
    <row r="65" spans="1:10" x14ac:dyDescent="0.2">
      <c r="A65" s="329"/>
      <c r="B65" s="282" t="s">
        <v>4</v>
      </c>
      <c r="C65" s="302">
        <v>353112.24000000005</v>
      </c>
      <c r="D65" s="302">
        <v>54348.83</v>
      </c>
      <c r="E65" s="302">
        <v>338961.08</v>
      </c>
      <c r="F65" s="302">
        <v>232968.65</v>
      </c>
      <c r="G65" s="302">
        <v>35581.589999999997</v>
      </c>
      <c r="H65" s="302">
        <v>261646.27000000002</v>
      </c>
      <c r="I65" s="286">
        <f>SUM(C65:H65)</f>
        <v>1276618.6600000001</v>
      </c>
    </row>
    <row r="66" spans="1:10" x14ac:dyDescent="0.2">
      <c r="A66" s="330"/>
      <c r="B66" s="287" t="s">
        <v>5</v>
      </c>
      <c r="C66" s="304">
        <v>132922548</v>
      </c>
      <c r="D66" s="304">
        <v>26645389.740000002</v>
      </c>
      <c r="E66" s="304">
        <v>119450375.82000001</v>
      </c>
      <c r="F66" s="304">
        <v>197046646.91000003</v>
      </c>
      <c r="G66" s="304">
        <v>17918423.5</v>
      </c>
      <c r="H66" s="304">
        <v>183705556.40000001</v>
      </c>
      <c r="I66" s="291">
        <f>SUM(C66:H66)</f>
        <v>677688940.37</v>
      </c>
    </row>
    <row r="67" spans="1:10" x14ac:dyDescent="0.2">
      <c r="A67" s="330" t="s">
        <v>20</v>
      </c>
      <c r="B67" s="287" t="s">
        <v>7</v>
      </c>
      <c r="C67" s="306">
        <v>376.43143721101251</v>
      </c>
      <c r="D67" s="306">
        <v>490.26611502032335</v>
      </c>
      <c r="E67" s="306">
        <v>352.4014492165295</v>
      </c>
      <c r="F67" s="306">
        <v>845.80756642578319</v>
      </c>
      <c r="G67" s="306">
        <v>503.58692514865135</v>
      </c>
      <c r="H67" s="306">
        <v>702.11418033973882</v>
      </c>
      <c r="I67" s="313">
        <f>+I66/I65</f>
        <v>530.84680774601861</v>
      </c>
    </row>
    <row r="68" spans="1:10" x14ac:dyDescent="0.2">
      <c r="A68" s="330"/>
      <c r="B68" s="287" t="s">
        <v>8</v>
      </c>
      <c r="C68" s="306">
        <v>2155311.6237699999</v>
      </c>
      <c r="D68" s="306">
        <v>347891.73718999996</v>
      </c>
      <c r="E68" s="306">
        <v>1668915.8133099999</v>
      </c>
      <c r="F68" s="306">
        <v>1724971.4834099999</v>
      </c>
      <c r="G68" s="306">
        <v>145099.06987000001</v>
      </c>
      <c r="H68" s="306">
        <v>1820159.5140600002</v>
      </c>
      <c r="I68" s="291">
        <f>SUM(C68:H68)</f>
        <v>7862349.241609999</v>
      </c>
    </row>
    <row r="69" spans="1:10" x14ac:dyDescent="0.2">
      <c r="A69" s="330"/>
      <c r="B69" s="287" t="s">
        <v>9</v>
      </c>
      <c r="C69" s="308">
        <v>6103.7578979703439</v>
      </c>
      <c r="D69" s="308">
        <v>6401.0897233666283</v>
      </c>
      <c r="E69" s="308">
        <v>4923.6207688210097</v>
      </c>
      <c r="F69" s="308">
        <v>0</v>
      </c>
      <c r="G69" s="308">
        <v>4077.9254066499002</v>
      </c>
      <c r="H69" s="308">
        <v>6956.5658782752762</v>
      </c>
      <c r="I69" s="309">
        <f>+I68*1000/I65</f>
        <v>6158.7296880103549</v>
      </c>
    </row>
    <row r="70" spans="1:10" ht="13.5" thickBot="1" x14ac:dyDescent="0.25">
      <c r="A70" s="331"/>
      <c r="B70" s="294" t="s">
        <v>10</v>
      </c>
      <c r="C70" s="312">
        <v>16.214793172411952</v>
      </c>
      <c r="D70" s="312">
        <v>13.056357613255159</v>
      </c>
      <c r="E70" s="312">
        <v>13.971624633687986</v>
      </c>
      <c r="F70" s="312">
        <v>8.7541275655295525</v>
      </c>
      <c r="G70" s="312">
        <v>8.0977587046092534</v>
      </c>
      <c r="H70" s="312">
        <v>9.9080264621761884</v>
      </c>
      <c r="I70" s="309">
        <f>+I68*1000/I66</f>
        <v>11.601708059921071</v>
      </c>
    </row>
    <row r="71" spans="1:10" x14ac:dyDescent="0.2">
      <c r="A71" s="329"/>
      <c r="B71" s="282" t="s">
        <v>4</v>
      </c>
      <c r="C71" s="316">
        <v>253834.65000000002</v>
      </c>
      <c r="D71" s="316">
        <v>127765.61</v>
      </c>
      <c r="E71" s="316">
        <v>365005.08</v>
      </c>
      <c r="F71" s="316">
        <v>215964.39999999997</v>
      </c>
      <c r="G71" s="316">
        <v>19851.059999999998</v>
      </c>
      <c r="H71" s="316">
        <v>265531.87999999995</v>
      </c>
      <c r="I71" s="286">
        <f>SUM(C71:H71)</f>
        <v>1247952.68</v>
      </c>
    </row>
    <row r="72" spans="1:10" x14ac:dyDescent="0.2">
      <c r="A72" s="330"/>
      <c r="B72" s="287" t="s">
        <v>5</v>
      </c>
      <c r="C72" s="317">
        <v>97714774</v>
      </c>
      <c r="D72" s="317">
        <v>54013407.809999987</v>
      </c>
      <c r="E72" s="317">
        <v>161102625.28000003</v>
      </c>
      <c r="F72" s="317">
        <v>180114166.34999996</v>
      </c>
      <c r="G72" s="317">
        <v>10084647.27</v>
      </c>
      <c r="H72" s="317">
        <v>190362581.64999998</v>
      </c>
      <c r="I72" s="291">
        <f>SUM(C72:H72)</f>
        <v>693392202.3599999</v>
      </c>
    </row>
    <row r="73" spans="1:10" x14ac:dyDescent="0.2">
      <c r="A73" s="330" t="s">
        <v>21</v>
      </c>
      <c r="B73" s="287" t="s">
        <v>7</v>
      </c>
      <c r="C73" s="318">
        <v>384.95443391987652</v>
      </c>
      <c r="D73" s="318">
        <v>422.75388353720524</v>
      </c>
      <c r="E73" s="318">
        <v>441.37091264592817</v>
      </c>
      <c r="F73" s="318">
        <v>833.99933669623329</v>
      </c>
      <c r="G73" s="318">
        <v>508.01555534062163</v>
      </c>
      <c r="H73" s="318">
        <v>716.91045779512433</v>
      </c>
      <c r="I73" s="313">
        <f>+I72/I71</f>
        <v>555.62379365217589</v>
      </c>
    </row>
    <row r="74" spans="1:10" x14ac:dyDescent="0.2">
      <c r="A74" s="330"/>
      <c r="B74" s="287" t="s">
        <v>8</v>
      </c>
      <c r="C74" s="318">
        <v>1984257.8278900003</v>
      </c>
      <c r="D74" s="318">
        <v>923706.08325999998</v>
      </c>
      <c r="E74" s="318">
        <v>2279694.4424700001</v>
      </c>
      <c r="F74" s="318">
        <v>1715996.5090600005</v>
      </c>
      <c r="G74" s="318">
        <v>94467.066619999998</v>
      </c>
      <c r="H74" s="318">
        <v>2169407.91707</v>
      </c>
      <c r="I74" s="291">
        <f>SUM(C74:H74)</f>
        <v>9167529.8463700004</v>
      </c>
    </row>
    <row r="75" spans="1:10" x14ac:dyDescent="0.2">
      <c r="A75" s="330"/>
      <c r="B75" s="287" t="s">
        <v>9</v>
      </c>
      <c r="C75" s="319">
        <v>7817.1275193910687</v>
      </c>
      <c r="D75" s="319">
        <v>7229.6925851956566</v>
      </c>
      <c r="E75" s="319">
        <v>6245.6512727713271</v>
      </c>
      <c r="F75" s="319">
        <v>7945.7378579988217</v>
      </c>
      <c r="G75" s="319">
        <v>4758.7920554368393</v>
      </c>
      <c r="H75" s="319">
        <v>8170.0469151576099</v>
      </c>
      <c r="I75" s="309">
        <f>+I74*1000/I71</f>
        <v>7346.0556584324986</v>
      </c>
    </row>
    <row r="76" spans="1:10" ht="13.5" thickBot="1" x14ac:dyDescent="0.25">
      <c r="A76" s="331"/>
      <c r="B76" s="300" t="s">
        <v>10</v>
      </c>
      <c r="C76" s="320">
        <v>20.306630682991706</v>
      </c>
      <c r="D76" s="320">
        <v>17.101422048934044</v>
      </c>
      <c r="E76" s="320">
        <v>14.150572894189896</v>
      </c>
      <c r="F76" s="320">
        <v>9.5272711960116219</v>
      </c>
      <c r="G76" s="320">
        <v>9.3674140592921304</v>
      </c>
      <c r="H76" s="320">
        <v>11.396188779676599</v>
      </c>
      <c r="I76" s="309">
        <f>+I74*1000/I72</f>
        <v>13.221276234673235</v>
      </c>
    </row>
    <row r="77" spans="1:10" x14ac:dyDescent="0.2">
      <c r="A77" s="402" t="s">
        <v>75</v>
      </c>
      <c r="B77" s="282" t="s">
        <v>4</v>
      </c>
      <c r="C77" s="321">
        <f>SUM(C5,C11,C17,C23,C29,C35,C41,C47,C53,C59,C65,C71)</f>
        <v>4196702.3899999997</v>
      </c>
      <c r="D77" s="321">
        <f>SUM(D5,D11,D17,D23,D29,D35,D41,D47,D53,D59,D65,D71)</f>
        <v>2696763.14</v>
      </c>
      <c r="E77" s="321">
        <f>SUM(E5,E11,E17,E23,E29,E35,E41,E47,E53,E59,E65,E71)</f>
        <v>4713053.45</v>
      </c>
      <c r="F77" s="321">
        <f>SUM(F5,F11,F17,F23,F29,F35,F41,F47,F53,F59,F65,F71)</f>
        <v>2754165.0700000003</v>
      </c>
      <c r="G77" s="321">
        <f>SUM(G5,G11,G17,G23,G29,G35,G41,G47,G53,G59,G65,G71)</f>
        <v>486731.74999999994</v>
      </c>
      <c r="H77" s="321">
        <f>SUM(H5,H11,H17,H23,H29,H35,H41,H47,H53,H59,H65,H71)</f>
        <v>3916639.18</v>
      </c>
      <c r="I77" s="321">
        <f>SUM(C77:H77)</f>
        <v>18764054.98</v>
      </c>
      <c r="J77" s="322"/>
    </row>
    <row r="78" spans="1:10" x14ac:dyDescent="0.2">
      <c r="A78" s="403"/>
      <c r="B78" s="287" t="s">
        <v>22</v>
      </c>
      <c r="C78" s="323">
        <f>SUM(C6,C12,C18,C24,C30,C36,C42,C48,C54,C60,C66,C72)</f>
        <v>1541176863.04</v>
      </c>
      <c r="D78" s="323">
        <f>SUM(D6,D12,D18,D24,D30,D36,D42,D48,D54,D60,D66,D72)</f>
        <v>1135764914.3899999</v>
      </c>
      <c r="E78" s="323">
        <f>SUM(E6,E12,E18,E24,E30,E36,E42,E48,E54,E60,E66,E72)</f>
        <v>2194343805.2400002</v>
      </c>
      <c r="F78" s="323">
        <f>SUM(F6,F12,F18,F24,F30,F36,F42,F48,F54,F60,F66,F72)</f>
        <v>2092900767.6499996</v>
      </c>
      <c r="G78" s="323">
        <f>SUM(G6,G12,G18,G24,G30,G36,G42,G48,G54,G60,G66,G72)</f>
        <v>337340750.85999995</v>
      </c>
      <c r="H78" s="323">
        <f>SUM(H6,H12,H18,H24,H30,H36,H42,H48,H54,H60,H66,H72)</f>
        <v>2592543515.98</v>
      </c>
      <c r="I78" s="323">
        <f>SUM(C78:H78)</f>
        <v>9894070617.1599998</v>
      </c>
      <c r="J78" s="324"/>
    </row>
    <row r="79" spans="1:10" x14ac:dyDescent="0.2">
      <c r="A79" s="403"/>
      <c r="B79" s="287" t="s">
        <v>7</v>
      </c>
      <c r="C79" s="323">
        <f>C78/C77</f>
        <v>367.23520512494576</v>
      </c>
      <c r="D79" s="323">
        <f>D78/D77</f>
        <v>421.15857249146467</v>
      </c>
      <c r="E79" s="323">
        <f>E78/E77</f>
        <v>465.58856769171592</v>
      </c>
      <c r="F79" s="323">
        <f>F78/F77</f>
        <v>759.90389626501201</v>
      </c>
      <c r="G79" s="323">
        <f>G78/G77</f>
        <v>693.07323974653389</v>
      </c>
      <c r="H79" s="323">
        <f>H78/H77</f>
        <v>661.93064942479589</v>
      </c>
      <c r="I79" s="323">
        <f>+I78/I77</f>
        <v>527.28851134287174</v>
      </c>
      <c r="J79" s="322"/>
    </row>
    <row r="80" spans="1:10" x14ac:dyDescent="0.2">
      <c r="A80" s="403"/>
      <c r="B80" s="287" t="s">
        <v>8</v>
      </c>
      <c r="C80" s="323">
        <f>SUM(C8,C14,C20,C26,C32,C38,C44,C50,C56,C62,C68,C74)</f>
        <v>17501609.290849999</v>
      </c>
      <c r="D80" s="323">
        <f>SUM(D8,D14,D20,D26,D32,D38,D44,D50,D56,D62,D68,D74)</f>
        <v>11621587.215290001</v>
      </c>
      <c r="E80" s="323">
        <f>SUM(E8,E14,E20,E26,E32,E38,E44,E50,E56,E62,E68,E74)</f>
        <v>18911986.623189997</v>
      </c>
      <c r="F80" s="323">
        <f>SUM(F8,F14,F20,F26,F32,F38,F44,F50,F56,F62,F68,F74)</f>
        <v>14732311.14326</v>
      </c>
      <c r="G80" s="323">
        <f>SUM(G8,G14,G20,G26,G32,G38,G44,G50,G56,G62,G68,G74)</f>
        <v>1705523.1296699999</v>
      </c>
      <c r="H80" s="323">
        <f>SUM(H8,H14,H20,H26,H32,H38,H44,H50,H56,H62,H68,H74)</f>
        <v>18213309.414329998</v>
      </c>
      <c r="I80" s="323">
        <f>SUM(C80:H80)</f>
        <v>82686326.816589996</v>
      </c>
      <c r="J80" s="322"/>
    </row>
    <row r="81" spans="1:10" x14ac:dyDescent="0.2">
      <c r="A81" s="403"/>
      <c r="B81" s="287" t="s">
        <v>9</v>
      </c>
      <c r="C81" s="323">
        <f>C80*1000/C77</f>
        <v>4170.324141295614</v>
      </c>
      <c r="D81" s="323">
        <f>D80*1000/D77</f>
        <v>4309.4578989573401</v>
      </c>
      <c r="E81" s="323">
        <f>E80*1000/E77</f>
        <v>4012.6823987514927</v>
      </c>
      <c r="F81" s="323">
        <f>F80*1000/F77</f>
        <v>5349.1024571232392</v>
      </c>
      <c r="G81" s="323">
        <f>G80*1000/G77</f>
        <v>3504.030977371006</v>
      </c>
      <c r="H81" s="323">
        <f>H80*1000/H77</f>
        <v>4650.2392937635877</v>
      </c>
      <c r="I81" s="293">
        <f>+I80*1000/I77</f>
        <v>4406.6342219058024</v>
      </c>
      <c r="J81" s="322"/>
    </row>
    <row r="82" spans="1:10" ht="13.5" thickBot="1" x14ac:dyDescent="0.25">
      <c r="A82" s="404"/>
      <c r="B82" s="294" t="s">
        <v>10</v>
      </c>
      <c r="C82" s="325">
        <f>C80*1000/C78</f>
        <v>11.356003136672937</v>
      </c>
      <c r="D82" s="325">
        <f>D80*1000/D78</f>
        <v>10.232387942298569</v>
      </c>
      <c r="E82" s="325">
        <f>E80*1000/E78</f>
        <v>8.6185157394337999</v>
      </c>
      <c r="F82" s="325">
        <f>F80*1000/F78</f>
        <v>7.0391828274792418</v>
      </c>
      <c r="G82" s="325">
        <f>G80*1000/G78</f>
        <v>5.0557874354699894</v>
      </c>
      <c r="H82" s="325">
        <f>H80*1000/H78</f>
        <v>7.0252666163812636</v>
      </c>
      <c r="I82" s="293">
        <f>+I80*1000/I78</f>
        <v>8.3571595570766544</v>
      </c>
      <c r="J82" s="322"/>
    </row>
    <row r="83" spans="1:10" ht="44.25" customHeight="1" x14ac:dyDescent="0.2">
      <c r="A83" s="405" t="s">
        <v>108</v>
      </c>
      <c r="B83" s="406"/>
      <c r="C83" s="406"/>
      <c r="D83" s="406"/>
      <c r="E83" s="406"/>
      <c r="F83" s="406"/>
      <c r="G83" s="406"/>
      <c r="H83" s="406"/>
      <c r="I83" s="405"/>
      <c r="J83" s="281" t="s">
        <v>111</v>
      </c>
    </row>
    <row r="84" spans="1:10" x14ac:dyDescent="0.2">
      <c r="A84" s="407" t="s">
        <v>78</v>
      </c>
      <c r="B84" s="406"/>
      <c r="C84" s="406"/>
      <c r="D84" s="406"/>
      <c r="E84" s="406"/>
      <c r="F84" s="406"/>
      <c r="G84" s="406"/>
      <c r="H84" s="406"/>
      <c r="I84" s="406"/>
    </row>
    <row r="85" spans="1:10" x14ac:dyDescent="0.2">
      <c r="A85" s="281" t="s">
        <v>107</v>
      </c>
    </row>
    <row r="86" spans="1:10" x14ac:dyDescent="0.2">
      <c r="A86" s="418"/>
      <c r="D86" s="326"/>
    </row>
    <row r="88" spans="1:10" x14ac:dyDescent="0.2">
      <c r="F88" s="327"/>
    </row>
    <row r="89" spans="1:10" x14ac:dyDescent="0.2">
      <c r="F89" s="324"/>
    </row>
  </sheetData>
  <sheetProtection selectLockedCells="1" selectUnlockedCells="1"/>
  <mergeCells count="21">
    <mergeCell ref="A41:A46"/>
    <mergeCell ref="A47:A52"/>
    <mergeCell ref="A77:A82"/>
    <mergeCell ref="A83:I83"/>
    <mergeCell ref="A84:I84"/>
    <mergeCell ref="I2:I4"/>
    <mergeCell ref="A5:A10"/>
    <mergeCell ref="A11:A16"/>
    <mergeCell ref="A17:A22"/>
    <mergeCell ref="A23:A28"/>
    <mergeCell ref="A29:A34"/>
    <mergeCell ref="A35:A40"/>
    <mergeCell ref="A1:I1"/>
    <mergeCell ref="A2:A4"/>
    <mergeCell ref="B2:B4"/>
    <mergeCell ref="C2:C4"/>
    <mergeCell ref="D2:D4"/>
    <mergeCell ref="E2:E4"/>
    <mergeCell ref="F2:F4"/>
    <mergeCell ref="G2:G4"/>
    <mergeCell ref="H2:H4"/>
  </mergeCells>
  <pageMargins left="0.74803149606299213" right="0.74803149606299213" top="0.98425196850393704" bottom="0.98425196850393704" header="0" footer="0"/>
  <pageSetup paperSize="9" scale="40" orientation="landscape" r:id="rId1"/>
  <headerFooter alignWithMargins="0">
    <oddHeader>&amp;L&amp;D      &amp;T&amp;C&amp;F&amp;R&amp;A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121"/>
  <sheetViews>
    <sheetView showGridLines="0" showRowColHeaders="0" view="pageLayout" zoomScaleNormal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9" width="16.7109375" style="1" customWidth="1"/>
    <col min="10" max="10" width="11.85546875" style="1" customWidth="1"/>
    <col min="11" max="16384" width="11.42578125" style="1"/>
  </cols>
  <sheetData>
    <row r="1" spans="1:19" x14ac:dyDescent="0.2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9" s="173" customFormat="1" ht="12.75" x14ac:dyDescent="0.2">
      <c r="A2" s="347" t="s">
        <v>41</v>
      </c>
      <c r="B2" s="347"/>
      <c r="C2" s="347"/>
      <c r="D2" s="347"/>
      <c r="E2" s="347"/>
      <c r="F2" s="347"/>
      <c r="G2" s="347"/>
      <c r="H2" s="347"/>
      <c r="I2" s="175"/>
      <c r="J2" s="176"/>
    </row>
    <row r="3" spans="1:19" x14ac:dyDescent="0.2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9" ht="12" thickBot="1" x14ac:dyDescent="0.25">
      <c r="A4" s="95"/>
      <c r="B4" s="95"/>
      <c r="C4" s="95"/>
      <c r="D4" s="95"/>
      <c r="E4" s="95"/>
      <c r="F4" s="95"/>
      <c r="G4" s="95"/>
      <c r="H4" s="96"/>
      <c r="I4" s="95"/>
      <c r="J4" s="95"/>
    </row>
    <row r="5" spans="1:19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64</v>
      </c>
      <c r="F5" s="338" t="s">
        <v>62</v>
      </c>
      <c r="G5" s="338" t="s">
        <v>63</v>
      </c>
      <c r="H5" s="338" t="s">
        <v>3</v>
      </c>
      <c r="I5" s="95"/>
      <c r="J5" s="95"/>
    </row>
    <row r="6" spans="1:19" x14ac:dyDescent="0.2">
      <c r="A6" s="339"/>
      <c r="B6" s="339"/>
      <c r="C6" s="339"/>
      <c r="D6" s="339"/>
      <c r="E6" s="339"/>
      <c r="F6" s="339"/>
      <c r="G6" s="344"/>
      <c r="H6" s="344"/>
      <c r="I6" s="97"/>
      <c r="J6" s="97"/>
      <c r="K6" s="93"/>
      <c r="L6" s="93"/>
      <c r="M6" s="93"/>
      <c r="N6" s="93"/>
      <c r="O6" s="93"/>
      <c r="P6" s="93"/>
      <c r="Q6" s="98"/>
      <c r="R6" s="98"/>
      <c r="S6" s="98"/>
    </row>
    <row r="7" spans="1:19" ht="12" thickBot="1" x14ac:dyDescent="0.25">
      <c r="A7" s="340"/>
      <c r="B7" s="340"/>
      <c r="C7" s="340"/>
      <c r="D7" s="340"/>
      <c r="E7" s="340"/>
      <c r="F7" s="340"/>
      <c r="G7" s="345"/>
      <c r="H7" s="345"/>
      <c r="I7" s="95"/>
      <c r="J7" s="95"/>
    </row>
    <row r="8" spans="1:19" x14ac:dyDescent="0.2">
      <c r="A8" s="338" t="s">
        <v>6</v>
      </c>
      <c r="B8" s="9" t="s">
        <v>4</v>
      </c>
      <c r="C8" s="12">
        <v>191653</v>
      </c>
      <c r="D8" s="10">
        <v>358627</v>
      </c>
      <c r="E8" s="11">
        <v>61580</v>
      </c>
      <c r="F8" s="10">
        <v>197109</v>
      </c>
      <c r="G8" s="159">
        <v>246091.78</v>
      </c>
      <c r="H8" s="168">
        <f>SUM(C8:G8)</f>
        <v>1055060.78</v>
      </c>
      <c r="I8" s="96"/>
      <c r="J8" s="99"/>
      <c r="K8" s="73"/>
      <c r="L8" s="73"/>
      <c r="M8" s="73"/>
      <c r="N8" s="73"/>
      <c r="O8" s="73"/>
      <c r="P8" s="73"/>
      <c r="Q8" s="73"/>
      <c r="R8" s="73"/>
    </row>
    <row r="9" spans="1:19" x14ac:dyDescent="0.2">
      <c r="A9" s="339"/>
      <c r="B9" s="7" t="s">
        <v>65</v>
      </c>
      <c r="C9" s="19">
        <v>81.498000000000005</v>
      </c>
      <c r="D9" s="20">
        <v>123.48399999999999</v>
      </c>
      <c r="E9" s="18">
        <v>34.374547</v>
      </c>
      <c r="F9" s="20">
        <v>70.961362999999992</v>
      </c>
      <c r="G9" s="166">
        <v>215.59299999999999</v>
      </c>
      <c r="H9" s="21">
        <f>SUM(C9:G9)</f>
        <v>525.91090999999994</v>
      </c>
      <c r="I9" s="99"/>
      <c r="J9" s="99"/>
      <c r="K9" s="100"/>
      <c r="L9" s="100"/>
      <c r="M9" s="100"/>
      <c r="N9" s="100"/>
      <c r="O9" s="100"/>
      <c r="P9" s="100"/>
      <c r="Q9" s="100"/>
      <c r="R9" s="73"/>
    </row>
    <row r="10" spans="1:19" x14ac:dyDescent="0.2">
      <c r="A10" s="339"/>
      <c r="B10" s="7" t="s">
        <v>7</v>
      </c>
      <c r="C10" s="19">
        <v>425.23727778850321</v>
      </c>
      <c r="D10" s="19">
        <v>344.3243258315743</v>
      </c>
      <c r="E10" s="19">
        <v>558.20959727184152</v>
      </c>
      <c r="F10" s="19">
        <v>360.01077069032863</v>
      </c>
      <c r="G10" s="20">
        <v>876.06745743397039</v>
      </c>
      <c r="H10" s="21">
        <f>H9*1000000/H8</f>
        <v>498.46503629866703</v>
      </c>
      <c r="I10" s="99"/>
      <c r="J10" s="99"/>
      <c r="K10" s="101"/>
      <c r="L10" s="101"/>
      <c r="M10" s="101"/>
      <c r="N10" s="101"/>
      <c r="O10" s="101"/>
      <c r="P10" s="101"/>
      <c r="Q10" s="100"/>
      <c r="R10" s="73"/>
    </row>
    <row r="11" spans="1:19" x14ac:dyDescent="0.2">
      <c r="A11" s="339"/>
      <c r="B11" s="7" t="s">
        <v>8</v>
      </c>
      <c r="C11" s="19">
        <v>1908</v>
      </c>
      <c r="D11" s="20">
        <v>2665.9</v>
      </c>
      <c r="E11" s="18">
        <v>668.92</v>
      </c>
      <c r="F11" s="20">
        <v>1472.47</v>
      </c>
      <c r="G11" s="166">
        <v>4001.6</v>
      </c>
      <c r="H11" s="21">
        <f>SUM(C11:G11)</f>
        <v>10716.89</v>
      </c>
      <c r="I11" s="99"/>
      <c r="J11" s="99"/>
      <c r="K11" s="100"/>
      <c r="L11" s="100"/>
      <c r="M11" s="100"/>
      <c r="N11" s="100"/>
      <c r="O11" s="100"/>
      <c r="P11" s="100"/>
      <c r="Q11" s="100"/>
      <c r="R11" s="73"/>
    </row>
    <row r="12" spans="1:19" ht="12" thickBot="1" x14ac:dyDescent="0.25">
      <c r="A12" s="340"/>
      <c r="B12" s="8" t="s">
        <v>10</v>
      </c>
      <c r="C12" s="157">
        <v>2.3411617463005227E-2</v>
      </c>
      <c r="D12" s="157">
        <v>2.1589031777396264E-2</v>
      </c>
      <c r="E12" s="157">
        <v>1.9459747353179666E-2</v>
      </c>
      <c r="F12" s="157">
        <v>2.0750306050350244E-2</v>
      </c>
      <c r="G12" s="158">
        <v>1.8560899472617385E-2</v>
      </c>
      <c r="H12" s="169">
        <f>H11/(H9*1000)</f>
        <v>2.0377767025217257E-2</v>
      </c>
      <c r="I12" s="99"/>
      <c r="J12" s="99"/>
      <c r="K12" s="100"/>
      <c r="L12" s="100"/>
      <c r="M12" s="100"/>
      <c r="N12" s="100"/>
      <c r="O12" s="100"/>
      <c r="P12" s="100"/>
      <c r="Q12" s="100"/>
      <c r="R12" s="73"/>
    </row>
    <row r="13" spans="1:19" x14ac:dyDescent="0.2">
      <c r="A13" s="338" t="s">
        <v>11</v>
      </c>
      <c r="B13" s="9" t="s">
        <v>4</v>
      </c>
      <c r="C13" s="12">
        <v>150677</v>
      </c>
      <c r="D13" s="10">
        <v>362400</v>
      </c>
      <c r="E13" s="11">
        <v>56301</v>
      </c>
      <c r="F13" s="10">
        <v>163047</v>
      </c>
      <c r="G13" s="159">
        <v>199523</v>
      </c>
      <c r="H13" s="170">
        <f>SUM(C13:G13)</f>
        <v>931948</v>
      </c>
      <c r="I13" s="96"/>
      <c r="J13" s="99"/>
      <c r="K13" s="100"/>
      <c r="L13" s="100"/>
      <c r="M13" s="100"/>
      <c r="N13" s="100"/>
      <c r="O13" s="100"/>
      <c r="P13" s="100"/>
      <c r="Q13" s="100"/>
      <c r="R13" s="73"/>
    </row>
    <row r="14" spans="1:19" x14ac:dyDescent="0.2">
      <c r="A14" s="339"/>
      <c r="B14" s="7" t="s">
        <v>65</v>
      </c>
      <c r="C14" s="19">
        <v>65.75</v>
      </c>
      <c r="D14" s="20">
        <v>120.235</v>
      </c>
      <c r="E14" s="18">
        <v>34.5</v>
      </c>
      <c r="F14" s="20">
        <v>50.695</v>
      </c>
      <c r="G14" s="166">
        <v>182.01599999999999</v>
      </c>
      <c r="H14" s="21">
        <f>SUM(C14:G14)</f>
        <v>453.19600000000003</v>
      </c>
      <c r="I14" s="99"/>
      <c r="J14" s="99"/>
      <c r="K14" s="100"/>
      <c r="L14" s="100"/>
      <c r="M14" s="100"/>
      <c r="N14" s="100"/>
      <c r="O14" s="100"/>
      <c r="P14" s="100"/>
      <c r="Q14" s="100"/>
      <c r="R14" s="73"/>
    </row>
    <row r="15" spans="1:19" x14ac:dyDescent="0.2">
      <c r="A15" s="339"/>
      <c r="B15" s="7" t="s">
        <v>7</v>
      </c>
      <c r="C15" s="19">
        <v>436.36387769865343</v>
      </c>
      <c r="D15" s="19">
        <v>331.77428256070641</v>
      </c>
      <c r="E15" s="19">
        <v>612.77774817498801</v>
      </c>
      <c r="F15" s="19">
        <v>310.92261740479739</v>
      </c>
      <c r="G15" s="20">
        <v>912.25572991584932</v>
      </c>
      <c r="H15" s="21">
        <f>H14*1000000/H13</f>
        <v>486.28893457574884</v>
      </c>
      <c r="I15" s="99"/>
      <c r="J15" s="99"/>
      <c r="K15" s="100"/>
      <c r="L15" s="100"/>
      <c r="M15" s="100"/>
      <c r="N15" s="100"/>
      <c r="O15" s="100"/>
      <c r="P15" s="100"/>
      <c r="Q15" s="100"/>
      <c r="R15" s="73"/>
    </row>
    <row r="16" spans="1:19" x14ac:dyDescent="0.2">
      <c r="A16" s="339"/>
      <c r="B16" s="7" t="s">
        <v>8</v>
      </c>
      <c r="C16" s="19">
        <v>1618</v>
      </c>
      <c r="D16" s="20">
        <v>2599.6</v>
      </c>
      <c r="E16" s="18">
        <v>894.7</v>
      </c>
      <c r="F16" s="20">
        <v>1144.384</v>
      </c>
      <c r="G16" s="166">
        <v>3845.82</v>
      </c>
      <c r="H16" s="21">
        <f>SUM(C16:G16)</f>
        <v>10102.504000000001</v>
      </c>
      <c r="I16" s="99"/>
      <c r="J16" s="99"/>
      <c r="K16" s="100"/>
      <c r="L16" s="100"/>
      <c r="M16" s="100"/>
      <c r="N16" s="100"/>
      <c r="O16" s="100"/>
      <c r="P16" s="100"/>
      <c r="Q16" s="100"/>
      <c r="R16" s="73"/>
    </row>
    <row r="17" spans="1:18" ht="12" thickBot="1" x14ac:dyDescent="0.25">
      <c r="A17" s="340"/>
      <c r="B17" s="8" t="s">
        <v>10</v>
      </c>
      <c r="C17" s="157">
        <v>2.4608365019011407E-2</v>
      </c>
      <c r="D17" s="157">
        <v>2.1620992223562192E-2</v>
      </c>
      <c r="E17" s="157">
        <v>2.5933333333333336E-2</v>
      </c>
      <c r="F17" s="157">
        <v>2.2573902751750665E-2</v>
      </c>
      <c r="G17" s="158">
        <v>2.1129021624472576E-2</v>
      </c>
      <c r="H17" s="169">
        <f>H16/(H14*1000)</f>
        <v>2.2291688364416282E-2</v>
      </c>
      <c r="I17" s="99"/>
      <c r="J17" s="99"/>
      <c r="K17" s="100"/>
      <c r="L17" s="100"/>
      <c r="M17" s="100"/>
      <c r="N17" s="100"/>
      <c r="O17" s="100"/>
      <c r="P17" s="100"/>
      <c r="Q17" s="100"/>
      <c r="R17" s="73"/>
    </row>
    <row r="18" spans="1:18" x14ac:dyDescent="0.2">
      <c r="A18" s="338" t="s">
        <v>12</v>
      </c>
      <c r="B18" s="9" t="s">
        <v>4</v>
      </c>
      <c r="C18" s="12">
        <v>301937</v>
      </c>
      <c r="D18" s="10">
        <v>376520</v>
      </c>
      <c r="E18" s="11">
        <v>70877.429999999993</v>
      </c>
      <c r="F18" s="10">
        <v>230892</v>
      </c>
      <c r="G18" s="159">
        <v>250324.77</v>
      </c>
      <c r="H18" s="168">
        <f>SUM(C18:G18)</f>
        <v>1230551.2</v>
      </c>
      <c r="I18" s="96"/>
      <c r="J18" s="99"/>
      <c r="K18" s="102"/>
      <c r="L18" s="102"/>
      <c r="M18" s="102"/>
      <c r="N18" s="102"/>
      <c r="O18" s="102"/>
      <c r="P18" s="102"/>
      <c r="Q18" s="100"/>
      <c r="R18" s="73"/>
    </row>
    <row r="19" spans="1:18" x14ac:dyDescent="0.2">
      <c r="A19" s="339"/>
      <c r="B19" s="7" t="s">
        <v>65</v>
      </c>
      <c r="C19" s="19">
        <v>114.434</v>
      </c>
      <c r="D19" s="20">
        <v>134.02000000000001</v>
      </c>
      <c r="E19" s="18">
        <v>37.720999999999997</v>
      </c>
      <c r="F19" s="20">
        <v>67.095709200000002</v>
      </c>
      <c r="G19" s="166">
        <v>187.10300000000001</v>
      </c>
      <c r="H19" s="21">
        <f>SUM(C19:G19)</f>
        <v>540.37370920000001</v>
      </c>
      <c r="I19" s="99"/>
      <c r="J19" s="99"/>
      <c r="K19" s="100"/>
      <c r="L19" s="100"/>
      <c r="M19" s="100"/>
      <c r="N19" s="100"/>
      <c r="O19" s="100"/>
      <c r="P19" s="100"/>
      <c r="Q19" s="100"/>
      <c r="R19" s="73"/>
    </row>
    <row r="20" spans="1:18" x14ac:dyDescent="0.2">
      <c r="A20" s="339"/>
      <c r="B20" s="7" t="s">
        <v>7</v>
      </c>
      <c r="C20" s="19">
        <v>378.99959263025067</v>
      </c>
      <c r="D20" s="19">
        <v>355.94390736215877</v>
      </c>
      <c r="E20" s="19">
        <v>532.20044801285815</v>
      </c>
      <c r="F20" s="19">
        <v>290.593477469986</v>
      </c>
      <c r="G20" s="20">
        <v>747.44101432710806</v>
      </c>
      <c r="H20" s="21">
        <f>H19*1000000/H18</f>
        <v>439.13143085797657</v>
      </c>
      <c r="I20" s="99"/>
      <c r="J20" s="99"/>
      <c r="K20" s="100"/>
      <c r="L20" s="100"/>
      <c r="M20" s="100"/>
      <c r="N20" s="100"/>
      <c r="O20" s="100"/>
      <c r="P20" s="100"/>
      <c r="Q20" s="100"/>
      <c r="R20" s="73"/>
    </row>
    <row r="21" spans="1:18" x14ac:dyDescent="0.2">
      <c r="A21" s="339"/>
      <c r="B21" s="7" t="s">
        <v>8</v>
      </c>
      <c r="C21" s="19">
        <v>3150</v>
      </c>
      <c r="D21" s="20">
        <v>2987.7</v>
      </c>
      <c r="E21" s="18">
        <v>945.5</v>
      </c>
      <c r="F21" s="20">
        <v>1774.5830000000001</v>
      </c>
      <c r="G21" s="166">
        <v>3832.82</v>
      </c>
      <c r="H21" s="21">
        <f>SUM(C21:G21)</f>
        <v>12690.602999999999</v>
      </c>
      <c r="I21" s="99"/>
      <c r="J21" s="99"/>
      <c r="K21" s="73"/>
      <c r="L21" s="73"/>
      <c r="M21" s="73"/>
      <c r="N21" s="73"/>
      <c r="O21" s="73"/>
      <c r="P21" s="73"/>
      <c r="Q21" s="73"/>
      <c r="R21" s="73"/>
    </row>
    <row r="22" spans="1:18" ht="12" thickBot="1" x14ac:dyDescent="0.25">
      <c r="A22" s="340"/>
      <c r="B22" s="8" t="s">
        <v>10</v>
      </c>
      <c r="C22" s="157">
        <v>2.7526783997762903E-2</v>
      </c>
      <c r="D22" s="157">
        <v>2.2292941352037007E-2</v>
      </c>
      <c r="E22" s="157">
        <v>2.5065613318840965E-2</v>
      </c>
      <c r="F22" s="157">
        <v>2.644853182355214E-2</v>
      </c>
      <c r="G22" s="158">
        <v>2.0485080410255315E-2</v>
      </c>
      <c r="H22" s="169">
        <f>H21/(H19*1000)</f>
        <v>2.3484863870945699E-2</v>
      </c>
      <c r="I22" s="99"/>
      <c r="J22" s="99"/>
      <c r="K22" s="73"/>
      <c r="L22" s="73"/>
      <c r="M22" s="73"/>
      <c r="N22" s="73"/>
      <c r="O22" s="73"/>
      <c r="P22" s="73"/>
      <c r="Q22" s="73"/>
      <c r="R22" s="73"/>
    </row>
    <row r="23" spans="1:18" x14ac:dyDescent="0.2">
      <c r="A23" s="338" t="s">
        <v>13</v>
      </c>
      <c r="B23" s="9" t="s">
        <v>4</v>
      </c>
      <c r="C23" s="12">
        <v>301830</v>
      </c>
      <c r="D23" s="10">
        <v>377089</v>
      </c>
      <c r="E23" s="11">
        <v>111085</v>
      </c>
      <c r="F23" s="10">
        <v>344022</v>
      </c>
      <c r="G23" s="159">
        <v>264029.03000000003</v>
      </c>
      <c r="H23" s="170">
        <f>SUM(C23:G23)</f>
        <v>1398055.03</v>
      </c>
      <c r="I23" s="96"/>
      <c r="J23" s="99"/>
      <c r="K23" s="73"/>
      <c r="L23" s="73"/>
      <c r="M23" s="73"/>
      <c r="N23" s="73"/>
      <c r="O23" s="73"/>
      <c r="P23" s="73"/>
      <c r="Q23" s="73"/>
      <c r="R23" s="73"/>
    </row>
    <row r="24" spans="1:18" x14ac:dyDescent="0.2">
      <c r="A24" s="339"/>
      <c r="B24" s="7" t="s">
        <v>65</v>
      </c>
      <c r="C24" s="19">
        <v>127.97592</v>
      </c>
      <c r="D24" s="20">
        <v>137.14400000000001</v>
      </c>
      <c r="E24" s="18">
        <v>53.215733</v>
      </c>
      <c r="F24" s="20">
        <v>96.558000000000007</v>
      </c>
      <c r="G24" s="166">
        <v>182.113</v>
      </c>
      <c r="H24" s="21">
        <f>SUM(C24:G24)</f>
        <v>597.00665299999991</v>
      </c>
      <c r="I24" s="99"/>
      <c r="J24" s="99"/>
      <c r="K24" s="73"/>
      <c r="L24" s="73"/>
      <c r="M24" s="73"/>
      <c r="N24" s="73"/>
      <c r="O24" s="73"/>
      <c r="P24" s="73"/>
      <c r="Q24" s="73"/>
      <c r="R24" s="73"/>
    </row>
    <row r="25" spans="1:18" x14ac:dyDescent="0.2">
      <c r="A25" s="339"/>
      <c r="B25" s="7" t="s">
        <v>7</v>
      </c>
      <c r="C25" s="19">
        <v>424</v>
      </c>
      <c r="D25" s="19">
        <v>363.69133016343619</v>
      </c>
      <c r="E25" s="19">
        <v>479.05417473106178</v>
      </c>
      <c r="F25" s="19">
        <v>280.67391038945186</v>
      </c>
      <c r="G25" s="20">
        <v>689.74612375010418</v>
      </c>
      <c r="H25" s="21">
        <f>H24*1000000/H23</f>
        <v>427.02657634299266</v>
      </c>
      <c r="I25" s="99"/>
      <c r="J25" s="99"/>
      <c r="K25" s="73"/>
      <c r="L25" s="73"/>
      <c r="M25" s="73"/>
      <c r="N25" s="73"/>
      <c r="O25" s="73"/>
      <c r="P25" s="73"/>
      <c r="Q25" s="73"/>
      <c r="R25" s="73"/>
    </row>
    <row r="26" spans="1:18" x14ac:dyDescent="0.2">
      <c r="A26" s="339"/>
      <c r="B26" s="7" t="s">
        <v>8</v>
      </c>
      <c r="C26" s="19">
        <v>3209</v>
      </c>
      <c r="D26" s="20">
        <v>2859.3</v>
      </c>
      <c r="E26" s="18">
        <v>1219.76</v>
      </c>
      <c r="F26" s="20">
        <v>2747.299</v>
      </c>
      <c r="G26" s="166">
        <v>3965.72</v>
      </c>
      <c r="H26" s="21">
        <f>SUM(C26:G26)</f>
        <v>14001.079</v>
      </c>
      <c r="I26" s="99"/>
      <c r="J26" s="99"/>
      <c r="K26" s="73"/>
      <c r="L26" s="73"/>
      <c r="M26" s="73"/>
      <c r="N26" s="73"/>
      <c r="O26" s="73"/>
      <c r="P26" s="73"/>
      <c r="Q26" s="73"/>
      <c r="R26" s="73"/>
    </row>
    <row r="27" spans="1:18" ht="12" thickBot="1" x14ac:dyDescent="0.25">
      <c r="A27" s="340"/>
      <c r="B27" s="8" t="s">
        <v>10</v>
      </c>
      <c r="C27" s="157">
        <v>2.5075029739969831E-2</v>
      </c>
      <c r="D27" s="157">
        <v>2.0848888759260342E-2</v>
      </c>
      <c r="E27" s="157">
        <v>2.2921041038746943E-2</v>
      </c>
      <c r="F27" s="157">
        <v>2.8452318813562832E-2</v>
      </c>
      <c r="G27" s="158">
        <v>2.1776149972819073E-2</v>
      </c>
      <c r="H27" s="169">
        <f>H26/(H24*1000)</f>
        <v>2.3452132283021645E-2</v>
      </c>
      <c r="I27" s="99"/>
      <c r="J27" s="99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A28" s="338" t="s">
        <v>14</v>
      </c>
      <c r="B28" s="9" t="s">
        <v>4</v>
      </c>
      <c r="C28" s="12">
        <v>306815</v>
      </c>
      <c r="D28" s="10">
        <v>359877</v>
      </c>
      <c r="E28" s="11">
        <v>135001</v>
      </c>
      <c r="F28" s="10">
        <v>454449</v>
      </c>
      <c r="G28" s="159">
        <v>304791</v>
      </c>
      <c r="H28" s="168">
        <f>SUM(C28:G28)</f>
        <v>1560933</v>
      </c>
      <c r="I28" s="96"/>
      <c r="J28" s="99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A29" s="339"/>
      <c r="B29" s="7" t="s">
        <v>65</v>
      </c>
      <c r="C29" s="19">
        <v>130.70400000000001</v>
      </c>
      <c r="D29" s="20">
        <v>129.33199999999999</v>
      </c>
      <c r="E29" s="18">
        <v>61.192999999999998</v>
      </c>
      <c r="F29" s="20">
        <v>135.44300000000001</v>
      </c>
      <c r="G29" s="166">
        <v>220.82900000000001</v>
      </c>
      <c r="H29" s="21">
        <f>SUM(C29:G29)</f>
        <v>677.50099999999998</v>
      </c>
      <c r="I29" s="99"/>
      <c r="J29" s="99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A30" s="339"/>
      <c r="B30" s="7" t="s">
        <v>7</v>
      </c>
      <c r="C30" s="19">
        <v>426.00264002737811</v>
      </c>
      <c r="D30" s="19">
        <v>359.37834315613389</v>
      </c>
      <c r="E30" s="19">
        <v>453.27812386574914</v>
      </c>
      <c r="F30" s="19">
        <v>298.03784363041837</v>
      </c>
      <c r="G30" s="20">
        <v>724.52598665971107</v>
      </c>
      <c r="H30" s="21">
        <f>H29*1000000/H28</f>
        <v>434.03592594941614</v>
      </c>
      <c r="I30" s="99"/>
      <c r="J30" s="99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A31" s="339"/>
      <c r="B31" s="7" t="s">
        <v>8</v>
      </c>
      <c r="C31" s="19">
        <v>3080</v>
      </c>
      <c r="D31" s="20">
        <v>2937.1</v>
      </c>
      <c r="E31" s="18">
        <v>1441.98</v>
      </c>
      <c r="F31" s="20">
        <v>3711.5569999999998</v>
      </c>
      <c r="G31" s="166">
        <v>3830.84</v>
      </c>
      <c r="H31" s="21">
        <f>SUM(C31:G31)</f>
        <v>15001.476999999999</v>
      </c>
      <c r="I31" s="99"/>
      <c r="J31" s="99"/>
      <c r="K31" s="73"/>
      <c r="L31" s="73"/>
      <c r="M31" s="73"/>
      <c r="N31" s="73"/>
      <c r="O31" s="73"/>
      <c r="P31" s="73"/>
      <c r="Q31" s="73"/>
      <c r="R31" s="73"/>
    </row>
    <row r="32" spans="1:18" ht="12" thickBot="1" x14ac:dyDescent="0.25">
      <c r="A32" s="340"/>
      <c r="B32" s="8" t="s">
        <v>10</v>
      </c>
      <c r="C32" s="157">
        <v>2.3564695801199655E-2</v>
      </c>
      <c r="D32" s="157">
        <v>2.2709770203816534E-2</v>
      </c>
      <c r="E32" s="157">
        <v>2.3564459987253445E-2</v>
      </c>
      <c r="F32" s="157">
        <v>2.7403092075633292E-2</v>
      </c>
      <c r="G32" s="158">
        <v>1.7347540404566431E-2</v>
      </c>
      <c r="H32" s="169">
        <f>H31/(H29*1000)</f>
        <v>2.2142368793551595E-2</v>
      </c>
      <c r="I32" s="99"/>
      <c r="J32" s="99"/>
      <c r="K32" s="73"/>
      <c r="L32" s="73"/>
      <c r="M32" s="73"/>
      <c r="N32" s="73"/>
      <c r="O32" s="73"/>
      <c r="P32" s="73"/>
      <c r="Q32" s="73"/>
      <c r="R32" s="73"/>
    </row>
    <row r="33" spans="1:18" x14ac:dyDescent="0.2">
      <c r="A33" s="338" t="s">
        <v>15</v>
      </c>
      <c r="B33" s="9" t="s">
        <v>4</v>
      </c>
      <c r="C33" s="12">
        <v>241621</v>
      </c>
      <c r="D33" s="10">
        <v>336682</v>
      </c>
      <c r="E33" s="11">
        <v>108388</v>
      </c>
      <c r="F33" s="10">
        <v>438901</v>
      </c>
      <c r="G33" s="159">
        <v>255196</v>
      </c>
      <c r="H33" s="170">
        <f>SUM(C33:G33)</f>
        <v>1380788</v>
      </c>
      <c r="I33" s="96"/>
      <c r="J33" s="99"/>
      <c r="K33" s="73"/>
      <c r="L33" s="73"/>
      <c r="M33" s="73"/>
      <c r="N33" s="73"/>
      <c r="O33" s="73"/>
      <c r="P33" s="73"/>
      <c r="Q33" s="73"/>
      <c r="R33" s="73"/>
    </row>
    <row r="34" spans="1:18" x14ac:dyDescent="0.2">
      <c r="A34" s="339"/>
      <c r="B34" s="7" t="s">
        <v>65</v>
      </c>
      <c r="C34" s="19">
        <v>102.931</v>
      </c>
      <c r="D34" s="20">
        <v>121.312</v>
      </c>
      <c r="E34" s="18">
        <v>45.222000000000001</v>
      </c>
      <c r="F34" s="20">
        <v>173.39400000000001</v>
      </c>
      <c r="G34" s="166">
        <v>212.18600000000001</v>
      </c>
      <c r="H34" s="21">
        <f>SUM(C34:G34)</f>
        <v>655.04499999999996</v>
      </c>
      <c r="I34" s="99"/>
      <c r="J34" s="99"/>
      <c r="K34" s="73"/>
      <c r="L34" s="73"/>
      <c r="M34" s="73"/>
      <c r="N34" s="73"/>
      <c r="O34" s="73"/>
      <c r="P34" s="73"/>
      <c r="Q34" s="73"/>
      <c r="R34" s="73"/>
    </row>
    <row r="35" spans="1:18" x14ac:dyDescent="0.2">
      <c r="A35" s="339"/>
      <c r="B35" s="7" t="s">
        <v>7</v>
      </c>
      <c r="C35" s="19">
        <v>426.00187897575125</v>
      </c>
      <c r="D35" s="19">
        <v>360.31626282367336</v>
      </c>
      <c r="E35" s="19">
        <v>417.22330885337863</v>
      </c>
      <c r="F35" s="19">
        <v>395.06403494182058</v>
      </c>
      <c r="G35" s="20">
        <v>831.46287559366135</v>
      </c>
      <c r="H35" s="21">
        <f>H34*1000000/H33</f>
        <v>474.39940092179251</v>
      </c>
      <c r="I35" s="99"/>
      <c r="J35" s="99"/>
      <c r="K35" s="73"/>
      <c r="L35" s="73"/>
      <c r="M35" s="73"/>
      <c r="N35" s="73"/>
      <c r="O35" s="73"/>
      <c r="P35" s="73"/>
      <c r="Q35" s="73"/>
      <c r="R35" s="73"/>
    </row>
    <row r="36" spans="1:18" x14ac:dyDescent="0.2">
      <c r="A36" s="339"/>
      <c r="B36" s="7" t="s">
        <v>8</v>
      </c>
      <c r="C36" s="19">
        <v>2297</v>
      </c>
      <c r="D36" s="20">
        <v>2606.1</v>
      </c>
      <c r="E36" s="18">
        <v>1127.76</v>
      </c>
      <c r="F36" s="20">
        <v>4384.5600000000004</v>
      </c>
      <c r="G36" s="166">
        <v>4069.25</v>
      </c>
      <c r="H36" s="21">
        <f>SUM(C36:G36)</f>
        <v>14484.670000000002</v>
      </c>
      <c r="I36" s="99"/>
      <c r="J36" s="99"/>
      <c r="K36" s="73"/>
      <c r="L36" s="73"/>
      <c r="M36" s="73"/>
      <c r="N36" s="73"/>
      <c r="O36" s="73"/>
      <c r="P36" s="73"/>
      <c r="Q36" s="73"/>
      <c r="R36" s="73"/>
    </row>
    <row r="37" spans="1:18" ht="12" thickBot="1" x14ac:dyDescent="0.25">
      <c r="A37" s="340"/>
      <c r="B37" s="8" t="s">
        <v>10</v>
      </c>
      <c r="C37" s="157">
        <v>2.2315920373842672E-2</v>
      </c>
      <c r="D37" s="157">
        <v>2.148262331838565E-2</v>
      </c>
      <c r="E37" s="157">
        <v>2.4938304365132016E-2</v>
      </c>
      <c r="F37" s="157">
        <v>2.5286688120696219E-2</v>
      </c>
      <c r="G37" s="158">
        <v>1.9177749710159953E-2</v>
      </c>
      <c r="H37" s="169">
        <f>H36/(H34*1000)</f>
        <v>2.2112480821928269E-2</v>
      </c>
      <c r="I37" s="99"/>
      <c r="J37" s="99"/>
      <c r="K37" s="73"/>
      <c r="L37" s="73"/>
      <c r="M37" s="73"/>
      <c r="N37" s="73"/>
      <c r="O37" s="73"/>
      <c r="P37" s="73"/>
      <c r="Q37" s="73"/>
      <c r="R37" s="73"/>
    </row>
    <row r="38" spans="1:18" x14ac:dyDescent="0.2">
      <c r="A38" s="338" t="s">
        <v>16</v>
      </c>
      <c r="B38" s="9" t="s">
        <v>4</v>
      </c>
      <c r="C38" s="12">
        <v>254090</v>
      </c>
      <c r="D38" s="10">
        <v>331775</v>
      </c>
      <c r="E38" s="11">
        <v>97250.35</v>
      </c>
      <c r="F38" s="10">
        <v>445572</v>
      </c>
      <c r="G38" s="159">
        <v>259321.47</v>
      </c>
      <c r="H38" s="168">
        <f>SUM(C38:G38)</f>
        <v>1388008.82</v>
      </c>
      <c r="I38" s="96"/>
      <c r="J38" s="99"/>
      <c r="K38" s="73"/>
      <c r="L38" s="73"/>
      <c r="M38" s="73"/>
      <c r="N38" s="73"/>
      <c r="O38" s="73"/>
      <c r="P38" s="73"/>
      <c r="Q38" s="73"/>
      <c r="R38" s="73"/>
    </row>
    <row r="39" spans="1:18" x14ac:dyDescent="0.2">
      <c r="A39" s="339"/>
      <c r="B39" s="7" t="s">
        <v>65</v>
      </c>
      <c r="C39" s="19">
        <v>92.489000000000004</v>
      </c>
      <c r="D39" s="20">
        <v>116.75700000000001</v>
      </c>
      <c r="E39" s="18">
        <v>44.567284000000001</v>
      </c>
      <c r="F39" s="20">
        <v>179.626586</v>
      </c>
      <c r="G39" s="166">
        <v>214.53700000000001</v>
      </c>
      <c r="H39" s="21">
        <f>SUM(C39:G39)</f>
        <v>647.97687000000008</v>
      </c>
      <c r="I39" s="99"/>
      <c r="J39" s="99"/>
      <c r="K39" s="73"/>
      <c r="L39" s="73"/>
      <c r="M39" s="73"/>
      <c r="N39" s="73"/>
      <c r="O39" s="73"/>
      <c r="P39" s="73"/>
      <c r="Q39" s="73"/>
      <c r="R39" s="73"/>
    </row>
    <row r="40" spans="1:18" x14ac:dyDescent="0.2">
      <c r="A40" s="339"/>
      <c r="B40" s="7" t="s">
        <v>7</v>
      </c>
      <c r="C40" s="19">
        <v>364.00094454720767</v>
      </c>
      <c r="D40" s="19">
        <v>351.91620827367944</v>
      </c>
      <c r="E40" s="19">
        <v>458.27376456742832</v>
      </c>
      <c r="F40" s="19">
        <v>403.13705977933984</v>
      </c>
      <c r="G40" s="20">
        <v>827.30134145853788</v>
      </c>
      <c r="H40" s="21">
        <f>H39*1000000/H38</f>
        <v>466.83915884626731</v>
      </c>
      <c r="I40" s="99"/>
      <c r="J40" s="99"/>
      <c r="K40" s="73"/>
      <c r="L40" s="73"/>
      <c r="M40" s="73"/>
      <c r="N40" s="73"/>
      <c r="O40" s="73"/>
      <c r="P40" s="73"/>
      <c r="Q40" s="73"/>
      <c r="R40" s="73"/>
    </row>
    <row r="41" spans="1:18" x14ac:dyDescent="0.2">
      <c r="A41" s="339"/>
      <c r="B41" s="7" t="s">
        <v>8</v>
      </c>
      <c r="C41" s="19">
        <v>2157</v>
      </c>
      <c r="D41" s="20">
        <v>2607.3000000000002</v>
      </c>
      <c r="E41" s="18">
        <v>1213.73</v>
      </c>
      <c r="F41" s="20">
        <v>4341.68</v>
      </c>
      <c r="G41" s="166">
        <v>3831.8</v>
      </c>
      <c r="H41" s="21">
        <f>SUM(C41:G41)</f>
        <v>14151.510000000002</v>
      </c>
      <c r="I41" s="99"/>
      <c r="J41" s="99"/>
      <c r="K41" s="73"/>
      <c r="L41" s="73"/>
      <c r="M41" s="73"/>
      <c r="N41" s="73"/>
      <c r="O41" s="73"/>
      <c r="P41" s="73"/>
      <c r="Q41" s="73"/>
      <c r="R41" s="73"/>
    </row>
    <row r="42" spans="1:18" ht="12" thickBot="1" x14ac:dyDescent="0.25">
      <c r="A42" s="340"/>
      <c r="B42" s="8" t="s">
        <v>10</v>
      </c>
      <c r="C42" s="157">
        <v>2.3321692309355706E-2</v>
      </c>
      <c r="D42" s="157">
        <v>2.2330995143760118E-2</v>
      </c>
      <c r="E42" s="157">
        <v>2.4639999999999999E-2</v>
      </c>
      <c r="F42" s="157">
        <v>2.4170586864018004E-2</v>
      </c>
      <c r="G42" s="158">
        <v>1.89E-2</v>
      </c>
      <c r="H42" s="169">
        <f>H41/(H39*1000)</f>
        <v>2.1839529549874209E-2</v>
      </c>
      <c r="I42" s="99"/>
      <c r="J42" s="99"/>
      <c r="K42" s="73"/>
      <c r="L42" s="73"/>
      <c r="M42" s="73"/>
      <c r="N42" s="73"/>
      <c r="O42" s="73"/>
      <c r="P42" s="73"/>
      <c r="Q42" s="73"/>
      <c r="R42" s="73"/>
    </row>
    <row r="43" spans="1:18" x14ac:dyDescent="0.2">
      <c r="A43" s="338" t="s">
        <v>17</v>
      </c>
      <c r="B43" s="9" t="s">
        <v>4</v>
      </c>
      <c r="C43" s="12">
        <v>230363</v>
      </c>
      <c r="D43" s="10">
        <v>311437</v>
      </c>
      <c r="E43" s="11">
        <v>103476</v>
      </c>
      <c r="F43" s="10">
        <v>439049</v>
      </c>
      <c r="G43" s="159">
        <v>293024</v>
      </c>
      <c r="H43" s="170">
        <f>SUM(C43:G43)</f>
        <v>1377349</v>
      </c>
      <c r="I43" s="96"/>
      <c r="J43" s="99"/>
      <c r="K43" s="73"/>
      <c r="L43" s="73"/>
      <c r="M43" s="73"/>
      <c r="N43" s="73"/>
      <c r="O43" s="73"/>
      <c r="P43" s="73"/>
      <c r="Q43" s="73"/>
      <c r="R43" s="73"/>
    </row>
    <row r="44" spans="1:18" x14ac:dyDescent="0.2">
      <c r="A44" s="339"/>
      <c r="B44" s="7" t="s">
        <v>65</v>
      </c>
      <c r="C44" s="19">
        <v>100.898</v>
      </c>
      <c r="D44" s="20">
        <v>113.794</v>
      </c>
      <c r="E44" s="18">
        <v>52.195999999999998</v>
      </c>
      <c r="F44" s="20">
        <v>171.16138100000001</v>
      </c>
      <c r="G44" s="166">
        <v>240.00299999999999</v>
      </c>
      <c r="H44" s="21">
        <f>SUM(C44:G44)</f>
        <v>678.05238099999997</v>
      </c>
      <c r="I44" s="99"/>
      <c r="J44" s="99"/>
      <c r="K44" s="73"/>
      <c r="L44" s="73"/>
      <c r="M44" s="73"/>
      <c r="N44" s="73"/>
      <c r="O44" s="73"/>
      <c r="P44" s="73"/>
      <c r="Q44" s="73"/>
      <c r="R44" s="73"/>
    </row>
    <row r="45" spans="1:18" x14ac:dyDescent="0.2">
      <c r="A45" s="339"/>
      <c r="B45" s="7" t="s">
        <v>7</v>
      </c>
      <c r="C45" s="19">
        <v>437.99568507095324</v>
      </c>
      <c r="D45" s="19">
        <v>365.3836891570366</v>
      </c>
      <c r="E45" s="19">
        <v>504.42614712590358</v>
      </c>
      <c r="F45" s="19">
        <v>389.84573703618503</v>
      </c>
      <c r="G45" s="20">
        <v>819.05577700120125</v>
      </c>
      <c r="H45" s="21">
        <f>H44*1000000/H43</f>
        <v>492.2879974501742</v>
      </c>
      <c r="I45" s="99"/>
      <c r="J45" s="99"/>
      <c r="K45" s="73"/>
      <c r="L45" s="73"/>
      <c r="M45" s="73"/>
      <c r="N45" s="73"/>
      <c r="O45" s="73"/>
      <c r="P45" s="73"/>
      <c r="Q45" s="73"/>
      <c r="R45" s="73"/>
    </row>
    <row r="46" spans="1:18" x14ac:dyDescent="0.2">
      <c r="A46" s="339"/>
      <c r="B46" s="7" t="s">
        <v>8</v>
      </c>
      <c r="C46" s="19">
        <v>2060</v>
      </c>
      <c r="D46" s="20">
        <v>2316.1999999999998</v>
      </c>
      <c r="E46" s="18">
        <v>1501.89</v>
      </c>
      <c r="F46" s="20">
        <v>3991.49</v>
      </c>
      <c r="G46" s="166">
        <v>3879.23</v>
      </c>
      <c r="H46" s="21">
        <f>SUM(C46:G46)</f>
        <v>13748.81</v>
      </c>
      <c r="I46" s="99"/>
      <c r="J46" s="99"/>
      <c r="K46" s="73"/>
      <c r="L46" s="73"/>
      <c r="M46" s="73"/>
      <c r="N46" s="73"/>
      <c r="O46" s="73"/>
      <c r="P46" s="73"/>
      <c r="Q46" s="73"/>
      <c r="R46" s="73"/>
    </row>
    <row r="47" spans="1:18" ht="12" thickBot="1" x14ac:dyDescent="0.25">
      <c r="A47" s="340"/>
      <c r="B47" s="8" t="s">
        <v>10</v>
      </c>
      <c r="C47" s="157">
        <v>2.0416658407500645E-2</v>
      </c>
      <c r="D47" s="157">
        <v>2.0354324481079846E-2</v>
      </c>
      <c r="E47" s="157">
        <v>2.5149999999999999E-2</v>
      </c>
      <c r="F47" s="157">
        <v>2.3320038531355388E-2</v>
      </c>
      <c r="G47" s="158">
        <v>1.805E-2</v>
      </c>
      <c r="H47" s="169">
        <f>H46/(H44*1000)</f>
        <v>2.0276914269843117E-2</v>
      </c>
      <c r="I47" s="99"/>
      <c r="J47" s="99"/>
      <c r="K47" s="73"/>
      <c r="L47" s="73"/>
      <c r="M47" s="73"/>
      <c r="N47" s="73"/>
      <c r="O47" s="73"/>
      <c r="P47" s="73"/>
      <c r="Q47" s="73"/>
      <c r="R47" s="73"/>
    </row>
    <row r="48" spans="1:18" x14ac:dyDescent="0.2">
      <c r="A48" s="338" t="s">
        <v>18</v>
      </c>
      <c r="B48" s="9" t="s">
        <v>4</v>
      </c>
      <c r="C48" s="12">
        <v>221945</v>
      </c>
      <c r="D48" s="10">
        <v>326138</v>
      </c>
      <c r="E48" s="11">
        <v>105650.39</v>
      </c>
      <c r="F48" s="10">
        <v>402286</v>
      </c>
      <c r="G48" s="159">
        <v>256313.82</v>
      </c>
      <c r="H48" s="170">
        <f>SUM(C48:G48)</f>
        <v>1312333.2100000002</v>
      </c>
      <c r="I48" s="95"/>
      <c r="J48" s="95"/>
      <c r="M48" s="73"/>
      <c r="N48" s="73"/>
      <c r="O48" s="73"/>
      <c r="P48" s="73"/>
      <c r="Q48" s="73"/>
      <c r="R48" s="73"/>
    </row>
    <row r="49" spans="1:18" x14ac:dyDescent="0.2">
      <c r="A49" s="339"/>
      <c r="B49" s="7" t="s">
        <v>65</v>
      </c>
      <c r="C49" s="19">
        <v>101.873</v>
      </c>
      <c r="D49" s="20">
        <v>122.571</v>
      </c>
      <c r="E49" s="18">
        <v>49.781947000000002</v>
      </c>
      <c r="F49" s="20">
        <v>137.21408300000002</v>
      </c>
      <c r="G49" s="166">
        <v>222.56299999999999</v>
      </c>
      <c r="H49" s="21">
        <f>SUM(C49:G49)</f>
        <v>634.00303000000008</v>
      </c>
      <c r="I49" s="99"/>
      <c r="J49" s="99"/>
      <c r="K49" s="73"/>
      <c r="L49" s="73"/>
      <c r="M49" s="73"/>
      <c r="N49" s="73"/>
      <c r="O49" s="73"/>
      <c r="P49" s="73"/>
      <c r="Q49" s="73"/>
      <c r="R49" s="73"/>
    </row>
    <row r="50" spans="1:18" x14ac:dyDescent="0.2">
      <c r="A50" s="339"/>
      <c r="B50" s="7" t="s">
        <v>7</v>
      </c>
      <c r="C50" s="19">
        <v>459.00110387708668</v>
      </c>
      <c r="D50" s="19">
        <v>375.82557077065536</v>
      </c>
      <c r="E50" s="19">
        <v>471.19510869765833</v>
      </c>
      <c r="F50" s="19">
        <v>341.08590157251314</v>
      </c>
      <c r="G50" s="20">
        <v>868.32227774530452</v>
      </c>
      <c r="H50" s="21">
        <f>H49*1000000/H48</f>
        <v>483.11132048544289</v>
      </c>
      <c r="I50" s="99"/>
      <c r="J50" s="99"/>
      <c r="K50" s="73"/>
      <c r="L50" s="73"/>
      <c r="M50" s="73"/>
      <c r="N50" s="73"/>
      <c r="O50" s="73"/>
      <c r="P50" s="73"/>
      <c r="Q50" s="73"/>
      <c r="R50" s="73"/>
    </row>
    <row r="51" spans="1:18" x14ac:dyDescent="0.2">
      <c r="A51" s="339"/>
      <c r="B51" s="7" t="s">
        <v>8</v>
      </c>
      <c r="C51" s="19">
        <v>2041</v>
      </c>
      <c r="D51" s="20">
        <v>2692.5</v>
      </c>
      <c r="E51" s="18">
        <v>1399.06</v>
      </c>
      <c r="F51" s="20">
        <v>3099.57</v>
      </c>
      <c r="G51" s="166">
        <v>3995.46</v>
      </c>
      <c r="H51" s="21">
        <f>SUM(C51:G51)</f>
        <v>13227.59</v>
      </c>
      <c r="I51" s="99"/>
      <c r="J51" s="99"/>
      <c r="K51" s="73"/>
      <c r="L51" s="73"/>
      <c r="M51" s="73"/>
      <c r="N51" s="73"/>
      <c r="O51" s="73"/>
      <c r="P51" s="73"/>
      <c r="Q51" s="73"/>
      <c r="R51" s="73"/>
    </row>
    <row r="52" spans="1:18" ht="12" thickBot="1" x14ac:dyDescent="0.25">
      <c r="A52" s="340"/>
      <c r="B52" s="8" t="s">
        <v>10</v>
      </c>
      <c r="C52" s="157">
        <v>2.0034749148449538E-2</v>
      </c>
      <c r="D52" s="157">
        <v>2.1966860023986099E-2</v>
      </c>
      <c r="E52" s="157">
        <v>2.5180000000000001E-2</v>
      </c>
      <c r="F52" s="157">
        <v>2.2589299379714545E-2</v>
      </c>
      <c r="G52" s="158">
        <v>1.806E-2</v>
      </c>
      <c r="H52" s="169">
        <f>H51/(H49*1000)</f>
        <v>2.0863606913676738E-2</v>
      </c>
      <c r="I52" s="99"/>
      <c r="J52" s="99"/>
      <c r="K52" s="73"/>
      <c r="L52" s="73"/>
      <c r="M52" s="73"/>
      <c r="N52" s="73"/>
      <c r="O52" s="73"/>
      <c r="P52" s="73"/>
      <c r="Q52" s="73"/>
      <c r="R52" s="73"/>
    </row>
    <row r="53" spans="1:18" x14ac:dyDescent="0.2">
      <c r="A53" s="338" t="s">
        <v>19</v>
      </c>
      <c r="B53" s="9" t="s">
        <v>4</v>
      </c>
      <c r="C53" s="12">
        <v>223762</v>
      </c>
      <c r="D53" s="10">
        <v>337812</v>
      </c>
      <c r="E53" s="11">
        <v>82966.09</v>
      </c>
      <c r="F53" s="10">
        <v>358262</v>
      </c>
      <c r="G53" s="159">
        <v>279964.07</v>
      </c>
      <c r="H53" s="170">
        <f>SUM(C53:G53)</f>
        <v>1282766.1599999999</v>
      </c>
      <c r="I53" s="99"/>
      <c r="J53" s="99"/>
      <c r="K53" s="73"/>
      <c r="L53" s="73"/>
      <c r="M53" s="73"/>
      <c r="N53" s="73"/>
      <c r="O53" s="73"/>
      <c r="P53" s="73"/>
      <c r="Q53" s="73"/>
      <c r="R53" s="73"/>
    </row>
    <row r="54" spans="1:18" x14ac:dyDescent="0.2">
      <c r="A54" s="339"/>
      <c r="B54" s="7" t="s">
        <v>65</v>
      </c>
      <c r="C54" s="19">
        <v>84.134512000000001</v>
      </c>
      <c r="D54" s="20">
        <v>127.229</v>
      </c>
      <c r="E54" s="18">
        <v>42.342485000000003</v>
      </c>
      <c r="F54" s="20">
        <v>126.80187100000001</v>
      </c>
      <c r="G54" s="166">
        <v>226.15199999999999</v>
      </c>
      <c r="H54" s="21">
        <f>SUM(C54:G54)</f>
        <v>606.65986799999996</v>
      </c>
      <c r="I54" s="96"/>
      <c r="J54" s="99"/>
      <c r="K54" s="73"/>
      <c r="L54" s="73"/>
      <c r="M54" s="73"/>
      <c r="N54" s="73"/>
      <c r="O54" s="73"/>
      <c r="P54" s="73"/>
      <c r="Q54" s="73"/>
      <c r="R54" s="73"/>
    </row>
    <row r="55" spans="1:18" x14ac:dyDescent="0.2">
      <c r="A55" s="339"/>
      <c r="B55" s="7" t="s">
        <v>7</v>
      </c>
      <c r="C55" s="19">
        <v>376</v>
      </c>
      <c r="D55" s="19">
        <v>376.62664440576413</v>
      </c>
      <c r="E55" s="19">
        <v>510.35893098011479</v>
      </c>
      <c r="F55" s="19">
        <v>353.9361444976023</v>
      </c>
      <c r="G55" s="20">
        <v>807.7893709717822</v>
      </c>
      <c r="H55" s="21">
        <f>H54*1000000/H53</f>
        <v>472.93098845077111</v>
      </c>
      <c r="I55" s="99"/>
      <c r="J55" s="99"/>
      <c r="K55" s="73"/>
      <c r="L55" s="73"/>
      <c r="M55" s="73"/>
      <c r="N55" s="73"/>
      <c r="O55" s="73"/>
      <c r="P55" s="73"/>
      <c r="Q55" s="73"/>
      <c r="R55" s="73"/>
    </row>
    <row r="56" spans="1:18" x14ac:dyDescent="0.2">
      <c r="A56" s="339"/>
      <c r="B56" s="7" t="s">
        <v>8</v>
      </c>
      <c r="C56" s="19">
        <v>1816</v>
      </c>
      <c r="D56" s="20">
        <v>3138.7</v>
      </c>
      <c r="E56" s="18">
        <v>1239.8399999999999</v>
      </c>
      <c r="F56" s="20">
        <v>2793.55</v>
      </c>
      <c r="G56" s="166">
        <v>3868.65</v>
      </c>
      <c r="H56" s="21">
        <f>SUM(C56:G56)</f>
        <v>12856.74</v>
      </c>
      <c r="I56" s="99"/>
      <c r="J56" s="99"/>
      <c r="K56" s="73"/>
      <c r="L56" s="73"/>
      <c r="M56" s="73"/>
      <c r="N56" s="73"/>
      <c r="O56" s="73"/>
      <c r="P56" s="73"/>
      <c r="Q56" s="73"/>
      <c r="R56" s="73"/>
    </row>
    <row r="57" spans="1:18" ht="12" thickBot="1" x14ac:dyDescent="0.25">
      <c r="A57" s="340"/>
      <c r="B57" s="8" t="s">
        <v>10</v>
      </c>
      <c r="C57" s="157">
        <v>2.1584483665870669E-2</v>
      </c>
      <c r="D57" s="157">
        <v>2.4669690086379675E-2</v>
      </c>
      <c r="E57" s="157">
        <v>2.445E-2</v>
      </c>
      <c r="F57" s="157">
        <v>2.2030826343248516E-2</v>
      </c>
      <c r="G57" s="158">
        <v>1.8339999999999999E-2</v>
      </c>
      <c r="H57" s="169">
        <f>H56/(H54*1000)</f>
        <v>2.1192666069020406E-2</v>
      </c>
      <c r="I57" s="99"/>
      <c r="J57" s="99"/>
      <c r="K57" s="73"/>
      <c r="L57" s="73"/>
      <c r="M57" s="73"/>
      <c r="N57" s="73"/>
      <c r="O57" s="73"/>
      <c r="P57" s="73"/>
      <c r="Q57" s="73"/>
      <c r="R57" s="73"/>
    </row>
    <row r="58" spans="1:18" x14ac:dyDescent="0.2">
      <c r="A58" s="338" t="s">
        <v>20</v>
      </c>
      <c r="B58" s="9" t="s">
        <v>4</v>
      </c>
      <c r="C58" s="12">
        <v>170538</v>
      </c>
      <c r="D58" s="10">
        <v>340823</v>
      </c>
      <c r="E58" s="11">
        <v>90827</v>
      </c>
      <c r="F58" s="10">
        <v>324444</v>
      </c>
      <c r="G58" s="159">
        <v>258042.97</v>
      </c>
      <c r="H58" s="170">
        <f>SUM(C58:G58)</f>
        <v>1184674.97</v>
      </c>
      <c r="I58" s="99"/>
      <c r="J58" s="99"/>
      <c r="K58" s="73"/>
      <c r="L58" s="73"/>
      <c r="M58" s="73"/>
      <c r="N58" s="73"/>
      <c r="O58" s="73"/>
      <c r="P58" s="73"/>
      <c r="Q58" s="73"/>
      <c r="R58" s="73"/>
    </row>
    <row r="59" spans="1:18" x14ac:dyDescent="0.2">
      <c r="A59" s="339"/>
      <c r="B59" s="7" t="s">
        <v>65</v>
      </c>
      <c r="C59" s="19">
        <v>74.355000000000004</v>
      </c>
      <c r="D59" s="20">
        <v>130.67500000000001</v>
      </c>
      <c r="E59" s="18">
        <v>39.512</v>
      </c>
      <c r="F59" s="20">
        <v>101.123603</v>
      </c>
      <c r="G59" s="166">
        <v>227.62</v>
      </c>
      <c r="H59" s="21">
        <f>SUM(C59:G59)</f>
        <v>573.28560300000004</v>
      </c>
      <c r="I59" s="99"/>
      <c r="J59" s="99"/>
      <c r="K59" s="73"/>
      <c r="L59" s="73"/>
      <c r="M59" s="73"/>
      <c r="N59" s="73"/>
      <c r="O59" s="73"/>
      <c r="P59" s="73"/>
      <c r="Q59" s="73"/>
      <c r="R59" s="73"/>
    </row>
    <row r="60" spans="1:18" x14ac:dyDescent="0.2">
      <c r="A60" s="339"/>
      <c r="B60" s="7" t="s">
        <v>7</v>
      </c>
      <c r="C60" s="19">
        <v>436.00253315976499</v>
      </c>
      <c r="D60" s="19">
        <v>383.4101571783595</v>
      </c>
      <c r="E60" s="19">
        <v>435.02482741915952</v>
      </c>
      <c r="F60" s="19">
        <v>311.68276497639039</v>
      </c>
      <c r="G60" s="20">
        <v>882.1011477274501</v>
      </c>
      <c r="H60" s="21">
        <f>H59*1000000/H58</f>
        <v>483.91805137910529</v>
      </c>
      <c r="I60" s="99"/>
      <c r="J60" s="99"/>
      <c r="K60" s="73"/>
      <c r="L60" s="73"/>
      <c r="M60" s="73"/>
      <c r="N60" s="73"/>
      <c r="O60" s="73"/>
      <c r="P60" s="73"/>
      <c r="Q60" s="73"/>
      <c r="R60" s="73"/>
    </row>
    <row r="61" spans="1:18" x14ac:dyDescent="0.2">
      <c r="A61" s="339"/>
      <c r="B61" s="7" t="s">
        <v>8</v>
      </c>
      <c r="C61" s="19">
        <v>1507</v>
      </c>
      <c r="D61" s="20">
        <v>2978.5</v>
      </c>
      <c r="E61" s="18">
        <v>1057.2</v>
      </c>
      <c r="F61" s="20">
        <v>2430.75</v>
      </c>
      <c r="G61" s="166">
        <v>4198.68</v>
      </c>
      <c r="H61" s="21">
        <f>SUM(C61:G61)</f>
        <v>12172.130000000001</v>
      </c>
      <c r="I61" s="99"/>
      <c r="J61" s="99"/>
      <c r="K61" s="73"/>
      <c r="L61" s="73"/>
      <c r="M61" s="73"/>
      <c r="N61" s="73"/>
      <c r="O61" s="73"/>
      <c r="P61" s="73"/>
      <c r="Q61" s="73"/>
      <c r="R61" s="73"/>
    </row>
    <row r="62" spans="1:18" ht="12" thickBot="1" x14ac:dyDescent="0.25">
      <c r="A62" s="340"/>
      <c r="B62" s="8" t="s">
        <v>10</v>
      </c>
      <c r="C62" s="157">
        <v>2.0267634994284179E-2</v>
      </c>
      <c r="D62" s="157">
        <v>2.2793189209871816E-2</v>
      </c>
      <c r="E62" s="157">
        <v>2.3220000000000001E-2</v>
      </c>
      <c r="F62" s="157">
        <v>2.4037414885227142E-2</v>
      </c>
      <c r="G62" s="158">
        <v>1.8180000000000002E-2</v>
      </c>
      <c r="H62" s="169">
        <f>H61/(H59*1000)</f>
        <v>2.1232226897559124E-2</v>
      </c>
      <c r="I62" s="99"/>
      <c r="J62" s="99"/>
      <c r="K62" s="73"/>
      <c r="L62" s="73"/>
      <c r="M62" s="73"/>
      <c r="N62" s="73"/>
      <c r="O62" s="73"/>
      <c r="P62" s="73"/>
      <c r="Q62" s="73"/>
      <c r="R62" s="73"/>
    </row>
    <row r="63" spans="1:18" x14ac:dyDescent="0.2">
      <c r="A63" s="338" t="s">
        <v>21</v>
      </c>
      <c r="B63" s="9" t="s">
        <v>4</v>
      </c>
      <c r="C63" s="12">
        <v>307297</v>
      </c>
      <c r="D63" s="10">
        <v>351281</v>
      </c>
      <c r="E63" s="11">
        <v>71545</v>
      </c>
      <c r="F63" s="10">
        <v>310554</v>
      </c>
      <c r="G63" s="159">
        <v>305819.03000000003</v>
      </c>
      <c r="H63" s="170">
        <f>SUM(C63:G63)</f>
        <v>1346496.03</v>
      </c>
      <c r="I63" s="103"/>
      <c r="J63" s="103"/>
      <c r="K63" s="94"/>
      <c r="L63" s="73"/>
      <c r="M63" s="73"/>
      <c r="N63" s="73"/>
      <c r="O63" s="73"/>
      <c r="P63" s="73"/>
      <c r="Q63" s="73"/>
      <c r="R63" s="73"/>
    </row>
    <row r="64" spans="1:18" x14ac:dyDescent="0.2">
      <c r="A64" s="339"/>
      <c r="B64" s="7" t="s">
        <v>65</v>
      </c>
      <c r="C64" s="19">
        <v>126.14346999999999</v>
      </c>
      <c r="D64" s="20">
        <v>133.59100000000001</v>
      </c>
      <c r="E64" s="18">
        <v>29.015000000000001</v>
      </c>
      <c r="F64" s="20">
        <v>88.365790599999997</v>
      </c>
      <c r="G64" s="166">
        <v>245.79499999999999</v>
      </c>
      <c r="H64" s="21">
        <f>SUM(C64:G64)</f>
        <v>622.9102605999999</v>
      </c>
      <c r="I64" s="103"/>
      <c r="J64" s="103"/>
      <c r="K64" s="94"/>
      <c r="L64" s="73"/>
      <c r="M64" s="73"/>
      <c r="N64" s="73"/>
      <c r="O64" s="73"/>
      <c r="P64" s="73"/>
      <c r="Q64" s="73"/>
      <c r="R64" s="73"/>
    </row>
    <row r="65" spans="1:11" x14ac:dyDescent="0.2">
      <c r="A65" s="339"/>
      <c r="B65" s="7" t="s">
        <v>7</v>
      </c>
      <c r="C65" s="19">
        <v>410.49365922869407</v>
      </c>
      <c r="D65" s="19">
        <v>380.29668555942396</v>
      </c>
      <c r="E65" s="19">
        <v>405.54895520301909</v>
      </c>
      <c r="F65" s="19">
        <v>284.54243255601278</v>
      </c>
      <c r="G65" s="20">
        <v>803.72696231493512</v>
      </c>
      <c r="H65" s="21">
        <f>H64*1000000/H63</f>
        <v>462.61574243185839</v>
      </c>
      <c r="I65" s="30"/>
      <c r="J65" s="30"/>
      <c r="K65" s="72"/>
    </row>
    <row r="66" spans="1:11" x14ac:dyDescent="0.2">
      <c r="A66" s="339"/>
      <c r="B66" s="7" t="s">
        <v>8</v>
      </c>
      <c r="C66" s="19">
        <v>3932</v>
      </c>
      <c r="D66" s="20">
        <v>3149.2</v>
      </c>
      <c r="E66" s="18">
        <v>813.46</v>
      </c>
      <c r="F66" s="20">
        <v>2284.81</v>
      </c>
      <c r="G66" s="166">
        <v>4688.2700000000004</v>
      </c>
      <c r="H66" s="21">
        <f>SUM(C66:G66)</f>
        <v>14867.74</v>
      </c>
      <c r="I66" s="30"/>
      <c r="J66" s="30"/>
      <c r="K66" s="72"/>
    </row>
    <row r="67" spans="1:11" ht="12" thickBot="1" x14ac:dyDescent="0.25">
      <c r="A67" s="340"/>
      <c r="B67" s="8" t="s">
        <v>10</v>
      </c>
      <c r="C67" s="157">
        <v>3.1170856485872797E-2</v>
      </c>
      <c r="D67" s="157">
        <v>2.3573444318853814E-2</v>
      </c>
      <c r="E67" s="157">
        <v>2.6460000000000001E-2</v>
      </c>
      <c r="F67" s="157">
        <v>2.5856272936463719E-2</v>
      </c>
      <c r="G67" s="158">
        <v>1.831E-2</v>
      </c>
      <c r="H67" s="169">
        <f>H66/(H64*1000)</f>
        <v>2.3868189272848207E-2</v>
      </c>
      <c r="I67" s="99"/>
      <c r="J67" s="99"/>
      <c r="K67" s="73"/>
    </row>
    <row r="68" spans="1:11" x14ac:dyDescent="0.2">
      <c r="A68" s="341" t="s">
        <v>3</v>
      </c>
      <c r="B68" s="34" t="s">
        <v>4</v>
      </c>
      <c r="C68" s="147">
        <f t="shared" ref="C68:H69" si="0">C63+C58+C53+C48+C43+C38+C33+C28+C23+C18+C13+C8</f>
        <v>2902528</v>
      </c>
      <c r="D68" s="147">
        <f t="shared" si="0"/>
        <v>4170461</v>
      </c>
      <c r="E68" s="147">
        <f t="shared" si="0"/>
        <v>1094947.26</v>
      </c>
      <c r="F68" s="147">
        <f t="shared" si="0"/>
        <v>4108587</v>
      </c>
      <c r="G68" s="89">
        <f t="shared" si="0"/>
        <v>3172440.9400000004</v>
      </c>
      <c r="H68" s="114">
        <f t="shared" si="0"/>
        <v>15448964.199999999</v>
      </c>
      <c r="I68" s="95"/>
      <c r="J68" s="95"/>
    </row>
    <row r="69" spans="1:11" x14ac:dyDescent="0.2">
      <c r="A69" s="342"/>
      <c r="B69" s="39" t="s">
        <v>65</v>
      </c>
      <c r="C69" s="148">
        <f t="shared" si="0"/>
        <v>1203.1859020000002</v>
      </c>
      <c r="D69" s="90">
        <f t="shared" si="0"/>
        <v>1510.1439999999998</v>
      </c>
      <c r="E69" s="91">
        <f t="shared" si="0"/>
        <v>523.64099599999997</v>
      </c>
      <c r="F69" s="90">
        <f t="shared" si="0"/>
        <v>1398.4403867999999</v>
      </c>
      <c r="G69" s="167">
        <f t="shared" si="0"/>
        <v>2576.5099999999998</v>
      </c>
      <c r="H69" s="47">
        <f t="shared" si="0"/>
        <v>7211.9212847999988</v>
      </c>
      <c r="I69" s="95"/>
      <c r="J69" s="95"/>
    </row>
    <row r="70" spans="1:11" x14ac:dyDescent="0.2">
      <c r="A70" s="342"/>
      <c r="B70" s="39" t="s">
        <v>7</v>
      </c>
      <c r="C70" s="148">
        <f t="shared" ref="C70:H70" si="1">C69*1000000/C68</f>
        <v>414.5303342465603</v>
      </c>
      <c r="D70" s="91">
        <f t="shared" si="1"/>
        <v>362.10481287320511</v>
      </c>
      <c r="E70" s="91">
        <f t="shared" si="1"/>
        <v>478.23398909642458</v>
      </c>
      <c r="F70" s="90">
        <f t="shared" si="1"/>
        <v>340.37015324246511</v>
      </c>
      <c r="G70" s="167">
        <f t="shared" si="1"/>
        <v>812.15381112815919</v>
      </c>
      <c r="H70" s="47">
        <f t="shared" si="1"/>
        <v>466.82231840500992</v>
      </c>
      <c r="I70" s="95"/>
      <c r="J70" s="95"/>
    </row>
    <row r="71" spans="1:11" x14ac:dyDescent="0.2">
      <c r="A71" s="342"/>
      <c r="B71" s="39" t="s">
        <v>8</v>
      </c>
      <c r="C71" s="148">
        <f t="shared" ref="C71:H71" si="2">C11+C16+C21+C26+C31+C36+C41+C46+C51+C56+C61+C66</f>
        <v>28775</v>
      </c>
      <c r="D71" s="148">
        <f t="shared" si="2"/>
        <v>33538.1</v>
      </c>
      <c r="E71" s="148">
        <f t="shared" si="2"/>
        <v>13523.8</v>
      </c>
      <c r="F71" s="148">
        <f t="shared" si="2"/>
        <v>34176.703000000001</v>
      </c>
      <c r="G71" s="90">
        <f t="shared" si="2"/>
        <v>48008.14</v>
      </c>
      <c r="H71" s="47">
        <f t="shared" si="2"/>
        <v>158021.74299999999</v>
      </c>
      <c r="I71" s="95"/>
      <c r="J71" s="95"/>
    </row>
    <row r="72" spans="1:11" ht="12" thickBot="1" x14ac:dyDescent="0.25">
      <c r="A72" s="343"/>
      <c r="B72" s="53" t="s">
        <v>10</v>
      </c>
      <c r="C72" s="154">
        <f t="shared" ref="C72:H72" si="3">C71/(C69*1000)</f>
        <v>2.3915672509267811E-2</v>
      </c>
      <c r="D72" s="154">
        <f t="shared" si="3"/>
        <v>2.2208544350737415E-2</v>
      </c>
      <c r="E72" s="154">
        <f t="shared" si="3"/>
        <v>2.582647291427885E-2</v>
      </c>
      <c r="F72" s="154">
        <f t="shared" si="3"/>
        <v>2.4439156164679499E-2</v>
      </c>
      <c r="G72" s="155">
        <f t="shared" si="3"/>
        <v>1.8633011321516318E-2</v>
      </c>
      <c r="H72" s="171">
        <f t="shared" si="3"/>
        <v>2.1911185211221044E-2</v>
      </c>
      <c r="I72" s="95"/>
      <c r="J72" s="95"/>
    </row>
    <row r="73" spans="1:11" x14ac:dyDescent="0.2">
      <c r="A73" s="336" t="s">
        <v>57</v>
      </c>
      <c r="B73" s="336"/>
      <c r="C73" s="336"/>
      <c r="D73" s="336"/>
      <c r="E73" s="336"/>
      <c r="F73" s="336"/>
      <c r="G73" s="336"/>
      <c r="H73" s="336"/>
      <c r="I73" s="95"/>
      <c r="J73" s="95"/>
    </row>
    <row r="74" spans="1:11" x14ac:dyDescent="0.2">
      <c r="A74" s="337"/>
      <c r="B74" s="337"/>
      <c r="C74" s="337"/>
      <c r="D74" s="337"/>
      <c r="E74" s="337"/>
      <c r="F74" s="337"/>
      <c r="G74" s="337"/>
      <c r="H74" s="337"/>
      <c r="I74" s="95"/>
      <c r="J74" s="95"/>
    </row>
    <row r="75" spans="1:11" x14ac:dyDescent="0.2">
      <c r="A75" s="337"/>
      <c r="B75" s="337"/>
      <c r="C75" s="337"/>
      <c r="D75" s="337"/>
      <c r="E75" s="337"/>
      <c r="F75" s="337"/>
      <c r="G75" s="337"/>
      <c r="H75" s="337"/>
      <c r="I75" s="95"/>
      <c r="J75" s="95"/>
    </row>
    <row r="76" spans="1:11" x14ac:dyDescent="0.2">
      <c r="A76" s="97"/>
      <c r="B76" s="95"/>
      <c r="C76" s="95"/>
      <c r="D76" s="95"/>
      <c r="E76" s="95"/>
      <c r="F76" s="95"/>
      <c r="G76" s="95"/>
      <c r="H76" s="95"/>
      <c r="I76" s="95"/>
      <c r="J76" s="95"/>
    </row>
    <row r="77" spans="1:11" x14ac:dyDescent="0.2">
      <c r="A77" s="97"/>
      <c r="B77" s="95"/>
      <c r="C77" s="95"/>
      <c r="D77" s="95"/>
      <c r="E77" s="95"/>
      <c r="F77" s="95"/>
      <c r="G77" s="95"/>
      <c r="H77" s="95"/>
      <c r="I77" s="95"/>
      <c r="J77" s="95"/>
    </row>
    <row r="78" spans="1:11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</row>
    <row r="79" spans="1:1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1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</row>
    <row r="82" spans="1:10" x14ac:dyDescent="0.2">
      <c r="A82" s="95"/>
      <c r="B82" s="95"/>
      <c r="C82" s="95"/>
      <c r="D82" s="95"/>
      <c r="E82" s="95"/>
      <c r="F82" s="95"/>
      <c r="G82" s="95"/>
      <c r="H82" s="95"/>
      <c r="I82" s="95"/>
      <c r="J82" s="95"/>
    </row>
    <row r="83" spans="1:10" x14ac:dyDescent="0.2">
      <c r="A83" s="95"/>
      <c r="B83" s="95"/>
      <c r="C83" s="95"/>
      <c r="D83" s="95"/>
      <c r="E83" s="95"/>
      <c r="F83" s="95"/>
      <c r="G83" s="95"/>
      <c r="H83" s="95"/>
      <c r="I83" s="95"/>
      <c r="J83" s="95"/>
    </row>
    <row r="84" spans="1:10" x14ac:dyDescent="0.2">
      <c r="A84" s="95"/>
      <c r="B84" s="95"/>
      <c r="C84" s="95"/>
      <c r="D84" s="95"/>
      <c r="E84" s="95"/>
      <c r="F84" s="95"/>
      <c r="G84" s="95"/>
      <c r="H84" s="95"/>
      <c r="I84" s="95"/>
      <c r="J84" s="95"/>
    </row>
    <row r="85" spans="1:10" x14ac:dyDescent="0.2">
      <c r="A85" s="95"/>
      <c r="B85" s="95"/>
      <c r="C85" s="95"/>
      <c r="D85" s="95"/>
      <c r="E85" s="95"/>
      <c r="F85" s="95"/>
      <c r="G85" s="95"/>
      <c r="H85" s="95"/>
      <c r="I85" s="95"/>
      <c r="J85" s="95"/>
    </row>
    <row r="86" spans="1:10" x14ac:dyDescent="0.2">
      <c r="A86" s="95"/>
      <c r="B86" s="95"/>
      <c r="C86" s="95"/>
      <c r="D86" s="95"/>
      <c r="E86" s="95"/>
      <c r="F86" s="95"/>
      <c r="G86" s="95"/>
      <c r="H86" s="95"/>
      <c r="I86" s="95"/>
      <c r="J86" s="95"/>
    </row>
    <row r="87" spans="1:10" x14ac:dyDescent="0.2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spans="1:10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</row>
    <row r="90" spans="1:10" x14ac:dyDescent="0.2">
      <c r="A90" s="95"/>
      <c r="B90" s="95"/>
      <c r="C90" s="95"/>
      <c r="D90" s="95"/>
      <c r="E90" s="95"/>
      <c r="F90" s="95"/>
      <c r="G90" s="95"/>
      <c r="H90" s="95"/>
      <c r="I90" s="95"/>
      <c r="J90" s="95"/>
    </row>
    <row r="91" spans="1:10" x14ac:dyDescent="0.2">
      <c r="A91" s="95"/>
      <c r="B91" s="95"/>
      <c r="C91" s="95"/>
      <c r="D91" s="95"/>
      <c r="E91" s="95"/>
      <c r="F91" s="95"/>
      <c r="G91" s="95"/>
      <c r="H91" s="95"/>
      <c r="I91" s="95"/>
      <c r="J91" s="95"/>
    </row>
    <row r="92" spans="1:10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</row>
    <row r="93" spans="1:10" x14ac:dyDescent="0.2">
      <c r="A93" s="95"/>
      <c r="B93" s="95"/>
      <c r="C93" s="95"/>
      <c r="D93" s="95"/>
      <c r="E93" s="95"/>
      <c r="F93" s="95"/>
      <c r="G93" s="95"/>
      <c r="H93" s="95"/>
      <c r="I93" s="95"/>
      <c r="J93" s="95"/>
    </row>
    <row r="94" spans="1:10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</row>
    <row r="95" spans="1:10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</row>
    <row r="96" spans="1:10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</row>
    <row r="97" spans="1:10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</row>
    <row r="98" spans="1:10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</row>
    <row r="99" spans="1:10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</row>
    <row r="100" spans="1:10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1:10" x14ac:dyDescent="0.2">
      <c r="A101" s="95"/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1:10" x14ac:dyDescent="0.2">
      <c r="A102" s="95"/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1:10" x14ac:dyDescent="0.2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x14ac:dyDescent="0.2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x14ac:dyDescent="0.2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x14ac:dyDescent="0.2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x14ac:dyDescent="0.2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x14ac:dyDescent="0.2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x14ac:dyDescent="0.2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 x14ac:dyDescent="0.2">
      <c r="A119" s="95"/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1:10" x14ac:dyDescent="0.2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x14ac:dyDescent="0.2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</sheetData>
  <mergeCells count="23">
    <mergeCell ref="A63:A67"/>
    <mergeCell ref="A58:A62"/>
    <mergeCell ref="H5:H7"/>
    <mergeCell ref="D5:D7"/>
    <mergeCell ref="E5:E7"/>
    <mergeCell ref="F5:F7"/>
    <mergeCell ref="G5:G7"/>
    <mergeCell ref="A2:H2"/>
    <mergeCell ref="A73:H75"/>
    <mergeCell ref="A5:A7"/>
    <mergeCell ref="A8:A12"/>
    <mergeCell ref="A13:A17"/>
    <mergeCell ref="A18:A22"/>
    <mergeCell ref="A23:A27"/>
    <mergeCell ref="A28:A32"/>
    <mergeCell ref="A33:A37"/>
    <mergeCell ref="A38:A42"/>
    <mergeCell ref="A68:A72"/>
    <mergeCell ref="B5:B7"/>
    <mergeCell ref="C5:C7"/>
    <mergeCell ref="A43:A47"/>
    <mergeCell ref="A48:A52"/>
    <mergeCell ref="A53:A5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H10:H65" 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5"/>
  <sheetViews>
    <sheetView showGridLines="0" showRowColHeaders="0" view="pageLayout" zoomScaleNormal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9" width="16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335" t="s">
        <v>42</v>
      </c>
      <c r="B2" s="335"/>
      <c r="C2" s="335"/>
      <c r="D2" s="335"/>
      <c r="E2" s="335"/>
      <c r="F2" s="335"/>
      <c r="G2" s="335"/>
      <c r="H2" s="335"/>
      <c r="I2" s="174"/>
    </row>
    <row r="3" spans="1:9" ht="11.25" customHeight="1" x14ac:dyDescent="0.2"/>
    <row r="4" spans="1:9" ht="11.25" customHeight="1" thickBot="1" x14ac:dyDescent="0.25">
      <c r="H4" s="92"/>
    </row>
    <row r="5" spans="1: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64</v>
      </c>
      <c r="F5" s="338" t="s">
        <v>62</v>
      </c>
      <c r="G5" s="338" t="s">
        <v>63</v>
      </c>
      <c r="H5" s="338" t="s">
        <v>3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93"/>
    </row>
    <row r="7" spans="1:9" ht="12" customHeight="1" thickBot="1" x14ac:dyDescent="0.25">
      <c r="A7" s="340"/>
      <c r="B7" s="340"/>
      <c r="C7" s="340"/>
      <c r="D7" s="340"/>
      <c r="E7" s="340"/>
      <c r="F7" s="340"/>
      <c r="G7" s="345"/>
      <c r="H7" s="345"/>
    </row>
    <row r="8" spans="1:9" ht="12.75" customHeight="1" x14ac:dyDescent="0.2">
      <c r="A8" s="338" t="s">
        <v>6</v>
      </c>
      <c r="B8" s="9" t="s">
        <v>4</v>
      </c>
      <c r="C8" s="76">
        <v>342679</v>
      </c>
      <c r="D8" s="74">
        <v>375951</v>
      </c>
      <c r="E8" s="75">
        <v>78440</v>
      </c>
      <c r="F8" s="74">
        <v>313203</v>
      </c>
      <c r="G8" s="127">
        <v>286968</v>
      </c>
      <c r="H8" s="116">
        <f>SUM(C8:G8)</f>
        <v>1397241</v>
      </c>
      <c r="I8" s="92"/>
    </row>
    <row r="9" spans="1:9" ht="12.75" customHeight="1" x14ac:dyDescent="0.2">
      <c r="A9" s="339"/>
      <c r="B9" s="7" t="s">
        <v>65</v>
      </c>
      <c r="C9" s="82">
        <v>130.46</v>
      </c>
      <c r="D9" s="80">
        <v>125.96419999999999</v>
      </c>
      <c r="E9" s="81">
        <v>29.904400000000003</v>
      </c>
      <c r="F9" s="80">
        <v>103.807</v>
      </c>
      <c r="G9" s="129">
        <v>229.697</v>
      </c>
      <c r="H9" s="109">
        <f>SUM(C9:G9)</f>
        <v>619.83259999999996</v>
      </c>
      <c r="I9" s="73"/>
    </row>
    <row r="10" spans="1:9" ht="12.75" customHeight="1" x14ac:dyDescent="0.2">
      <c r="A10" s="339"/>
      <c r="B10" s="7" t="s">
        <v>7</v>
      </c>
      <c r="C10" s="82">
        <v>380.706141899562</v>
      </c>
      <c r="D10" s="82">
        <v>335.05483427361543</v>
      </c>
      <c r="E10" s="82">
        <v>381.23916369199395</v>
      </c>
      <c r="F10" s="82">
        <v>331.43679977522567</v>
      </c>
      <c r="G10" s="80">
        <v>800.42722533522897</v>
      </c>
      <c r="H10" s="109">
        <f>H9*1000000/H8</f>
        <v>443.61180354713326</v>
      </c>
      <c r="I10" s="73"/>
    </row>
    <row r="11" spans="1:9" ht="12.75" customHeight="1" x14ac:dyDescent="0.2">
      <c r="A11" s="339"/>
      <c r="B11" s="7" t="s">
        <v>8</v>
      </c>
      <c r="C11" s="82">
        <v>4600</v>
      </c>
      <c r="D11" s="80">
        <v>3340.8</v>
      </c>
      <c r="E11" s="81">
        <v>1148.8889999999999</v>
      </c>
      <c r="F11" s="80">
        <v>2548.0819999999999</v>
      </c>
      <c r="G11" s="129">
        <v>4192.9549999999999</v>
      </c>
      <c r="H11" s="109">
        <f>SUM(C11:G11)</f>
        <v>15830.726000000001</v>
      </c>
      <c r="I11" s="73"/>
    </row>
    <row r="12" spans="1:9" ht="13.5" customHeight="1" thickBot="1" x14ac:dyDescent="0.25">
      <c r="A12" s="340"/>
      <c r="B12" s="8" t="s">
        <v>10</v>
      </c>
      <c r="C12" s="152">
        <v>3.5259849762379267E-2</v>
      </c>
      <c r="D12" s="152">
        <v>2.6521821279379382E-2</v>
      </c>
      <c r="E12" s="152">
        <v>3.8418727678869995E-2</v>
      </c>
      <c r="F12" s="152">
        <v>2.4546340805533345E-2</v>
      </c>
      <c r="G12" s="153">
        <v>1.8254287169619108E-2</v>
      </c>
      <c r="H12" s="162">
        <f>H11/(H9*1000)</f>
        <v>2.5540324919986462E-2</v>
      </c>
      <c r="I12" s="73"/>
    </row>
    <row r="13" spans="1:9" x14ac:dyDescent="0.2">
      <c r="A13" s="338" t="s">
        <v>11</v>
      </c>
      <c r="B13" s="9" t="s">
        <v>4</v>
      </c>
      <c r="C13" s="76">
        <v>288248</v>
      </c>
      <c r="D13" s="74">
        <v>335500</v>
      </c>
      <c r="E13" s="75">
        <v>64421</v>
      </c>
      <c r="F13" s="74">
        <v>277916</v>
      </c>
      <c r="G13" s="127">
        <v>275734</v>
      </c>
      <c r="H13" s="115">
        <f>SUM(C13:G13)</f>
        <v>1241819</v>
      </c>
      <c r="I13" s="92"/>
    </row>
    <row r="14" spans="1:9" ht="12.75" customHeight="1" x14ac:dyDescent="0.2">
      <c r="A14" s="339"/>
      <c r="B14" s="7" t="s">
        <v>65</v>
      </c>
      <c r="C14" s="82">
        <v>109.826447</v>
      </c>
      <c r="D14" s="80">
        <v>119.9447</v>
      </c>
      <c r="E14" s="81">
        <v>23.675999999999998</v>
      </c>
      <c r="F14" s="80">
        <v>91.572000000000003</v>
      </c>
      <c r="G14" s="129">
        <v>221.78299999999999</v>
      </c>
      <c r="H14" s="109">
        <f>SUM(C14:G14)</f>
        <v>566.80214699999999</v>
      </c>
      <c r="I14" s="73"/>
    </row>
    <row r="15" spans="1:9" ht="12.75" customHeight="1" x14ac:dyDescent="0.2">
      <c r="A15" s="339"/>
      <c r="B15" s="7" t="s">
        <v>7</v>
      </c>
      <c r="C15" s="82">
        <v>381.01373470067443</v>
      </c>
      <c r="D15" s="82">
        <v>357.51028315946348</v>
      </c>
      <c r="E15" s="82">
        <v>367.51990810450008</v>
      </c>
      <c r="F15" s="82">
        <v>329.49524316700013</v>
      </c>
      <c r="G15" s="80">
        <v>804.33678835399337</v>
      </c>
      <c r="H15" s="109">
        <f>H14*1000000/H13</f>
        <v>456.42895381694109</v>
      </c>
      <c r="I15" s="73"/>
    </row>
    <row r="16" spans="1:9" ht="12.75" customHeight="1" x14ac:dyDescent="0.2">
      <c r="A16" s="339"/>
      <c r="B16" s="7" t="s">
        <v>8</v>
      </c>
      <c r="C16" s="82">
        <v>3500</v>
      </c>
      <c r="D16" s="80">
        <v>2968.1</v>
      </c>
      <c r="E16" s="81">
        <v>799.58900000000006</v>
      </c>
      <c r="F16" s="80">
        <v>2164.3240000000001</v>
      </c>
      <c r="G16" s="129">
        <v>3959.547</v>
      </c>
      <c r="H16" s="109">
        <f>SUM(C16:G16)</f>
        <v>13391.560000000001</v>
      </c>
      <c r="I16" s="73"/>
    </row>
    <row r="17" spans="1:9" ht="13.5" customHeight="1" thickBot="1" x14ac:dyDescent="0.25">
      <c r="A17" s="340"/>
      <c r="B17" s="8" t="s">
        <v>10</v>
      </c>
      <c r="C17" s="152">
        <v>3.1868462429636826E-2</v>
      </c>
      <c r="D17" s="152">
        <v>2.4745570250290342E-2</v>
      </c>
      <c r="E17" s="152">
        <v>3.3772132116911643E-2</v>
      </c>
      <c r="F17" s="152">
        <v>2.3635216004892327E-2</v>
      </c>
      <c r="G17" s="153">
        <v>1.7853248445552635E-2</v>
      </c>
      <c r="H17" s="162">
        <f>H16/(H14*1000)</f>
        <v>2.3626516008945185E-2</v>
      </c>
      <c r="I17" s="73"/>
    </row>
    <row r="18" spans="1:9" ht="12.75" customHeight="1" x14ac:dyDescent="0.2">
      <c r="A18" s="338" t="s">
        <v>12</v>
      </c>
      <c r="B18" s="9" t="s">
        <v>4</v>
      </c>
      <c r="C18" s="76">
        <v>361812</v>
      </c>
      <c r="D18" s="74">
        <v>389900</v>
      </c>
      <c r="E18" s="75">
        <v>81491</v>
      </c>
      <c r="F18" s="74">
        <v>422802</v>
      </c>
      <c r="G18" s="127">
        <v>328742</v>
      </c>
      <c r="H18" s="116">
        <f>SUM(C18:G18)</f>
        <v>1584747</v>
      </c>
      <c r="I18" s="92"/>
    </row>
    <row r="19" spans="1:9" x14ac:dyDescent="0.2">
      <c r="A19" s="339"/>
      <c r="B19" s="7" t="s">
        <v>65</v>
      </c>
      <c r="C19" s="82">
        <v>138.03</v>
      </c>
      <c r="D19" s="80">
        <v>138.35739999999998</v>
      </c>
      <c r="E19" s="81">
        <v>27.506663</v>
      </c>
      <c r="F19" s="80">
        <v>119.287876</v>
      </c>
      <c r="G19" s="129">
        <v>259.86599999999999</v>
      </c>
      <c r="H19" s="109">
        <f>SUM(C19:G19)</f>
        <v>683.04793899999993</v>
      </c>
      <c r="I19" s="73"/>
    </row>
    <row r="20" spans="1:9" x14ac:dyDescent="0.2">
      <c r="A20" s="339"/>
      <c r="B20" s="7" t="s">
        <v>7</v>
      </c>
      <c r="C20" s="82">
        <v>381.49646777884647</v>
      </c>
      <c r="D20" s="82">
        <v>354.85355219286987</v>
      </c>
      <c r="E20" s="82">
        <v>337.5423420991275</v>
      </c>
      <c r="F20" s="82">
        <v>282.13649888127304</v>
      </c>
      <c r="G20" s="80">
        <v>790.48615631711186</v>
      </c>
      <c r="H20" s="109">
        <f>H19*1000000/H18</f>
        <v>431.01387098382259</v>
      </c>
      <c r="I20" s="73"/>
    </row>
    <row r="21" spans="1:9" x14ac:dyDescent="0.2">
      <c r="A21" s="339"/>
      <c r="B21" s="7" t="s">
        <v>8</v>
      </c>
      <c r="C21" s="82">
        <v>4370</v>
      </c>
      <c r="D21" s="80">
        <v>3648.2</v>
      </c>
      <c r="E21" s="81">
        <v>786.86</v>
      </c>
      <c r="F21" s="80">
        <v>3272.136</v>
      </c>
      <c r="G21" s="129">
        <v>4387.2330000000002</v>
      </c>
      <c r="H21" s="109">
        <f>SUM(C21:G21)</f>
        <v>16464.429</v>
      </c>
      <c r="I21" s="73"/>
    </row>
    <row r="22" spans="1:9" ht="12" thickBot="1" x14ac:dyDescent="0.25">
      <c r="A22" s="340"/>
      <c r="B22" s="8" t="s">
        <v>10</v>
      </c>
      <c r="C22" s="152">
        <v>3.1659784104904734E-2</v>
      </c>
      <c r="D22" s="152">
        <v>2.6367942733818359E-2</v>
      </c>
      <c r="E22" s="152">
        <v>2.860615989660396E-2</v>
      </c>
      <c r="F22" s="152">
        <v>2.7430583138222695E-2</v>
      </c>
      <c r="G22" s="153">
        <v>1.6882674147445223E-2</v>
      </c>
      <c r="H22" s="162">
        <f>H21/(H19*1000)</f>
        <v>2.4104353530594581E-2</v>
      </c>
      <c r="I22" s="73"/>
    </row>
    <row r="23" spans="1:9" x14ac:dyDescent="0.2">
      <c r="A23" s="338" t="s">
        <v>13</v>
      </c>
      <c r="B23" s="9" t="s">
        <v>4</v>
      </c>
      <c r="C23" s="76">
        <v>363922</v>
      </c>
      <c r="D23" s="74">
        <v>385700</v>
      </c>
      <c r="E23" s="75">
        <v>100406</v>
      </c>
      <c r="F23" s="74">
        <v>433692</v>
      </c>
      <c r="G23" s="127">
        <v>330285</v>
      </c>
      <c r="H23" s="115">
        <f>SUM(C23:G23)</f>
        <v>1614005</v>
      </c>
      <c r="I23" s="92"/>
    </row>
    <row r="24" spans="1:9" ht="12.75" customHeight="1" x14ac:dyDescent="0.2">
      <c r="A24" s="339"/>
      <c r="B24" s="7" t="s">
        <v>65</v>
      </c>
      <c r="C24" s="82">
        <v>148.244</v>
      </c>
      <c r="D24" s="80">
        <v>138.2833</v>
      </c>
      <c r="E24" s="81">
        <v>42.993000000000002</v>
      </c>
      <c r="F24" s="80">
        <v>134.87423100000001</v>
      </c>
      <c r="G24" s="129">
        <v>272.78899999999999</v>
      </c>
      <c r="H24" s="109">
        <f>SUM(C24:G24)</f>
        <v>737.1835309999999</v>
      </c>
      <c r="I24" s="73"/>
    </row>
    <row r="25" spans="1:9" ht="12.75" customHeight="1" x14ac:dyDescent="0.2">
      <c r="A25" s="339"/>
      <c r="B25" s="7" t="s">
        <v>7</v>
      </c>
      <c r="C25" s="82">
        <v>407.35102576925823</v>
      </c>
      <c r="D25" s="82">
        <v>358.52553798288824</v>
      </c>
      <c r="E25" s="82">
        <v>428.1915423381073</v>
      </c>
      <c r="F25" s="82">
        <v>310.99082067458011</v>
      </c>
      <c r="G25" s="80">
        <v>825.92003875440912</v>
      </c>
      <c r="H25" s="109">
        <f>H24*1000000/H23</f>
        <v>456.74178890399958</v>
      </c>
      <c r="I25" s="73"/>
    </row>
    <row r="26" spans="1:9" ht="12.75" customHeight="1" x14ac:dyDescent="0.2">
      <c r="A26" s="339"/>
      <c r="B26" s="7" t="s">
        <v>8</v>
      </c>
      <c r="C26" s="82">
        <v>4600</v>
      </c>
      <c r="D26" s="80">
        <v>3601.5</v>
      </c>
      <c r="E26" s="81">
        <v>1201.0329999999999</v>
      </c>
      <c r="F26" s="80">
        <v>3728.1109999999999</v>
      </c>
      <c r="G26" s="129">
        <v>4947.1180000000004</v>
      </c>
      <c r="H26" s="109">
        <f>SUM(C26:G26)</f>
        <v>18077.762000000002</v>
      </c>
      <c r="I26" s="73"/>
    </row>
    <row r="27" spans="1:9" ht="13.5" customHeight="1" thickBot="1" x14ac:dyDescent="0.25">
      <c r="A27" s="340"/>
      <c r="B27" s="8" t="s">
        <v>10</v>
      </c>
      <c r="C27" s="152">
        <v>3.1029923639405304E-2</v>
      </c>
      <c r="D27" s="152">
        <v>2.6044359658758506E-2</v>
      </c>
      <c r="E27" s="152">
        <v>2.7935547647291416E-2</v>
      </c>
      <c r="F27" s="152">
        <v>2.7641388368694387E-2</v>
      </c>
      <c r="G27" s="153">
        <v>1.8135328037420864E-2</v>
      </c>
      <c r="H27" s="162">
        <f>H26/(H24*1000)</f>
        <v>2.4522742627575065E-2</v>
      </c>
      <c r="I27" s="73"/>
    </row>
    <row r="28" spans="1:9" ht="12.75" customHeight="1" x14ac:dyDescent="0.2">
      <c r="A28" s="338" t="s">
        <v>14</v>
      </c>
      <c r="B28" s="9" t="s">
        <v>4</v>
      </c>
      <c r="C28" s="76">
        <v>364233</v>
      </c>
      <c r="D28" s="74">
        <v>379800</v>
      </c>
      <c r="E28" s="75">
        <v>109050</v>
      </c>
      <c r="F28" s="74">
        <v>537901</v>
      </c>
      <c r="G28" s="127">
        <v>334057</v>
      </c>
      <c r="H28" s="116">
        <f>SUM(C28:G28)</f>
        <v>1725041</v>
      </c>
      <c r="I28" s="92"/>
    </row>
    <row r="29" spans="1:9" x14ac:dyDescent="0.2">
      <c r="A29" s="339"/>
      <c r="B29" s="7" t="s">
        <v>65</v>
      </c>
      <c r="C29" s="82">
        <v>133.82</v>
      </c>
      <c r="D29" s="80">
        <v>133.21340000000001</v>
      </c>
      <c r="E29" s="81">
        <v>45.277000000000001</v>
      </c>
      <c r="F29" s="80">
        <v>241.21163300000001</v>
      </c>
      <c r="G29" s="129">
        <v>259.49200000000002</v>
      </c>
      <c r="H29" s="109">
        <f>SUM(C29:G29)</f>
        <v>813.01403299999993</v>
      </c>
      <c r="I29" s="73"/>
    </row>
    <row r="30" spans="1:9" x14ac:dyDescent="0.2">
      <c r="A30" s="339"/>
      <c r="B30" s="7" t="s">
        <v>7</v>
      </c>
      <c r="C30" s="82">
        <v>367.40218486518245</v>
      </c>
      <c r="D30" s="82">
        <v>350.74618220115849</v>
      </c>
      <c r="E30" s="82">
        <v>415.19486474094452</v>
      </c>
      <c r="F30" s="82">
        <v>448.43127824636878</v>
      </c>
      <c r="G30" s="80">
        <v>776.78958980054313</v>
      </c>
      <c r="H30" s="109">
        <f>H29*1000000/H28</f>
        <v>471.30128095506132</v>
      </c>
      <c r="I30" s="73"/>
    </row>
    <row r="31" spans="1:9" x14ac:dyDescent="0.2">
      <c r="A31" s="339"/>
      <c r="B31" s="7" t="s">
        <v>8</v>
      </c>
      <c r="C31" s="82">
        <v>4188.68</v>
      </c>
      <c r="D31" s="80">
        <v>3584.8</v>
      </c>
      <c r="E31" s="81">
        <v>755.274</v>
      </c>
      <c r="F31" s="80">
        <v>5152.8379999999997</v>
      </c>
      <c r="G31" s="129">
        <v>4936.8119999999999</v>
      </c>
      <c r="H31" s="109">
        <f>SUM(C31:G31)</f>
        <v>18618.404000000002</v>
      </c>
      <c r="I31" s="73"/>
    </row>
    <row r="32" spans="1:9" ht="12" thickBot="1" x14ac:dyDescent="0.25">
      <c r="A32" s="340"/>
      <c r="B32" s="8" t="s">
        <v>10</v>
      </c>
      <c r="C32" s="152">
        <v>3.1300851890599314E-2</v>
      </c>
      <c r="D32" s="152">
        <v>2.6910205730054187E-2</v>
      </c>
      <c r="E32" s="152">
        <v>1.6681184707467368E-2</v>
      </c>
      <c r="F32" s="152">
        <v>2.1362311327663037E-2</v>
      </c>
      <c r="G32" s="153">
        <v>1.9024910209177931E-2</v>
      </c>
      <c r="H32" s="162">
        <f>H31/(H29*1000)</f>
        <v>2.2900470649071816E-2</v>
      </c>
      <c r="I32" s="73"/>
    </row>
    <row r="33" spans="1:9" x14ac:dyDescent="0.2">
      <c r="A33" s="338" t="s">
        <v>15</v>
      </c>
      <c r="B33" s="9" t="s">
        <v>4</v>
      </c>
      <c r="C33" s="76">
        <v>235731</v>
      </c>
      <c r="D33" s="74">
        <v>278700</v>
      </c>
      <c r="E33" s="75">
        <v>94047</v>
      </c>
      <c r="F33" s="74">
        <v>465902</v>
      </c>
      <c r="G33" s="127">
        <v>303852</v>
      </c>
      <c r="H33" s="115">
        <f>SUM(C33:G33)</f>
        <v>1378232</v>
      </c>
      <c r="I33" s="92"/>
    </row>
    <row r="34" spans="1:9" ht="12.75" customHeight="1" x14ac:dyDescent="0.2">
      <c r="A34" s="339"/>
      <c r="B34" s="7" t="s">
        <v>65</v>
      </c>
      <c r="C34" s="82">
        <v>95.59</v>
      </c>
      <c r="D34" s="80">
        <v>100.57889999999999</v>
      </c>
      <c r="E34" s="81">
        <v>46.323999999999998</v>
      </c>
      <c r="F34" s="80">
        <v>211.356121</v>
      </c>
      <c r="G34" s="129">
        <v>249.67</v>
      </c>
      <c r="H34" s="109">
        <f>SUM(C34:G34)</f>
        <v>703.51902099999995</v>
      </c>
      <c r="I34" s="73"/>
    </row>
    <row r="35" spans="1:9" ht="12.75" customHeight="1" x14ac:dyDescent="0.2">
      <c r="A35" s="339"/>
      <c r="B35" s="7" t="s">
        <v>7</v>
      </c>
      <c r="C35" s="82">
        <v>405.50457937225059</v>
      </c>
      <c r="D35" s="82">
        <v>360.88589881593106</v>
      </c>
      <c r="E35" s="82">
        <v>492.56222952353613</v>
      </c>
      <c r="F35" s="82">
        <v>453.64931036999195</v>
      </c>
      <c r="G35" s="80">
        <v>821.68292458170424</v>
      </c>
      <c r="H35" s="109">
        <f>H34*1000000/H33</f>
        <v>510.45036031669559</v>
      </c>
      <c r="I35" s="73"/>
    </row>
    <row r="36" spans="1:9" ht="12.75" customHeight="1" x14ac:dyDescent="0.2">
      <c r="A36" s="339"/>
      <c r="B36" s="7" t="s">
        <v>8</v>
      </c>
      <c r="C36" s="82">
        <v>2468.1039999999998</v>
      </c>
      <c r="D36" s="80">
        <v>2832.2</v>
      </c>
      <c r="E36" s="81">
        <v>1333.345</v>
      </c>
      <c r="F36" s="80">
        <v>4350.9579999999996</v>
      </c>
      <c r="G36" s="129">
        <v>4973.4769999999999</v>
      </c>
      <c r="H36" s="109">
        <f>SUM(C36:G36)</f>
        <v>15958.083999999999</v>
      </c>
      <c r="I36" s="73"/>
    </row>
    <row r="37" spans="1:9" ht="13.5" customHeight="1" thickBot="1" x14ac:dyDescent="0.25">
      <c r="A37" s="340"/>
      <c r="B37" s="8" t="s">
        <v>10</v>
      </c>
      <c r="C37" s="152">
        <v>2.5819688251909195E-2</v>
      </c>
      <c r="D37" s="152">
        <v>2.8158987620663975E-2</v>
      </c>
      <c r="E37" s="152">
        <v>2.8783028235903636E-2</v>
      </c>
      <c r="F37" s="152">
        <v>2.0585909598520684E-2</v>
      </c>
      <c r="G37" s="153">
        <v>1.9920202667521127E-2</v>
      </c>
      <c r="H37" s="162">
        <f>H36/(H34*1000)</f>
        <v>2.2683230337278967E-2</v>
      </c>
      <c r="I37" s="73"/>
    </row>
    <row r="38" spans="1:9" ht="12.75" customHeight="1" x14ac:dyDescent="0.2">
      <c r="A38" s="338" t="s">
        <v>16</v>
      </c>
      <c r="B38" s="9" t="s">
        <v>4</v>
      </c>
      <c r="C38" s="76">
        <v>298824</v>
      </c>
      <c r="D38" s="74">
        <v>348200</v>
      </c>
      <c r="E38" s="75">
        <v>112906</v>
      </c>
      <c r="F38" s="74">
        <v>467253</v>
      </c>
      <c r="G38" s="127">
        <v>314494</v>
      </c>
      <c r="H38" s="116">
        <f>SUM(C38:G38)</f>
        <v>1541677</v>
      </c>
      <c r="I38" s="92"/>
    </row>
    <row r="39" spans="1:9" x14ac:dyDescent="0.2">
      <c r="A39" s="339"/>
      <c r="B39" s="7" t="s">
        <v>65</v>
      </c>
      <c r="C39" s="82">
        <v>127.17</v>
      </c>
      <c r="D39" s="80">
        <v>132.3766</v>
      </c>
      <c r="E39" s="81">
        <v>54.052</v>
      </c>
      <c r="F39" s="80">
        <v>204.536</v>
      </c>
      <c r="G39" s="129">
        <v>266.21100000000001</v>
      </c>
      <c r="H39" s="109">
        <f>SUM(C39:G39)</f>
        <v>784.3456000000001</v>
      </c>
      <c r="I39" s="73"/>
    </row>
    <row r="40" spans="1:9" x14ac:dyDescent="0.2">
      <c r="A40" s="339"/>
      <c r="B40" s="7" t="s">
        <v>7</v>
      </c>
      <c r="C40" s="82">
        <v>425.56822745161031</v>
      </c>
      <c r="D40" s="82">
        <v>380.17403790924755</v>
      </c>
      <c r="E40" s="82">
        <v>478.73452252316088</v>
      </c>
      <c r="F40" s="82">
        <v>437.74143772217622</v>
      </c>
      <c r="G40" s="80">
        <v>846.47401858223054</v>
      </c>
      <c r="H40" s="109">
        <f>H39*1000000/H38</f>
        <v>508.76130343775003</v>
      </c>
      <c r="I40" s="73"/>
    </row>
    <row r="41" spans="1:9" x14ac:dyDescent="0.2">
      <c r="A41" s="339"/>
      <c r="B41" s="7" t="s">
        <v>8</v>
      </c>
      <c r="C41" s="82">
        <v>2862.7339999999999</v>
      </c>
      <c r="D41" s="80">
        <v>3382.9</v>
      </c>
      <c r="E41" s="81">
        <v>1212.22</v>
      </c>
      <c r="F41" s="80">
        <v>4358.741</v>
      </c>
      <c r="G41" s="129">
        <v>4554.7060000000001</v>
      </c>
      <c r="H41" s="109">
        <f>SUM(C41:G41)</f>
        <v>16371.301000000001</v>
      </c>
      <c r="I41" s="73"/>
    </row>
    <row r="42" spans="1:9" ht="12" thickBot="1" x14ac:dyDescent="0.25">
      <c r="A42" s="340"/>
      <c r="B42" s="8" t="s">
        <v>10</v>
      </c>
      <c r="C42" s="152">
        <v>2.2511079657151843E-2</v>
      </c>
      <c r="D42" s="152">
        <v>2.5555120769078524E-2</v>
      </c>
      <c r="E42" s="152">
        <v>2.2426922223044477E-2</v>
      </c>
      <c r="F42" s="152">
        <v>2.1310385457816716E-2</v>
      </c>
      <c r="G42" s="153">
        <v>1.710938315847204E-2</v>
      </c>
      <c r="H42" s="162">
        <f>H41/(H39*1000)</f>
        <v>2.0872560514140704E-2</v>
      </c>
      <c r="I42" s="73"/>
    </row>
    <row r="43" spans="1:9" x14ac:dyDescent="0.2">
      <c r="A43" s="338" t="s">
        <v>17</v>
      </c>
      <c r="B43" s="9" t="s">
        <v>4</v>
      </c>
      <c r="C43" s="76">
        <v>225274</v>
      </c>
      <c r="D43" s="74">
        <v>402500</v>
      </c>
      <c r="E43" s="75">
        <v>108070</v>
      </c>
      <c r="F43" s="74">
        <v>447688</v>
      </c>
      <c r="G43" s="127">
        <v>284671</v>
      </c>
      <c r="H43" s="115">
        <f>SUM(C43:G43)</f>
        <v>1468203</v>
      </c>
      <c r="I43" s="92"/>
    </row>
    <row r="44" spans="1:9" ht="12.75" customHeight="1" x14ac:dyDescent="0.2">
      <c r="A44" s="339"/>
      <c r="B44" s="7" t="s">
        <v>65</v>
      </c>
      <c r="C44" s="82">
        <v>90.87</v>
      </c>
      <c r="D44" s="80">
        <v>147.90220000000002</v>
      </c>
      <c r="E44" s="81">
        <v>46.076000000000001</v>
      </c>
      <c r="F44" s="80">
        <v>193.46096700000001</v>
      </c>
      <c r="G44" s="129">
        <v>251.11600000000001</v>
      </c>
      <c r="H44" s="109">
        <f>SUM(C44:G44)</f>
        <v>729.42516699999999</v>
      </c>
      <c r="I44" s="73"/>
    </row>
    <row r="45" spans="1:9" ht="12.75" customHeight="1" x14ac:dyDescent="0.2">
      <c r="A45" s="339"/>
      <c r="B45" s="7" t="s">
        <v>7</v>
      </c>
      <c r="C45" s="82">
        <v>403.37544501362783</v>
      </c>
      <c r="D45" s="82">
        <v>367.45888198757774</v>
      </c>
      <c r="E45" s="82">
        <v>426.35328953456093</v>
      </c>
      <c r="F45" s="82">
        <v>432.13346571719592</v>
      </c>
      <c r="G45" s="80">
        <v>882.12708705839373</v>
      </c>
      <c r="H45" s="109">
        <f>H44*1000000/H43</f>
        <v>496.8149274998076</v>
      </c>
      <c r="I45" s="73"/>
    </row>
    <row r="46" spans="1:9" ht="12.75" customHeight="1" x14ac:dyDescent="0.2">
      <c r="A46" s="339"/>
      <c r="B46" s="7" t="s">
        <v>8</v>
      </c>
      <c r="C46" s="82">
        <v>2169.3890000000001</v>
      </c>
      <c r="D46" s="80">
        <v>3968.2</v>
      </c>
      <c r="E46" s="81">
        <v>1302.597</v>
      </c>
      <c r="F46" s="80">
        <v>4255.0280000000002</v>
      </c>
      <c r="G46" s="129">
        <v>4637.9319999999998</v>
      </c>
      <c r="H46" s="109">
        <f>SUM(C46:G46)</f>
        <v>16333.146000000001</v>
      </c>
      <c r="I46" s="73"/>
    </row>
    <row r="47" spans="1:9" ht="13.5" customHeight="1" thickBot="1" x14ac:dyDescent="0.25">
      <c r="A47" s="340"/>
      <c r="B47" s="8" t="s">
        <v>10</v>
      </c>
      <c r="C47" s="152">
        <v>2.3873544624188402E-2</v>
      </c>
      <c r="D47" s="152">
        <v>2.6829891644613801E-2</v>
      </c>
      <c r="E47" s="152">
        <v>2.8270618109210867E-2</v>
      </c>
      <c r="F47" s="152">
        <v>2.1994245485188753E-2</v>
      </c>
      <c r="G47" s="153">
        <v>1.8469281129039963E-2</v>
      </c>
      <c r="H47" s="162">
        <f>H46/(H44*1000)</f>
        <v>2.2391804860771962E-2</v>
      </c>
      <c r="I47" s="73"/>
    </row>
    <row r="48" spans="1:9" ht="12.75" customHeight="1" x14ac:dyDescent="0.2">
      <c r="A48" s="338" t="s">
        <v>18</v>
      </c>
      <c r="B48" s="9" t="s">
        <v>4</v>
      </c>
      <c r="C48" s="76">
        <v>211472</v>
      </c>
      <c r="D48" s="74">
        <v>395200</v>
      </c>
      <c r="E48" s="75">
        <v>96214</v>
      </c>
      <c r="F48" s="74">
        <v>431360</v>
      </c>
      <c r="G48" s="127">
        <v>280433</v>
      </c>
      <c r="H48" s="115">
        <f>SUM(C48:G48)</f>
        <v>1414679</v>
      </c>
    </row>
    <row r="49" spans="1:9" x14ac:dyDescent="0.2">
      <c r="A49" s="339"/>
      <c r="B49" s="7" t="s">
        <v>65</v>
      </c>
      <c r="C49" s="82">
        <v>87.85</v>
      </c>
      <c r="D49" s="80">
        <v>144.8227</v>
      </c>
      <c r="E49" s="81">
        <v>42.817999999999998</v>
      </c>
      <c r="F49" s="80">
        <v>167.203744</v>
      </c>
      <c r="G49" s="129">
        <v>249.405</v>
      </c>
      <c r="H49" s="109">
        <f>SUM(C49:G49)</f>
        <v>692.09944399999995</v>
      </c>
      <c r="I49" s="73"/>
    </row>
    <row r="50" spans="1:9" x14ac:dyDescent="0.2">
      <c r="A50" s="339"/>
      <c r="B50" s="7" t="s">
        <v>7</v>
      </c>
      <c r="C50" s="82">
        <v>415.42142695013996</v>
      </c>
      <c r="D50" s="82">
        <v>366.45420040485828</v>
      </c>
      <c r="E50" s="82">
        <v>445.02878998898291</v>
      </c>
      <c r="F50" s="82">
        <v>387.61995548961426</v>
      </c>
      <c r="G50" s="80">
        <v>889.35681606658272</v>
      </c>
      <c r="H50" s="109">
        <f>H49*1000000/H48</f>
        <v>489.22719853761879</v>
      </c>
      <c r="I50" s="73"/>
    </row>
    <row r="51" spans="1:9" x14ac:dyDescent="0.2">
      <c r="A51" s="339"/>
      <c r="B51" s="7" t="s">
        <v>8</v>
      </c>
      <c r="C51" s="82">
        <v>2038.59</v>
      </c>
      <c r="D51" s="80">
        <v>3889.3</v>
      </c>
      <c r="E51" s="81">
        <v>1705.7380000000001</v>
      </c>
      <c r="F51" s="80">
        <v>3767.8690000000001</v>
      </c>
      <c r="G51" s="129">
        <v>5469.59</v>
      </c>
      <c r="H51" s="109">
        <f>SUM(C51:G51)</f>
        <v>16871.087</v>
      </c>
      <c r="I51" s="73"/>
    </row>
    <row r="52" spans="1:9" ht="12" thickBot="1" x14ac:dyDescent="0.25">
      <c r="A52" s="340"/>
      <c r="B52" s="8" t="s">
        <v>10</v>
      </c>
      <c r="C52" s="152">
        <v>2.3205350028457597E-2</v>
      </c>
      <c r="D52" s="152">
        <v>2.6855596532863978E-2</v>
      </c>
      <c r="E52" s="152">
        <v>3.9836937736465974E-2</v>
      </c>
      <c r="F52" s="152">
        <v>2.2534597072180394E-2</v>
      </c>
      <c r="G52" s="153">
        <v>2.1930554720234158E-2</v>
      </c>
      <c r="H52" s="162">
        <f>H51/(H49*1000)</f>
        <v>2.4376680470212894E-2</v>
      </c>
      <c r="I52" s="73"/>
    </row>
    <row r="53" spans="1:9" x14ac:dyDescent="0.2">
      <c r="A53" s="338" t="s">
        <v>19</v>
      </c>
      <c r="B53" s="9" t="s">
        <v>4</v>
      </c>
      <c r="C53" s="76">
        <v>207571</v>
      </c>
      <c r="D53" s="74">
        <v>434900</v>
      </c>
      <c r="E53" s="75">
        <v>77080</v>
      </c>
      <c r="F53" s="74">
        <v>419401</v>
      </c>
      <c r="G53" s="127">
        <v>300437</v>
      </c>
      <c r="H53" s="115">
        <f>SUM(C53:G53)</f>
        <v>1439389</v>
      </c>
      <c r="I53" s="73"/>
    </row>
    <row r="54" spans="1:9" ht="12.75" customHeight="1" x14ac:dyDescent="0.2">
      <c r="A54" s="339"/>
      <c r="B54" s="7" t="s">
        <v>65</v>
      </c>
      <c r="C54" s="82">
        <v>85.99</v>
      </c>
      <c r="D54" s="80">
        <v>162.57629999999997</v>
      </c>
      <c r="E54" s="81">
        <v>34.146000000000001</v>
      </c>
      <c r="F54" s="80">
        <v>174.12733300000002</v>
      </c>
      <c r="G54" s="129">
        <v>261.28399999999999</v>
      </c>
      <c r="H54" s="109">
        <f>SUM(C54:G54)</f>
        <v>718.12363299999993</v>
      </c>
      <c r="I54" s="92"/>
    </row>
    <row r="55" spans="1:9" ht="12.75" customHeight="1" x14ac:dyDescent="0.2">
      <c r="A55" s="339"/>
      <c r="B55" s="7" t="s">
        <v>7</v>
      </c>
      <c r="C55" s="82">
        <v>414.26788905964708</v>
      </c>
      <c r="D55" s="82">
        <v>373.82455736951016</v>
      </c>
      <c r="E55" s="82">
        <v>442.99429164504409</v>
      </c>
      <c r="F55" s="82">
        <v>415.18101530516145</v>
      </c>
      <c r="G55" s="80">
        <v>869.67983304320046</v>
      </c>
      <c r="H55" s="109">
        <f>H54*1000000/H53</f>
        <v>498.90865707602313</v>
      </c>
      <c r="I55" s="73"/>
    </row>
    <row r="56" spans="1:9" ht="12.75" customHeight="1" x14ac:dyDescent="0.2">
      <c r="A56" s="339"/>
      <c r="B56" s="7" t="s">
        <v>8</v>
      </c>
      <c r="C56" s="82">
        <v>1911.729</v>
      </c>
      <c r="D56" s="80">
        <v>4524.2</v>
      </c>
      <c r="E56" s="81">
        <v>947.52700000000004</v>
      </c>
      <c r="F56" s="80">
        <v>3840.9479999999999</v>
      </c>
      <c r="G56" s="129">
        <v>3958.7469999999998</v>
      </c>
      <c r="H56" s="109">
        <f>SUM(C56:G56)</f>
        <v>15183.151</v>
      </c>
      <c r="I56" s="73"/>
    </row>
    <row r="57" spans="1:9" ht="13.5" customHeight="1" thickBot="1" x14ac:dyDescent="0.25">
      <c r="A57" s="340"/>
      <c r="B57" s="8" t="s">
        <v>10</v>
      </c>
      <c r="C57" s="152">
        <v>2.2231992092103733E-2</v>
      </c>
      <c r="D57" s="152">
        <v>2.7828164375742346E-2</v>
      </c>
      <c r="E57" s="152">
        <v>2.774928249282493E-2</v>
      </c>
      <c r="F57" s="152">
        <v>2.2058271575318963E-2</v>
      </c>
      <c r="G57" s="153">
        <v>1.5151126743313788E-2</v>
      </c>
      <c r="H57" s="162">
        <f>H56/(H54*1000)</f>
        <v>2.1142809263318036E-2</v>
      </c>
      <c r="I57" s="73"/>
    </row>
    <row r="58" spans="1:9" ht="12.75" customHeight="1" x14ac:dyDescent="0.2">
      <c r="A58" s="338" t="s">
        <v>20</v>
      </c>
      <c r="B58" s="9" t="s">
        <v>4</v>
      </c>
      <c r="C58" s="76">
        <v>165157</v>
      </c>
      <c r="D58" s="74">
        <v>389100</v>
      </c>
      <c r="E58" s="75">
        <v>63272</v>
      </c>
      <c r="F58" s="74">
        <v>324243</v>
      </c>
      <c r="G58" s="127">
        <v>256754</v>
      </c>
      <c r="H58" s="115">
        <f>SUM(C58:G58)</f>
        <v>1198526</v>
      </c>
      <c r="I58" s="73"/>
    </row>
    <row r="59" spans="1:9" x14ac:dyDescent="0.2">
      <c r="A59" s="339"/>
      <c r="B59" s="7" t="s">
        <v>65</v>
      </c>
      <c r="C59" s="82">
        <v>72.66</v>
      </c>
      <c r="D59" s="80">
        <v>149.71260000000001</v>
      </c>
      <c r="E59" s="81">
        <v>33.061999999999998</v>
      </c>
      <c r="F59" s="80">
        <v>143.350965</v>
      </c>
      <c r="G59" s="129">
        <v>219.375</v>
      </c>
      <c r="H59" s="109">
        <f>SUM(C59:G59)</f>
        <v>618.16056500000002</v>
      </c>
      <c r="I59" s="73"/>
    </row>
    <row r="60" spans="1:9" x14ac:dyDescent="0.2">
      <c r="A60" s="339"/>
      <c r="B60" s="7" t="s">
        <v>7</v>
      </c>
      <c r="C60" s="82">
        <v>439.9450220093608</v>
      </c>
      <c r="D60" s="82">
        <v>384.76638396299154</v>
      </c>
      <c r="E60" s="82">
        <v>522.53761537488936</v>
      </c>
      <c r="F60" s="82">
        <v>442.10966774918813</v>
      </c>
      <c r="G60" s="80">
        <v>854.41706847799844</v>
      </c>
      <c r="H60" s="109">
        <f>H59*1000000/H58</f>
        <v>515.76733838064422</v>
      </c>
      <c r="I60" s="73"/>
    </row>
    <row r="61" spans="1:9" x14ac:dyDescent="0.2">
      <c r="A61" s="339"/>
      <c r="B61" s="7" t="s">
        <v>8</v>
      </c>
      <c r="C61" s="82">
        <v>1704.42</v>
      </c>
      <c r="D61" s="80">
        <v>3959.1</v>
      </c>
      <c r="E61" s="81">
        <v>955.16099999999994</v>
      </c>
      <c r="F61" s="80">
        <v>3163.674</v>
      </c>
      <c r="G61" s="129">
        <v>4207.4160000000002</v>
      </c>
      <c r="H61" s="109">
        <f>SUM(C61:G61)</f>
        <v>13989.771000000001</v>
      </c>
      <c r="I61" s="73"/>
    </row>
    <row r="62" spans="1:9" ht="12" thickBot="1" x14ac:dyDescent="0.25">
      <c r="A62" s="340"/>
      <c r="B62" s="8" t="s">
        <v>10</v>
      </c>
      <c r="C62" s="152">
        <v>2.3457473162675477E-2</v>
      </c>
      <c r="D62" s="152">
        <v>2.6444667983857067E-2</v>
      </c>
      <c r="E62" s="152">
        <v>2.8889994555683259E-2</v>
      </c>
      <c r="F62" s="152">
        <v>2.2069429389610318E-2</v>
      </c>
      <c r="G62" s="153">
        <v>1.9179104273504274E-2</v>
      </c>
      <c r="H62" s="162">
        <f>H61/(H59*1000)</f>
        <v>2.2631289978842308E-2</v>
      </c>
      <c r="I62" s="73"/>
    </row>
    <row r="63" spans="1:9" x14ac:dyDescent="0.2">
      <c r="A63" s="338" t="s">
        <v>21</v>
      </c>
      <c r="B63" s="9" t="s">
        <v>4</v>
      </c>
      <c r="C63" s="76">
        <v>174295</v>
      </c>
      <c r="D63" s="74">
        <v>394200</v>
      </c>
      <c r="E63" s="75">
        <v>54510</v>
      </c>
      <c r="F63" s="74">
        <v>318666</v>
      </c>
      <c r="G63" s="127">
        <v>309135</v>
      </c>
      <c r="H63" s="115">
        <f>SUM(C63:G63)</f>
        <v>1250806</v>
      </c>
      <c r="I63" s="94"/>
    </row>
    <row r="64" spans="1:9" ht="12.75" customHeight="1" x14ac:dyDescent="0.2">
      <c r="A64" s="339"/>
      <c r="B64" s="7" t="s">
        <v>65</v>
      </c>
      <c r="C64" s="82">
        <v>69.069999999999993</v>
      </c>
      <c r="D64" s="80">
        <v>146.9204</v>
      </c>
      <c r="E64" s="81">
        <v>28.768000000000001</v>
      </c>
      <c r="F64" s="80">
        <v>116.24627700000001</v>
      </c>
      <c r="G64" s="129">
        <v>266.68799999999999</v>
      </c>
      <c r="H64" s="109">
        <f>SUM(C64:G64)</f>
        <v>627.692677</v>
      </c>
      <c r="I64" s="94"/>
    </row>
    <row r="65" spans="1:9" ht="12.75" customHeight="1" x14ac:dyDescent="0.2">
      <c r="A65" s="339"/>
      <c r="B65" s="7" t="s">
        <v>7</v>
      </c>
      <c r="C65" s="82">
        <v>396.28216529447201</v>
      </c>
      <c r="D65" s="82">
        <v>372.70522577371895</v>
      </c>
      <c r="E65" s="82">
        <v>527.75637497706839</v>
      </c>
      <c r="F65" s="82">
        <v>364.79033533542957</v>
      </c>
      <c r="G65" s="80">
        <v>862.69105730506089</v>
      </c>
      <c r="H65" s="109">
        <f>H64*1000000/H63</f>
        <v>501.83056125410337</v>
      </c>
      <c r="I65" s="72"/>
    </row>
    <row r="66" spans="1:9" ht="12.75" customHeight="1" x14ac:dyDescent="0.2">
      <c r="A66" s="339"/>
      <c r="B66" s="7" t="s">
        <v>8</v>
      </c>
      <c r="C66" s="82">
        <v>2379.13</v>
      </c>
      <c r="D66" s="80">
        <v>4102.8</v>
      </c>
      <c r="E66" s="81">
        <v>502.71899999999999</v>
      </c>
      <c r="F66" s="80">
        <v>2718.6930000000002</v>
      </c>
      <c r="G66" s="129">
        <v>6029.7179999999998</v>
      </c>
      <c r="H66" s="109">
        <f>SUM(C66:G66)</f>
        <v>15733.060000000001</v>
      </c>
      <c r="I66" s="72"/>
    </row>
    <row r="67" spans="1:9" ht="13.5" customHeight="1" thickBot="1" x14ac:dyDescent="0.25">
      <c r="A67" s="340"/>
      <c r="B67" s="8" t="s">
        <v>10</v>
      </c>
      <c r="C67" s="152">
        <v>3.4445200521210369E-2</v>
      </c>
      <c r="D67" s="152">
        <v>2.7925325550434116E-2</v>
      </c>
      <c r="E67" s="152">
        <v>1.7474937430478309E-2</v>
      </c>
      <c r="F67" s="152">
        <v>2.3387355450531978E-2</v>
      </c>
      <c r="G67" s="153">
        <v>2.2609633729301654E-2</v>
      </c>
      <c r="H67" s="162">
        <f>H66/(H64*1000)</f>
        <v>2.5064909272471885E-2</v>
      </c>
      <c r="I67" s="73"/>
    </row>
    <row r="68" spans="1:9" x14ac:dyDescent="0.2">
      <c r="A68" s="341" t="s">
        <v>3</v>
      </c>
      <c r="B68" s="149" t="s">
        <v>4</v>
      </c>
      <c r="C68" s="138">
        <f t="shared" ref="C68:H69" si="0">C63+C58+C53+C48+C43+C38+C33+C28+C23+C18+C13+C8</f>
        <v>3239218</v>
      </c>
      <c r="D68" s="138">
        <f t="shared" si="0"/>
        <v>4509651</v>
      </c>
      <c r="E68" s="138">
        <f t="shared" si="0"/>
        <v>1039907</v>
      </c>
      <c r="F68" s="138">
        <f t="shared" si="0"/>
        <v>4860027</v>
      </c>
      <c r="G68" s="132">
        <f t="shared" si="0"/>
        <v>3605562</v>
      </c>
      <c r="H68" s="163">
        <f t="shared" si="0"/>
        <v>17254365</v>
      </c>
    </row>
    <row r="69" spans="1:9" ht="12.75" customHeight="1" x14ac:dyDescent="0.2">
      <c r="A69" s="342"/>
      <c r="B69" s="39" t="s">
        <v>65</v>
      </c>
      <c r="C69" s="142">
        <f t="shared" si="0"/>
        <v>1289.580447</v>
      </c>
      <c r="D69" s="134">
        <f t="shared" si="0"/>
        <v>1640.6527000000001</v>
      </c>
      <c r="E69" s="135">
        <f t="shared" si="0"/>
        <v>454.60306299999996</v>
      </c>
      <c r="F69" s="134">
        <f t="shared" si="0"/>
        <v>1901.0341470000001</v>
      </c>
      <c r="G69" s="161">
        <f t="shared" si="0"/>
        <v>3007.3759999999997</v>
      </c>
      <c r="H69" s="164">
        <f t="shared" si="0"/>
        <v>8293.246357</v>
      </c>
    </row>
    <row r="70" spans="1:9" ht="12.75" customHeight="1" x14ac:dyDescent="0.2">
      <c r="A70" s="342"/>
      <c r="B70" s="150" t="s">
        <v>7</v>
      </c>
      <c r="C70" s="142">
        <f t="shared" ref="C70:H70" si="1">C69*1000000/C68</f>
        <v>398.1147446698555</v>
      </c>
      <c r="D70" s="135">
        <f t="shared" si="1"/>
        <v>363.80923934025049</v>
      </c>
      <c r="E70" s="135">
        <f t="shared" si="1"/>
        <v>437.15742176944661</v>
      </c>
      <c r="F70" s="134">
        <f t="shared" si="1"/>
        <v>391.15711641108169</v>
      </c>
      <c r="G70" s="161">
        <f t="shared" si="1"/>
        <v>834.09354769103948</v>
      </c>
      <c r="H70" s="164">
        <f t="shared" si="1"/>
        <v>480.64628034703105</v>
      </c>
    </row>
    <row r="71" spans="1:9" ht="12.75" customHeight="1" x14ac:dyDescent="0.2">
      <c r="A71" s="342"/>
      <c r="B71" s="150" t="s">
        <v>8</v>
      </c>
      <c r="C71" s="142">
        <f t="shared" ref="C71:H71" si="2">C11+C16+C21+C26+C31+C36+C41+C46+C51+C56+C61+C66</f>
        <v>36792.775999999998</v>
      </c>
      <c r="D71" s="142">
        <f t="shared" si="2"/>
        <v>43802.1</v>
      </c>
      <c r="E71" s="142">
        <f t="shared" si="2"/>
        <v>12650.951999999999</v>
      </c>
      <c r="F71" s="142">
        <f t="shared" si="2"/>
        <v>43321.401999999987</v>
      </c>
      <c r="G71" s="134">
        <f t="shared" si="2"/>
        <v>56255.250999999997</v>
      </c>
      <c r="H71" s="164">
        <f t="shared" si="2"/>
        <v>192822.48100000003</v>
      </c>
    </row>
    <row r="72" spans="1:9" ht="13.5" customHeight="1" thickBot="1" x14ac:dyDescent="0.25">
      <c r="A72" s="343"/>
      <c r="B72" s="151" t="s">
        <v>10</v>
      </c>
      <c r="C72" s="156">
        <f t="shared" ref="C72:H72" si="3">C71/(C69*1000)</f>
        <v>2.853081099794311E-2</v>
      </c>
      <c r="D72" s="156">
        <f t="shared" si="3"/>
        <v>2.6697972093667352E-2</v>
      </c>
      <c r="E72" s="156">
        <f t="shared" si="3"/>
        <v>2.782856744632185E-2</v>
      </c>
      <c r="F72" s="156">
        <f t="shared" si="3"/>
        <v>2.2788334480138082E-2</v>
      </c>
      <c r="G72" s="160">
        <f t="shared" si="3"/>
        <v>1.8705759106942398E-2</v>
      </c>
      <c r="H72" s="165">
        <f t="shared" si="3"/>
        <v>2.3250542996018229E-2</v>
      </c>
    </row>
    <row r="73" spans="1:9" ht="11.25" customHeight="1" x14ac:dyDescent="0.2">
      <c r="A73" s="336" t="s">
        <v>57</v>
      </c>
      <c r="B73" s="336"/>
      <c r="C73" s="336"/>
      <c r="D73" s="336"/>
      <c r="E73" s="336"/>
      <c r="F73" s="336"/>
      <c r="G73" s="336"/>
      <c r="H73" s="336"/>
    </row>
    <row r="74" spans="1:9" x14ac:dyDescent="0.2">
      <c r="A74" s="337"/>
      <c r="B74" s="337"/>
      <c r="C74" s="337"/>
      <c r="D74" s="337"/>
      <c r="E74" s="337"/>
      <c r="F74" s="337"/>
      <c r="G74" s="337"/>
      <c r="H74" s="337"/>
    </row>
    <row r="75" spans="1:9" x14ac:dyDescent="0.2">
      <c r="A75" s="337"/>
      <c r="B75" s="337"/>
      <c r="C75" s="337"/>
      <c r="D75" s="337"/>
      <c r="E75" s="337"/>
      <c r="F75" s="337"/>
      <c r="G75" s="337"/>
      <c r="H75" s="337"/>
    </row>
  </sheetData>
  <mergeCells count="23">
    <mergeCell ref="F5:F7"/>
    <mergeCell ref="G5:G7"/>
    <mergeCell ref="H5:H7"/>
    <mergeCell ref="B5:B7"/>
    <mergeCell ref="C5:C7"/>
    <mergeCell ref="D5:D7"/>
    <mergeCell ref="E5:E7"/>
    <mergeCell ref="A2:H2"/>
    <mergeCell ref="A73:H75"/>
    <mergeCell ref="A5:A7"/>
    <mergeCell ref="A68:A72"/>
    <mergeCell ref="A63:A67"/>
    <mergeCell ref="A58:A62"/>
    <mergeCell ref="A53:A57"/>
    <mergeCell ref="A48:A52"/>
    <mergeCell ref="A43:A47"/>
    <mergeCell ref="A38:A42"/>
    <mergeCell ref="A13:A17"/>
    <mergeCell ref="A8:A12"/>
    <mergeCell ref="A33:A37"/>
    <mergeCell ref="A28:A32"/>
    <mergeCell ref="A23:A27"/>
    <mergeCell ref="A18:A22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H10:H65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H88"/>
  <sheetViews>
    <sheetView showGridLines="0" showRowColHeaders="0" showRuler="0" view="pageLayout" zoomScaleNormal="100" zoomScaleSheetLayoutView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16384" width="11.42578125" style="1"/>
  </cols>
  <sheetData>
    <row r="1" spans="1:8" s="173" customFormat="1" ht="11.25" customHeight="1" x14ac:dyDescent="0.2">
      <c r="A1" s="1"/>
      <c r="B1" s="1"/>
      <c r="C1" s="1"/>
      <c r="D1" s="1"/>
      <c r="E1" s="1"/>
      <c r="F1" s="1"/>
      <c r="G1" s="1"/>
      <c r="H1" s="1"/>
    </row>
    <row r="2" spans="1:8" ht="11.25" customHeight="1" x14ac:dyDescent="0.2">
      <c r="A2" s="335" t="s">
        <v>43</v>
      </c>
      <c r="B2" s="335"/>
      <c r="C2" s="335"/>
      <c r="D2" s="335"/>
      <c r="E2" s="335"/>
      <c r="F2" s="335"/>
      <c r="G2" s="335"/>
      <c r="H2" s="335"/>
    </row>
    <row r="3" spans="1:8" ht="11.25" customHeight="1" x14ac:dyDescent="0.2"/>
    <row r="4" spans="1:8" ht="11.25" customHeight="1" thickBot="1" x14ac:dyDescent="0.25"/>
    <row r="5" spans="1:8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64</v>
      </c>
      <c r="F5" s="338" t="s">
        <v>62</v>
      </c>
      <c r="G5" s="338" t="s">
        <v>63</v>
      </c>
      <c r="H5" s="338" t="s">
        <v>3</v>
      </c>
    </row>
    <row r="6" spans="1:8" ht="12" customHeight="1" x14ac:dyDescent="0.2">
      <c r="A6" s="339"/>
      <c r="B6" s="339"/>
      <c r="C6" s="339"/>
      <c r="D6" s="339"/>
      <c r="E6" s="339"/>
      <c r="F6" s="339"/>
      <c r="G6" s="344"/>
      <c r="H6" s="344"/>
    </row>
    <row r="7" spans="1:8" ht="12" thickBot="1" x14ac:dyDescent="0.25">
      <c r="A7" s="340"/>
      <c r="B7" s="340"/>
      <c r="C7" s="340"/>
      <c r="D7" s="340"/>
      <c r="E7" s="340"/>
      <c r="F7" s="340"/>
      <c r="G7" s="345"/>
      <c r="H7" s="345"/>
    </row>
    <row r="8" spans="1:8" x14ac:dyDescent="0.2">
      <c r="A8" s="338" t="s">
        <v>6</v>
      </c>
      <c r="B8" s="9" t="s">
        <v>4</v>
      </c>
      <c r="C8" s="127">
        <v>288105</v>
      </c>
      <c r="D8" s="75">
        <v>347000</v>
      </c>
      <c r="E8" s="74">
        <v>40919</v>
      </c>
      <c r="F8" s="75">
        <v>280433</v>
      </c>
      <c r="G8" s="76">
        <v>294358</v>
      </c>
      <c r="H8" s="122">
        <f>SUM(C8:G8)</f>
        <v>1250815</v>
      </c>
    </row>
    <row r="9" spans="1:8" x14ac:dyDescent="0.2">
      <c r="A9" s="339"/>
      <c r="B9" s="7" t="s">
        <v>66</v>
      </c>
      <c r="C9" s="128">
        <v>89250000</v>
      </c>
      <c r="D9" s="78">
        <v>130209600</v>
      </c>
      <c r="E9" s="77">
        <v>20440000</v>
      </c>
      <c r="F9" s="78">
        <v>115024321</v>
      </c>
      <c r="G9" s="79">
        <v>253320000</v>
      </c>
      <c r="H9" s="123">
        <f t="shared" ref="H9:H27" si="0">SUM(C9:G9)</f>
        <v>608243921</v>
      </c>
    </row>
    <row r="10" spans="1:8" x14ac:dyDescent="0.2">
      <c r="A10" s="339"/>
      <c r="B10" s="7" t="s">
        <v>7</v>
      </c>
      <c r="C10" s="129">
        <v>309.78289165408444</v>
      </c>
      <c r="D10" s="81">
        <v>375.24380403458213</v>
      </c>
      <c r="E10" s="80">
        <v>499.52344876463258</v>
      </c>
      <c r="F10" s="81">
        <v>410.16685268852098</v>
      </c>
      <c r="G10" s="82">
        <v>860.5847301585145</v>
      </c>
      <c r="H10" s="124">
        <f>H9/H8</f>
        <v>486.27808348956478</v>
      </c>
    </row>
    <row r="11" spans="1:8" x14ac:dyDescent="0.2">
      <c r="A11" s="339"/>
      <c r="B11" s="7" t="s">
        <v>8</v>
      </c>
      <c r="C11" s="129">
        <v>3624.3609999999999</v>
      </c>
      <c r="D11" s="81">
        <v>3665.8</v>
      </c>
      <c r="E11" s="80">
        <v>343.99599999999998</v>
      </c>
      <c r="F11" s="81">
        <v>2667.6610000000001</v>
      </c>
      <c r="G11" s="82">
        <v>3776.5010000000002</v>
      </c>
      <c r="H11" s="124">
        <f t="shared" si="0"/>
        <v>14078.319</v>
      </c>
    </row>
    <row r="12" spans="1:8" x14ac:dyDescent="0.2">
      <c r="A12" s="339"/>
      <c r="B12" s="7" t="s">
        <v>9</v>
      </c>
      <c r="C12" s="130">
        <v>12.580000347095677</v>
      </c>
      <c r="D12" s="84">
        <v>10.564265129682997</v>
      </c>
      <c r="E12" s="83">
        <v>8.4067548082797714</v>
      </c>
      <c r="F12" s="84">
        <v>9.5126500804113636</v>
      </c>
      <c r="G12" s="85">
        <v>12.829619035324333</v>
      </c>
      <c r="H12" s="125">
        <f>H11*1000/H8</f>
        <v>11.255316733489765</v>
      </c>
    </row>
    <row r="13" spans="1:8" ht="12" thickBot="1" x14ac:dyDescent="0.25">
      <c r="A13" s="340"/>
      <c r="B13" s="8" t="s">
        <v>10</v>
      </c>
      <c r="C13" s="131">
        <v>4.0609086834733896E-2</v>
      </c>
      <c r="D13" s="87">
        <v>2.8153070126933806E-2</v>
      </c>
      <c r="E13" s="86">
        <v>1.6829549902152643E-2</v>
      </c>
      <c r="F13" s="87">
        <v>2.3192147337257482E-2</v>
      </c>
      <c r="G13" s="88">
        <v>1.4908025422390652E-2</v>
      </c>
      <c r="H13" s="126">
        <f>H11*1000/H9</f>
        <v>2.314584414892985E-2</v>
      </c>
    </row>
    <row r="14" spans="1:8" x14ac:dyDescent="0.2">
      <c r="A14" s="338" t="s">
        <v>11</v>
      </c>
      <c r="B14" s="9" t="s">
        <v>4</v>
      </c>
      <c r="C14" s="127">
        <v>236568</v>
      </c>
      <c r="D14" s="75">
        <v>349900</v>
      </c>
      <c r="E14" s="74">
        <v>42982</v>
      </c>
      <c r="F14" s="75">
        <v>169138</v>
      </c>
      <c r="G14" s="76">
        <v>250504</v>
      </c>
      <c r="H14" s="122">
        <f t="shared" si="0"/>
        <v>1049092</v>
      </c>
    </row>
    <row r="15" spans="1:8" x14ac:dyDescent="0.2">
      <c r="A15" s="339"/>
      <c r="B15" s="7" t="s">
        <v>66</v>
      </c>
      <c r="C15" s="128">
        <v>77240000</v>
      </c>
      <c r="D15" s="78">
        <v>127827600</v>
      </c>
      <c r="E15" s="77">
        <v>20881000</v>
      </c>
      <c r="F15" s="78">
        <v>90893000</v>
      </c>
      <c r="G15" s="79">
        <v>223868000</v>
      </c>
      <c r="H15" s="123">
        <f t="shared" si="0"/>
        <v>540709600</v>
      </c>
    </row>
    <row r="16" spans="1:8" x14ac:dyDescent="0.2">
      <c r="A16" s="339"/>
      <c r="B16" s="7" t="s">
        <v>7</v>
      </c>
      <c r="C16" s="129">
        <v>326.50231645869263</v>
      </c>
      <c r="D16" s="81">
        <v>365.32609316947702</v>
      </c>
      <c r="E16" s="80">
        <v>485.80801265646085</v>
      </c>
      <c r="F16" s="81">
        <v>537.38958720098378</v>
      </c>
      <c r="G16" s="82">
        <v>893.67036055312485</v>
      </c>
      <c r="H16" s="124">
        <f>H15/H14</f>
        <v>515.40722834603639</v>
      </c>
    </row>
    <row r="17" spans="1:8" x14ac:dyDescent="0.2">
      <c r="A17" s="339"/>
      <c r="B17" s="7" t="s">
        <v>8</v>
      </c>
      <c r="C17" s="129">
        <v>3051.7370000000001</v>
      </c>
      <c r="D17" s="81">
        <v>3508.3</v>
      </c>
      <c r="E17" s="80">
        <v>845.74199999999996</v>
      </c>
      <c r="F17" s="81">
        <v>2101.2710000000002</v>
      </c>
      <c r="G17" s="82">
        <v>4068.7040000000002</v>
      </c>
      <c r="H17" s="124">
        <f t="shared" si="0"/>
        <v>13575.754000000001</v>
      </c>
    </row>
    <row r="18" spans="1:8" x14ac:dyDescent="0.2">
      <c r="A18" s="339"/>
      <c r="B18" s="7" t="s">
        <v>9</v>
      </c>
      <c r="C18" s="130">
        <v>12.900041425721145</v>
      </c>
      <c r="D18" s="84">
        <v>10.026579022577879</v>
      </c>
      <c r="E18" s="83">
        <v>19.676655344097529</v>
      </c>
      <c r="F18" s="84">
        <v>12.423411652023791</v>
      </c>
      <c r="G18" s="85">
        <v>16.242071982882507</v>
      </c>
      <c r="H18" s="125">
        <f>H17*1000/H14</f>
        <v>12.940479957906456</v>
      </c>
    </row>
    <row r="19" spans="1:8" ht="12" thickBot="1" x14ac:dyDescent="0.25">
      <c r="A19" s="340"/>
      <c r="B19" s="8" t="s">
        <v>10</v>
      </c>
      <c r="C19" s="131">
        <v>3.9509800621439668E-2</v>
      </c>
      <c r="D19" s="87">
        <v>2.7445559487935312E-2</v>
      </c>
      <c r="E19" s="86">
        <v>4.0502945261242276E-2</v>
      </c>
      <c r="F19" s="87">
        <v>2.3118072898903105E-2</v>
      </c>
      <c r="G19" s="88">
        <v>1.8174567155645291E-2</v>
      </c>
      <c r="H19" s="126">
        <f t="shared" si="0"/>
        <v>0.14875094542516565</v>
      </c>
    </row>
    <row r="20" spans="1:8" x14ac:dyDescent="0.2">
      <c r="A20" s="338" t="s">
        <v>12</v>
      </c>
      <c r="B20" s="9" t="s">
        <v>4</v>
      </c>
      <c r="C20" s="127">
        <v>322389</v>
      </c>
      <c r="D20" s="75">
        <v>402900</v>
      </c>
      <c r="E20" s="74">
        <v>76670</v>
      </c>
      <c r="F20" s="75">
        <v>368310</v>
      </c>
      <c r="G20" s="76">
        <v>350786</v>
      </c>
      <c r="H20" s="122">
        <f t="shared" si="0"/>
        <v>1521055</v>
      </c>
    </row>
    <row r="21" spans="1:8" x14ac:dyDescent="0.2">
      <c r="A21" s="339"/>
      <c r="B21" s="7" t="s">
        <v>66</v>
      </c>
      <c r="C21" s="128">
        <v>112230000</v>
      </c>
      <c r="D21" s="78">
        <v>142303500</v>
      </c>
      <c r="E21" s="77">
        <v>32322000</v>
      </c>
      <c r="F21" s="78">
        <v>128138074</v>
      </c>
      <c r="G21" s="79">
        <v>274288000</v>
      </c>
      <c r="H21" s="123">
        <f t="shared" si="0"/>
        <v>689281574</v>
      </c>
    </row>
    <row r="22" spans="1:8" x14ac:dyDescent="0.2">
      <c r="A22" s="339"/>
      <c r="B22" s="7" t="s">
        <v>7</v>
      </c>
      <c r="C22" s="129">
        <v>348.11981798386421</v>
      </c>
      <c r="D22" s="81">
        <v>353.19806403574086</v>
      </c>
      <c r="E22" s="80">
        <v>421.57297508803964</v>
      </c>
      <c r="F22" s="81">
        <v>347.90821318997581</v>
      </c>
      <c r="G22" s="82">
        <v>781.92402205333167</v>
      </c>
      <c r="H22" s="124">
        <f>H21/H20</f>
        <v>453.16019078863025</v>
      </c>
    </row>
    <row r="23" spans="1:8" x14ac:dyDescent="0.2">
      <c r="A23" s="339"/>
      <c r="B23" s="7" t="s">
        <v>8</v>
      </c>
      <c r="C23" s="129">
        <v>4419.9530000000004</v>
      </c>
      <c r="D23" s="81">
        <v>3980</v>
      </c>
      <c r="E23" s="80">
        <v>1033.3879999999999</v>
      </c>
      <c r="F23" s="81">
        <v>3531.0030000000002</v>
      </c>
      <c r="G23" s="82">
        <v>6021.7579999999998</v>
      </c>
      <c r="H23" s="124">
        <f t="shared" si="0"/>
        <v>18986.101999999999</v>
      </c>
    </row>
    <row r="24" spans="1:8" x14ac:dyDescent="0.2">
      <c r="A24" s="339"/>
      <c r="B24" s="7" t="s">
        <v>9</v>
      </c>
      <c r="C24" s="130">
        <v>13.709999410649868</v>
      </c>
      <c r="D24" s="84">
        <v>9.8783817324398111</v>
      </c>
      <c r="E24" s="83">
        <v>13.478387896178425</v>
      </c>
      <c r="F24" s="84">
        <v>9.5870408080149883</v>
      </c>
      <c r="G24" s="85">
        <v>17.166471866037984</v>
      </c>
      <c r="H24" s="125">
        <f>H23*1000/H20</f>
        <v>12.48219295160267</v>
      </c>
    </row>
    <row r="25" spans="1:8" ht="12" thickBot="1" x14ac:dyDescent="0.25">
      <c r="A25" s="340"/>
      <c r="B25" s="8" t="s">
        <v>10</v>
      </c>
      <c r="C25" s="131">
        <v>3.9382990287801838E-2</v>
      </c>
      <c r="D25" s="87">
        <v>2.7968391501263144E-2</v>
      </c>
      <c r="E25" s="86">
        <v>3.1971660169543961E-2</v>
      </c>
      <c r="F25" s="87">
        <v>2.7556235939678632E-2</v>
      </c>
      <c r="G25" s="88">
        <v>2.1954143090474245E-2</v>
      </c>
      <c r="H25" s="126">
        <f>H23*1000/H21</f>
        <v>2.7544769389120503E-2</v>
      </c>
    </row>
    <row r="26" spans="1:8" x14ac:dyDescent="0.2">
      <c r="A26" s="338" t="s">
        <v>13</v>
      </c>
      <c r="B26" s="9" t="s">
        <v>4</v>
      </c>
      <c r="C26" s="127">
        <v>372713</v>
      </c>
      <c r="D26" s="75">
        <v>384700</v>
      </c>
      <c r="E26" s="74">
        <v>79358</v>
      </c>
      <c r="F26" s="75">
        <v>458092</v>
      </c>
      <c r="G26" s="76">
        <v>335466</v>
      </c>
      <c r="H26" s="122">
        <f t="shared" si="0"/>
        <v>1630329</v>
      </c>
    </row>
    <row r="27" spans="1:8" x14ac:dyDescent="0.2">
      <c r="A27" s="339"/>
      <c r="B27" s="7" t="s">
        <v>66</v>
      </c>
      <c r="C27" s="128">
        <v>139740000</v>
      </c>
      <c r="D27" s="78">
        <v>137843900</v>
      </c>
      <c r="E27" s="77">
        <v>36419000</v>
      </c>
      <c r="F27" s="78">
        <v>155567407</v>
      </c>
      <c r="G27" s="79">
        <v>263207000</v>
      </c>
      <c r="H27" s="123">
        <f t="shared" si="0"/>
        <v>732777307</v>
      </c>
    </row>
    <row r="28" spans="1:8" x14ac:dyDescent="0.2">
      <c r="A28" s="339"/>
      <c r="B28" s="7" t="s">
        <v>7</v>
      </c>
      <c r="C28" s="129">
        <v>374.9265520655303</v>
      </c>
      <c r="D28" s="81">
        <v>358.31531063166102</v>
      </c>
      <c r="E28" s="80">
        <v>458.92033569394391</v>
      </c>
      <c r="F28" s="81">
        <v>339.5986111960043</v>
      </c>
      <c r="G28" s="82">
        <v>784.60112202130767</v>
      </c>
      <c r="H28" s="124">
        <f>H27/H26</f>
        <v>449.46590964155087</v>
      </c>
    </row>
    <row r="29" spans="1:8" x14ac:dyDescent="0.2">
      <c r="A29" s="339"/>
      <c r="B29" s="7" t="s">
        <v>8</v>
      </c>
      <c r="C29" s="129">
        <v>5378.2420000000002</v>
      </c>
      <c r="D29" s="81">
        <v>3660.8</v>
      </c>
      <c r="E29" s="80">
        <v>1110.2190000000001</v>
      </c>
      <c r="F29" s="81">
        <v>4219.0140000000001</v>
      </c>
      <c r="G29" s="82">
        <v>4972.2520000000004</v>
      </c>
      <c r="H29" s="124">
        <f t="shared" ref="H29:H45" si="1">SUM(C29:G29)</f>
        <v>19340.527000000002</v>
      </c>
    </row>
    <row r="30" spans="1:8" x14ac:dyDescent="0.2">
      <c r="A30" s="339"/>
      <c r="B30" s="7" t="s">
        <v>9</v>
      </c>
      <c r="C30" s="130">
        <v>14.429982318835135</v>
      </c>
      <c r="D30" s="84">
        <v>9.5159864829737462</v>
      </c>
      <c r="E30" s="83">
        <v>13.990007308651931</v>
      </c>
      <c r="F30" s="84">
        <v>9.2099709228713884</v>
      </c>
      <c r="G30" s="85">
        <v>14.821925321791181</v>
      </c>
      <c r="H30" s="125">
        <f>H29*1000/H26</f>
        <v>11.862959562149726</v>
      </c>
    </row>
    <row r="31" spans="1:8" ht="12" thickBot="1" x14ac:dyDescent="0.25">
      <c r="A31" s="340"/>
      <c r="B31" s="8" t="s">
        <v>10</v>
      </c>
      <c r="C31" s="131">
        <v>3.8487491054816088E-2</v>
      </c>
      <c r="D31" s="87">
        <v>2.6557577085384265E-2</v>
      </c>
      <c r="E31" s="86">
        <v>3.048460968175952E-2</v>
      </c>
      <c r="F31" s="87">
        <v>2.712016662976198E-2</v>
      </c>
      <c r="G31" s="88">
        <v>1.8891032533329282E-2</v>
      </c>
      <c r="H31" s="126">
        <f>H29*1000/H27</f>
        <v>2.6393457896752254E-2</v>
      </c>
    </row>
    <row r="32" spans="1:8" x14ac:dyDescent="0.2">
      <c r="A32" s="338" t="s">
        <v>14</v>
      </c>
      <c r="B32" s="9" t="s">
        <v>4</v>
      </c>
      <c r="C32" s="127">
        <v>332768</v>
      </c>
      <c r="D32" s="75">
        <v>367700</v>
      </c>
      <c r="E32" s="74">
        <v>78410</v>
      </c>
      <c r="F32" s="75">
        <v>547514</v>
      </c>
      <c r="G32" s="76">
        <v>260425</v>
      </c>
      <c r="H32" s="122">
        <f t="shared" si="1"/>
        <v>1586817</v>
      </c>
    </row>
    <row r="33" spans="1:8" x14ac:dyDescent="0.2">
      <c r="A33" s="339"/>
      <c r="B33" s="7" t="s">
        <v>66</v>
      </c>
      <c r="C33" s="128">
        <v>131460000</v>
      </c>
      <c r="D33" s="78">
        <v>130019900</v>
      </c>
      <c r="E33" s="77">
        <v>37759000</v>
      </c>
      <c r="F33" s="78">
        <v>240881549</v>
      </c>
      <c r="G33" s="79">
        <v>210310000</v>
      </c>
      <c r="H33" s="123">
        <f t="shared" si="1"/>
        <v>750430449</v>
      </c>
    </row>
    <row r="34" spans="1:8" x14ac:dyDescent="0.2">
      <c r="A34" s="339"/>
      <c r="B34" s="7" t="s">
        <v>7</v>
      </c>
      <c r="C34" s="128">
        <v>395.05000480815465</v>
      </c>
      <c r="D34" s="78">
        <v>353.60320913788416</v>
      </c>
      <c r="E34" s="80">
        <v>481.55847468435149</v>
      </c>
      <c r="F34" s="81">
        <v>439.95504955124437</v>
      </c>
      <c r="G34" s="82">
        <v>807.56455793414614</v>
      </c>
      <c r="H34" s="124">
        <f>H33/H32</f>
        <v>472.9155592610868</v>
      </c>
    </row>
    <row r="35" spans="1:8" x14ac:dyDescent="0.2">
      <c r="A35" s="339"/>
      <c r="B35" s="7" t="s">
        <v>8</v>
      </c>
      <c r="C35" s="129">
        <v>4808.4870000000001</v>
      </c>
      <c r="D35" s="81">
        <v>3523.9</v>
      </c>
      <c r="E35" s="80">
        <v>937.22799999999995</v>
      </c>
      <c r="F35" s="81">
        <v>5451.4269999999997</v>
      </c>
      <c r="G35" s="82">
        <v>3711.6610000000001</v>
      </c>
      <c r="H35" s="124">
        <f t="shared" si="1"/>
        <v>18432.703000000001</v>
      </c>
    </row>
    <row r="36" spans="1:8" x14ac:dyDescent="0.2">
      <c r="A36" s="339"/>
      <c r="B36" s="7" t="s">
        <v>9</v>
      </c>
      <c r="C36" s="130">
        <v>14.449968145975575</v>
      </c>
      <c r="D36" s="84">
        <v>9.5836279575741088</v>
      </c>
      <c r="E36" s="83">
        <v>11.952914169111082</v>
      </c>
      <c r="F36" s="84">
        <v>9.9566896919530823</v>
      </c>
      <c r="G36" s="85">
        <v>14.252322165690698</v>
      </c>
      <c r="H36" s="125">
        <f>H35*1000/H32</f>
        <v>11.61614918418444</v>
      </c>
    </row>
    <row r="37" spans="1:8" ht="12" thickBot="1" x14ac:dyDescent="0.25">
      <c r="A37" s="340"/>
      <c r="B37" s="8" t="s">
        <v>10</v>
      </c>
      <c r="C37" s="131">
        <v>3.6577567320858054E-2</v>
      </c>
      <c r="D37" s="87">
        <v>2.710277426763134E-2</v>
      </c>
      <c r="E37" s="86">
        <v>2.4821314123785059E-2</v>
      </c>
      <c r="F37" s="87">
        <v>2.2631152210001771E-2</v>
      </c>
      <c r="G37" s="88">
        <v>1.7648523608007227E-2</v>
      </c>
      <c r="H37" s="126">
        <f>H35*1000/H33</f>
        <v>2.4562839933484629E-2</v>
      </c>
    </row>
    <row r="38" spans="1:8" x14ac:dyDescent="0.2">
      <c r="A38" s="338" t="s">
        <v>15</v>
      </c>
      <c r="B38" s="9" t="s">
        <v>4</v>
      </c>
      <c r="C38" s="127">
        <v>331140</v>
      </c>
      <c r="D38" s="75">
        <v>357800</v>
      </c>
      <c r="E38" s="74">
        <v>97188</v>
      </c>
      <c r="F38" s="75">
        <v>522460</v>
      </c>
      <c r="G38" s="76">
        <v>198402</v>
      </c>
      <c r="H38" s="122">
        <f t="shared" si="1"/>
        <v>1506990</v>
      </c>
    </row>
    <row r="39" spans="1:8" x14ac:dyDescent="0.2">
      <c r="A39" s="339"/>
      <c r="B39" s="7" t="s">
        <v>66</v>
      </c>
      <c r="C39" s="128">
        <v>124740000</v>
      </c>
      <c r="D39" s="78">
        <v>132894000</v>
      </c>
      <c r="E39" s="77">
        <v>43670000</v>
      </c>
      <c r="F39" s="78">
        <v>241584579</v>
      </c>
      <c r="G39" s="79">
        <v>164821000</v>
      </c>
      <c r="H39" s="123">
        <f t="shared" si="1"/>
        <v>707709579</v>
      </c>
    </row>
    <row r="40" spans="1:8" x14ac:dyDescent="0.2">
      <c r="A40" s="339"/>
      <c r="B40" s="7" t="s">
        <v>7</v>
      </c>
      <c r="C40" s="129">
        <v>376.69867729661172</v>
      </c>
      <c r="D40" s="81">
        <v>371.41978759083287</v>
      </c>
      <c r="E40" s="80">
        <v>449.33530888587069</v>
      </c>
      <c r="F40" s="81">
        <v>462.39822952953335</v>
      </c>
      <c r="G40" s="82">
        <v>830.74263364280603</v>
      </c>
      <c r="H40" s="124">
        <f>H39/H38</f>
        <v>469.61796627714847</v>
      </c>
    </row>
    <row r="41" spans="1:8" x14ac:dyDescent="0.2">
      <c r="A41" s="339"/>
      <c r="B41" s="7" t="s">
        <v>8</v>
      </c>
      <c r="C41" s="129">
        <v>4046.5479999999998</v>
      </c>
      <c r="D41" s="81">
        <v>3616.7</v>
      </c>
      <c r="E41" s="80">
        <v>1091.5519999999999</v>
      </c>
      <c r="F41" s="81">
        <v>5332.8239999999996</v>
      </c>
      <c r="G41" s="82">
        <v>4171.9350000000004</v>
      </c>
      <c r="H41" s="124">
        <f t="shared" si="1"/>
        <v>18259.559000000001</v>
      </c>
    </row>
    <row r="42" spans="1:8" x14ac:dyDescent="0.2">
      <c r="A42" s="339"/>
      <c r="B42" s="7" t="s">
        <v>9</v>
      </c>
      <c r="C42" s="130">
        <v>12.220051941776893</v>
      </c>
      <c r="D42" s="84">
        <v>10.108160983789826</v>
      </c>
      <c r="E42" s="83">
        <v>11.231345433592624</v>
      </c>
      <c r="F42" s="84">
        <v>10.20714313057459</v>
      </c>
      <c r="G42" s="85">
        <v>21.027686212840599</v>
      </c>
      <c r="H42" s="125">
        <f>H41*1000/H38</f>
        <v>12.116576088759713</v>
      </c>
    </row>
    <row r="43" spans="1:8" ht="12" thickBot="1" x14ac:dyDescent="0.25">
      <c r="A43" s="340"/>
      <c r="B43" s="8" t="s">
        <v>10</v>
      </c>
      <c r="C43" s="131">
        <v>3.2439858906525572E-2</v>
      </c>
      <c r="D43" s="87">
        <v>2.721492317185125E-2</v>
      </c>
      <c r="E43" s="86">
        <v>2.4995465994962218E-2</v>
      </c>
      <c r="F43" s="87">
        <v>2.207435599604228E-2</v>
      </c>
      <c r="G43" s="88">
        <v>2.5311914137154855E-2</v>
      </c>
      <c r="H43" s="126">
        <f>H41*1000/H39</f>
        <v>2.5800921086586E-2</v>
      </c>
    </row>
    <row r="44" spans="1:8" x14ac:dyDescent="0.2">
      <c r="A44" s="338" t="s">
        <v>16</v>
      </c>
      <c r="B44" s="9" t="s">
        <v>4</v>
      </c>
      <c r="C44" s="127">
        <v>311259</v>
      </c>
      <c r="D44" s="75">
        <v>364500</v>
      </c>
      <c r="E44" s="74">
        <v>111148</v>
      </c>
      <c r="F44" s="75">
        <v>573434</v>
      </c>
      <c r="G44" s="76">
        <v>230920</v>
      </c>
      <c r="H44" s="122">
        <f t="shared" si="1"/>
        <v>1591261</v>
      </c>
    </row>
    <row r="45" spans="1:8" x14ac:dyDescent="0.2">
      <c r="A45" s="339"/>
      <c r="B45" s="7" t="s">
        <v>66</v>
      </c>
      <c r="C45" s="128">
        <v>115520000</v>
      </c>
      <c r="D45" s="78">
        <v>137169900</v>
      </c>
      <c r="E45" s="77">
        <v>55419000</v>
      </c>
      <c r="F45" s="78">
        <v>270919106</v>
      </c>
      <c r="G45" s="79">
        <v>200003000</v>
      </c>
      <c r="H45" s="123">
        <f t="shared" si="1"/>
        <v>779031006</v>
      </c>
    </row>
    <row r="46" spans="1:8" x14ac:dyDescent="0.2">
      <c r="A46" s="339"/>
      <c r="B46" s="7" t="s">
        <v>7</v>
      </c>
      <c r="C46" s="129">
        <v>371.13786268027593</v>
      </c>
      <c r="D46" s="81">
        <v>376.32345679012343</v>
      </c>
      <c r="E46" s="80">
        <v>498.60546298628856</v>
      </c>
      <c r="F46" s="81">
        <v>472.45037092324486</v>
      </c>
      <c r="G46" s="82">
        <v>866.11380564697731</v>
      </c>
      <c r="H46" s="124">
        <f>H45/H44</f>
        <v>489.56833982608759</v>
      </c>
    </row>
    <row r="47" spans="1:8" x14ac:dyDescent="0.2">
      <c r="A47" s="339"/>
      <c r="B47" s="7" t="s">
        <v>8</v>
      </c>
      <c r="C47" s="129">
        <v>3411.3989999999999</v>
      </c>
      <c r="D47" s="81">
        <v>3640.5</v>
      </c>
      <c r="E47" s="80">
        <v>1432.4829999999999</v>
      </c>
      <c r="F47" s="81">
        <v>5883.8530000000001</v>
      </c>
      <c r="G47" s="82">
        <v>3558.241</v>
      </c>
      <c r="H47" s="124">
        <f t="shared" ref="H47:H65" si="2">SUM(C47:G47)</f>
        <v>17926.476000000002</v>
      </c>
    </row>
    <row r="48" spans="1:8" x14ac:dyDescent="0.2">
      <c r="A48" s="339"/>
      <c r="B48" s="7" t="s">
        <v>9</v>
      </c>
      <c r="C48" s="130">
        <v>10.960001156593062</v>
      </c>
      <c r="D48" s="84">
        <v>9.9876543209876552</v>
      </c>
      <c r="E48" s="83">
        <v>12.888068161370425</v>
      </c>
      <c r="F48" s="84">
        <v>10.260732708559312</v>
      </c>
      <c r="G48" s="85">
        <v>15.408977134938507</v>
      </c>
      <c r="H48" s="125">
        <f>H47*1000/H44</f>
        <v>11.265578682566847</v>
      </c>
    </row>
    <row r="49" spans="1:8" ht="12" thickBot="1" x14ac:dyDescent="0.25">
      <c r="A49" s="340"/>
      <c r="B49" s="8" t="s">
        <v>10</v>
      </c>
      <c r="C49" s="131">
        <v>2.953080851800554E-2</v>
      </c>
      <c r="D49" s="87">
        <v>2.6540079128146918E-2</v>
      </c>
      <c r="E49" s="86">
        <v>2.5848228946751116E-2</v>
      </c>
      <c r="F49" s="87">
        <v>2.171811758451617E-2</v>
      </c>
      <c r="G49" s="88">
        <v>1.7790938135927963E-2</v>
      </c>
      <c r="H49" s="126">
        <f>H47*1000/H45</f>
        <v>2.3011248412364224E-2</v>
      </c>
    </row>
    <row r="50" spans="1:8" x14ac:dyDescent="0.2">
      <c r="A50" s="338" t="s">
        <v>17</v>
      </c>
      <c r="B50" s="9" t="s">
        <v>4</v>
      </c>
      <c r="C50" s="127">
        <v>314917</v>
      </c>
      <c r="D50" s="75">
        <v>342000</v>
      </c>
      <c r="E50" s="74">
        <v>95505</v>
      </c>
      <c r="F50" s="75">
        <v>580574</v>
      </c>
      <c r="G50" s="76">
        <v>271110</v>
      </c>
      <c r="H50" s="122">
        <f t="shared" si="2"/>
        <v>1604106</v>
      </c>
    </row>
    <row r="51" spans="1:8" x14ac:dyDescent="0.2">
      <c r="A51" s="339"/>
      <c r="B51" s="7" t="s">
        <v>66</v>
      </c>
      <c r="C51" s="128">
        <v>114060000</v>
      </c>
      <c r="D51" s="78">
        <v>127021400</v>
      </c>
      <c r="E51" s="77">
        <v>43372000</v>
      </c>
      <c r="F51" s="78">
        <v>273546399</v>
      </c>
      <c r="G51" s="79">
        <v>216810000</v>
      </c>
      <c r="H51" s="123">
        <f t="shared" si="2"/>
        <v>774809799</v>
      </c>
    </row>
    <row r="52" spans="1:8" x14ac:dyDescent="0.2">
      <c r="A52" s="339"/>
      <c r="B52" s="7" t="s">
        <v>7</v>
      </c>
      <c r="C52" s="129">
        <v>362.19067246290291</v>
      </c>
      <c r="D52" s="81">
        <v>371.40760233918127</v>
      </c>
      <c r="E52" s="80">
        <v>454.13329145070941</v>
      </c>
      <c r="F52" s="81">
        <v>471.16543110783465</v>
      </c>
      <c r="G52" s="82">
        <v>799.71229390284384</v>
      </c>
      <c r="H52" s="124">
        <f>H51/H50</f>
        <v>483.01658306869996</v>
      </c>
    </row>
    <row r="53" spans="1:8" x14ac:dyDescent="0.2">
      <c r="A53" s="339"/>
      <c r="B53" s="7" t="s">
        <v>8</v>
      </c>
      <c r="C53" s="129">
        <v>3155.4679999999998</v>
      </c>
      <c r="D53" s="81">
        <v>3600.4</v>
      </c>
      <c r="E53" s="80">
        <v>1367.143</v>
      </c>
      <c r="F53" s="81">
        <v>5816.6040000000003</v>
      </c>
      <c r="G53" s="82">
        <v>3998.1</v>
      </c>
      <c r="H53" s="124">
        <f t="shared" si="2"/>
        <v>17937.715</v>
      </c>
    </row>
    <row r="54" spans="1:8" x14ac:dyDescent="0.2">
      <c r="A54" s="339"/>
      <c r="B54" s="7" t="s">
        <v>9</v>
      </c>
      <c r="C54" s="130">
        <v>10.019998920350442</v>
      </c>
      <c r="D54" s="84">
        <v>10.527485380116959</v>
      </c>
      <c r="E54" s="83">
        <v>14.314884037484948</v>
      </c>
      <c r="F54" s="84">
        <v>10.01871251554496</v>
      </c>
      <c r="G54" s="85">
        <v>14.747150603076243</v>
      </c>
      <c r="H54" s="125">
        <f>H53*1000/H50</f>
        <v>11.182375104887084</v>
      </c>
    </row>
    <row r="55" spans="1:8" ht="12" thickBot="1" x14ac:dyDescent="0.25">
      <c r="A55" s="340"/>
      <c r="B55" s="8" t="s">
        <v>10</v>
      </c>
      <c r="C55" s="131">
        <v>2.7664983342100647E-2</v>
      </c>
      <c r="D55" s="87">
        <v>2.8344830083749668E-2</v>
      </c>
      <c r="E55" s="86">
        <v>3.152132712348981E-2</v>
      </c>
      <c r="F55" s="87">
        <v>2.1263683313922914E-2</v>
      </c>
      <c r="G55" s="88">
        <v>1.8440570084405701E-2</v>
      </c>
      <c r="H55" s="126">
        <f>H53*1000/H51</f>
        <v>2.3151120472600012E-2</v>
      </c>
    </row>
    <row r="56" spans="1:8" x14ac:dyDescent="0.2">
      <c r="A56" s="338" t="s">
        <v>18</v>
      </c>
      <c r="B56" s="9" t="s">
        <v>4</v>
      </c>
      <c r="C56" s="127">
        <v>240881</v>
      </c>
      <c r="D56" s="75">
        <v>338600</v>
      </c>
      <c r="E56" s="74">
        <v>88858</v>
      </c>
      <c r="F56" s="75">
        <v>546148</v>
      </c>
      <c r="G56" s="76">
        <v>257351</v>
      </c>
      <c r="H56" s="122">
        <f t="shared" si="2"/>
        <v>1471838</v>
      </c>
    </row>
    <row r="57" spans="1:8" x14ac:dyDescent="0.2">
      <c r="A57" s="339"/>
      <c r="B57" s="7" t="s">
        <v>66</v>
      </c>
      <c r="C57" s="128">
        <v>89840000</v>
      </c>
      <c r="D57" s="78">
        <v>131148300</v>
      </c>
      <c r="E57" s="77">
        <v>42638000</v>
      </c>
      <c r="F57" s="78">
        <v>251006013</v>
      </c>
      <c r="G57" s="79">
        <v>205504000</v>
      </c>
      <c r="H57" s="123">
        <f t="shared" si="2"/>
        <v>720136313</v>
      </c>
    </row>
    <row r="58" spans="1:8" x14ac:dyDescent="0.2">
      <c r="A58" s="339"/>
      <c r="B58" s="7" t="s">
        <v>7</v>
      </c>
      <c r="C58" s="129">
        <v>372.96424375521525</v>
      </c>
      <c r="D58" s="81">
        <v>387.32516243354991</v>
      </c>
      <c r="E58" s="80">
        <v>479.84424587544174</v>
      </c>
      <c r="F58" s="81">
        <v>459.59339409830301</v>
      </c>
      <c r="G58" s="82">
        <v>798.53585181328219</v>
      </c>
      <c r="H58" s="124">
        <f>H57/H56</f>
        <v>489.27688577139605</v>
      </c>
    </row>
    <row r="59" spans="1:8" x14ac:dyDescent="0.2">
      <c r="A59" s="339"/>
      <c r="B59" s="7" t="s">
        <v>8</v>
      </c>
      <c r="C59" s="129">
        <v>2615.9459999999999</v>
      </c>
      <c r="D59" s="81">
        <v>3601.2</v>
      </c>
      <c r="E59" s="80">
        <v>1348.645</v>
      </c>
      <c r="F59" s="81">
        <v>5293.59</v>
      </c>
      <c r="G59" s="82">
        <v>5246.3980000000001</v>
      </c>
      <c r="H59" s="124">
        <f t="shared" si="2"/>
        <v>18105.778999999999</v>
      </c>
    </row>
    <row r="60" spans="1:8" x14ac:dyDescent="0.2">
      <c r="A60" s="339"/>
      <c r="B60" s="7" t="s">
        <v>9</v>
      </c>
      <c r="C60" s="130">
        <v>10.859910080081036</v>
      </c>
      <c r="D60" s="84">
        <v>10.635558180744241</v>
      </c>
      <c r="E60" s="83">
        <v>15.177530441828536</v>
      </c>
      <c r="F60" s="84">
        <v>9.6925924840885624</v>
      </c>
      <c r="G60" s="85">
        <v>20.38615742701602</v>
      </c>
      <c r="H60" s="125">
        <f>H59*1000/H56</f>
        <v>12.301475434117069</v>
      </c>
    </row>
    <row r="61" spans="1:8" ht="12" thickBot="1" x14ac:dyDescent="0.25">
      <c r="A61" s="340"/>
      <c r="B61" s="8" t="s">
        <v>10</v>
      </c>
      <c r="C61" s="131">
        <v>2.9117831700801424E-2</v>
      </c>
      <c r="D61" s="87">
        <v>2.7458991081089117E-2</v>
      </c>
      <c r="E61" s="86">
        <v>3.1630118673483747E-2</v>
      </c>
      <c r="F61" s="87">
        <v>2.1089494776366173E-2</v>
      </c>
      <c r="G61" s="88">
        <v>2.5529420351915293E-2</v>
      </c>
      <c r="H61" s="126">
        <f>H59*1000/H57</f>
        <v>2.514215527415016E-2</v>
      </c>
    </row>
    <row r="62" spans="1:8" x14ac:dyDescent="0.2">
      <c r="A62" s="338" t="s">
        <v>19</v>
      </c>
      <c r="B62" s="9" t="s">
        <v>4</v>
      </c>
      <c r="C62" s="127">
        <v>252095</v>
      </c>
      <c r="D62" s="75">
        <v>289600</v>
      </c>
      <c r="E62" s="74">
        <v>87747</v>
      </c>
      <c r="F62" s="75">
        <v>507725</v>
      </c>
      <c r="G62" s="76">
        <v>293176</v>
      </c>
      <c r="H62" s="122">
        <f t="shared" si="2"/>
        <v>1430343</v>
      </c>
    </row>
    <row r="63" spans="1:8" x14ac:dyDescent="0.2">
      <c r="A63" s="339"/>
      <c r="B63" s="7" t="s">
        <v>66</v>
      </c>
      <c r="C63" s="128">
        <v>93890000</v>
      </c>
      <c r="D63" s="78">
        <v>118179600</v>
      </c>
      <c r="E63" s="77">
        <v>44160000</v>
      </c>
      <c r="F63" s="78">
        <v>221597237</v>
      </c>
      <c r="G63" s="79">
        <v>238950000</v>
      </c>
      <c r="H63" s="123">
        <f t="shared" si="2"/>
        <v>716776837</v>
      </c>
    </row>
    <row r="64" spans="1:8" x14ac:dyDescent="0.2">
      <c r="A64" s="339"/>
      <c r="B64" s="7" t="s">
        <v>7</v>
      </c>
      <c r="C64" s="129">
        <v>372.43896150260815</v>
      </c>
      <c r="D64" s="81">
        <v>408.07872928176795</v>
      </c>
      <c r="E64" s="80">
        <v>503.26506889124414</v>
      </c>
      <c r="F64" s="81">
        <v>436.45130139347089</v>
      </c>
      <c r="G64" s="82">
        <v>815.03943023985596</v>
      </c>
      <c r="H64" s="124">
        <f>H63/H62</f>
        <v>501.12234408110504</v>
      </c>
    </row>
    <row r="65" spans="1:8" x14ac:dyDescent="0.2">
      <c r="A65" s="339"/>
      <c r="B65" s="7" t="s">
        <v>8</v>
      </c>
      <c r="C65" s="129">
        <v>2445.3380000000002</v>
      </c>
      <c r="D65" s="81">
        <v>3165</v>
      </c>
      <c r="E65" s="80">
        <v>1576.087</v>
      </c>
      <c r="F65" s="81">
        <v>4731.6220000000003</v>
      </c>
      <c r="G65" s="82">
        <v>3993.797</v>
      </c>
      <c r="H65" s="124">
        <f t="shared" si="2"/>
        <v>15911.843999999999</v>
      </c>
    </row>
    <row r="66" spans="1:8" x14ac:dyDescent="0.2">
      <c r="A66" s="339"/>
      <c r="B66" s="7" t="s">
        <v>9</v>
      </c>
      <c r="C66" s="130">
        <v>9.7000654515162932</v>
      </c>
      <c r="D66" s="84">
        <v>10.928867403314918</v>
      </c>
      <c r="E66" s="83">
        <v>17.961719488985377</v>
      </c>
      <c r="F66" s="84">
        <v>9.3192614111970062</v>
      </c>
      <c r="G66" s="85">
        <v>13.622523671787595</v>
      </c>
      <c r="H66" s="125">
        <f>H65*1000/H62</f>
        <v>11.1244953133619</v>
      </c>
    </row>
    <row r="67" spans="1:8" ht="12" thickBot="1" x14ac:dyDescent="0.25">
      <c r="A67" s="340"/>
      <c r="B67" s="8" t="s">
        <v>10</v>
      </c>
      <c r="C67" s="131">
        <v>2.6044711896900628E-2</v>
      </c>
      <c r="D67" s="87">
        <v>2.6781271894641714E-2</v>
      </c>
      <c r="E67" s="86">
        <v>3.56903759057971E-2</v>
      </c>
      <c r="F67" s="87">
        <v>2.1352351067445846E-2</v>
      </c>
      <c r="G67" s="88">
        <v>1.6713944339820045E-2</v>
      </c>
      <c r="H67" s="126">
        <f>H65*1000/H63</f>
        <v>2.2199160434086405E-2</v>
      </c>
    </row>
    <row r="68" spans="1:8" x14ac:dyDescent="0.2">
      <c r="A68" s="338" t="s">
        <v>20</v>
      </c>
      <c r="B68" s="9" t="s">
        <v>4</v>
      </c>
      <c r="C68" s="127">
        <v>160646</v>
      </c>
      <c r="D68" s="75">
        <v>275200</v>
      </c>
      <c r="E68" s="74">
        <v>67227</v>
      </c>
      <c r="F68" s="75">
        <v>475954</v>
      </c>
      <c r="G68" s="76">
        <v>268209</v>
      </c>
      <c r="H68" s="122">
        <f t="shared" ref="H68:H81" si="3">SUM(C68:G68)</f>
        <v>1247236</v>
      </c>
    </row>
    <row r="69" spans="1:8" x14ac:dyDescent="0.2">
      <c r="A69" s="339"/>
      <c r="B69" s="7" t="s">
        <v>66</v>
      </c>
      <c r="C69" s="128">
        <v>59030000</v>
      </c>
      <c r="D69" s="78">
        <v>115630700</v>
      </c>
      <c r="E69" s="77">
        <v>36579000</v>
      </c>
      <c r="F69" s="78">
        <v>209959386</v>
      </c>
      <c r="G69" s="79">
        <v>226899000</v>
      </c>
      <c r="H69" s="123">
        <f t="shared" si="3"/>
        <v>648098086</v>
      </c>
    </row>
    <row r="70" spans="1:8" x14ac:dyDescent="0.2">
      <c r="A70" s="339"/>
      <c r="B70" s="7" t="s">
        <v>7</v>
      </c>
      <c r="C70" s="129">
        <v>367.45390485913128</v>
      </c>
      <c r="D70" s="81">
        <v>420.16969476744185</v>
      </c>
      <c r="E70" s="80">
        <v>544.11174081842114</v>
      </c>
      <c r="F70" s="81">
        <v>441.13377763397301</v>
      </c>
      <c r="G70" s="82">
        <v>845.97832287507129</v>
      </c>
      <c r="H70" s="124">
        <f>H69/H68</f>
        <v>519.62746905958454</v>
      </c>
    </row>
    <row r="71" spans="1:8" x14ac:dyDescent="0.2">
      <c r="A71" s="339"/>
      <c r="B71" s="7" t="s">
        <v>8</v>
      </c>
      <c r="C71" s="129">
        <v>1508.4739999999999</v>
      </c>
      <c r="D71" s="81">
        <v>2962.5</v>
      </c>
      <c r="E71" s="80">
        <v>1086.2840000000001</v>
      </c>
      <c r="F71" s="81">
        <v>4262.4750000000004</v>
      </c>
      <c r="G71" s="82">
        <v>4751.1090000000004</v>
      </c>
      <c r="H71" s="124">
        <f t="shared" si="3"/>
        <v>14570.842000000001</v>
      </c>
    </row>
    <row r="72" spans="1:8" x14ac:dyDescent="0.2">
      <c r="A72" s="339"/>
      <c r="B72" s="7" t="s">
        <v>9</v>
      </c>
      <c r="C72" s="130">
        <v>9.3900501724288183</v>
      </c>
      <c r="D72" s="84">
        <v>10.764898255813954</v>
      </c>
      <c r="E72" s="83">
        <v>16.158448242521604</v>
      </c>
      <c r="F72" s="84">
        <v>8.9556448732440526</v>
      </c>
      <c r="G72" s="85">
        <v>17.714204221334853</v>
      </c>
      <c r="H72" s="125">
        <f>H71*1000/H68</f>
        <v>11.6825059571725</v>
      </c>
    </row>
    <row r="73" spans="1:8" ht="12" thickBot="1" x14ac:dyDescent="0.25">
      <c r="A73" s="340"/>
      <c r="B73" s="8" t="s">
        <v>10</v>
      </c>
      <c r="C73" s="131">
        <v>2.5554362188717601E-2</v>
      </c>
      <c r="D73" s="87">
        <v>2.5620358607186498E-2</v>
      </c>
      <c r="E73" s="86">
        <v>2.9696929932474917E-2</v>
      </c>
      <c r="F73" s="87">
        <v>2.0301426295845616E-2</v>
      </c>
      <c r="G73" s="88">
        <v>2.0939312204989884E-2</v>
      </c>
      <c r="H73" s="126">
        <f>H71*1000/H69</f>
        <v>2.248246417441202E-2</v>
      </c>
    </row>
    <row r="74" spans="1:8" x14ac:dyDescent="0.2">
      <c r="A74" s="338" t="s">
        <v>21</v>
      </c>
      <c r="B74" s="9" t="s">
        <v>4</v>
      </c>
      <c r="C74" s="127">
        <v>118287</v>
      </c>
      <c r="D74" s="75">
        <v>301700</v>
      </c>
      <c r="E74" s="74">
        <v>57980</v>
      </c>
      <c r="F74" s="75">
        <v>439582</v>
      </c>
      <c r="G74" s="76">
        <v>276808</v>
      </c>
      <c r="H74" s="122">
        <f t="shared" si="3"/>
        <v>1194357</v>
      </c>
    </row>
    <row r="75" spans="1:8" x14ac:dyDescent="0.2">
      <c r="A75" s="339"/>
      <c r="B75" s="7" t="s">
        <v>66</v>
      </c>
      <c r="C75" s="128">
        <v>42130197</v>
      </c>
      <c r="D75" s="78">
        <v>117131900</v>
      </c>
      <c r="E75" s="77">
        <v>33732000</v>
      </c>
      <c r="F75" s="78">
        <v>183069788</v>
      </c>
      <c r="G75" s="79">
        <v>233803000</v>
      </c>
      <c r="H75" s="123">
        <f t="shared" si="3"/>
        <v>609866885</v>
      </c>
    </row>
    <row r="76" spans="1:8" x14ac:dyDescent="0.2">
      <c r="A76" s="339"/>
      <c r="B76" s="7" t="s">
        <v>7</v>
      </c>
      <c r="C76" s="129">
        <v>356.16929163813438</v>
      </c>
      <c r="D76" s="81">
        <v>388.23964202850516</v>
      </c>
      <c r="E76" s="80">
        <v>581.78682304242841</v>
      </c>
      <c r="F76" s="81">
        <v>416.46334017316451</v>
      </c>
      <c r="G76" s="82">
        <v>844.63960579174011</v>
      </c>
      <c r="H76" s="124">
        <f>H75/H74</f>
        <v>510.62361170068914</v>
      </c>
    </row>
    <row r="77" spans="1:8" x14ac:dyDescent="0.2">
      <c r="A77" s="339"/>
      <c r="B77" s="7" t="s">
        <v>8</v>
      </c>
      <c r="C77" s="129">
        <v>1237.7809999999999</v>
      </c>
      <c r="D77" s="81">
        <v>3106.1</v>
      </c>
      <c r="E77" s="80">
        <v>826.68</v>
      </c>
      <c r="F77" s="81">
        <v>3756.5230000000001</v>
      </c>
      <c r="G77" s="82">
        <v>4439.2060000000001</v>
      </c>
      <c r="H77" s="124">
        <f t="shared" si="3"/>
        <v>13366.289999999999</v>
      </c>
    </row>
    <row r="78" spans="1:8" x14ac:dyDescent="0.2">
      <c r="A78" s="339"/>
      <c r="B78" s="7" t="s">
        <v>9</v>
      </c>
      <c r="C78" s="130">
        <v>10.46421838409969</v>
      </c>
      <c r="D78" s="84">
        <v>10.295326483261517</v>
      </c>
      <c r="E78" s="83">
        <v>14.258020006898931</v>
      </c>
      <c r="F78" s="84">
        <v>8.5456706598541334</v>
      </c>
      <c r="G78" s="85">
        <v>16.037130429756367</v>
      </c>
      <c r="H78" s="125">
        <f>H77*1000/H74</f>
        <v>11.191201625644592</v>
      </c>
    </row>
    <row r="79" spans="1:8" ht="12" thickBot="1" x14ac:dyDescent="0.25">
      <c r="A79" s="340"/>
      <c r="B79" s="8" t="s">
        <v>10</v>
      </c>
      <c r="C79" s="131">
        <v>2.9379900597189233E-2</v>
      </c>
      <c r="D79" s="87">
        <v>2.6517968205074793E-2</v>
      </c>
      <c r="E79" s="86">
        <v>2.4507292778370687E-2</v>
      </c>
      <c r="F79" s="87">
        <v>2.0519622822745609E-2</v>
      </c>
      <c r="G79" s="88">
        <v>1.898695055238812E-2</v>
      </c>
      <c r="H79" s="126">
        <f>H77*1000/H75</f>
        <v>2.1916733518003682E-2</v>
      </c>
    </row>
    <row r="80" spans="1:8" x14ac:dyDescent="0.2">
      <c r="A80" s="341" t="s">
        <v>3</v>
      </c>
      <c r="B80" s="149" t="s">
        <v>4</v>
      </c>
      <c r="C80" s="132">
        <f>SUM(C8,C14,C20,C26,C32,C38,C44,C50,C56,C62,C68,C74)</f>
        <v>3281768</v>
      </c>
      <c r="D80" s="133">
        <f t="shared" ref="D80:G81" si="4">SUM(D8,D14,D20,D26,D32,D38,D44,D50,D56,D62,D68,D74)</f>
        <v>4121600</v>
      </c>
      <c r="E80" s="132">
        <f t="shared" si="4"/>
        <v>923992</v>
      </c>
      <c r="F80" s="133">
        <f t="shared" si="4"/>
        <v>5469364</v>
      </c>
      <c r="G80" s="138">
        <f t="shared" si="4"/>
        <v>3287515</v>
      </c>
      <c r="H80" s="117">
        <f t="shared" si="3"/>
        <v>17084239</v>
      </c>
    </row>
    <row r="81" spans="1:8" x14ac:dyDescent="0.2">
      <c r="A81" s="342"/>
      <c r="B81" s="39" t="s">
        <v>66</v>
      </c>
      <c r="C81" s="139">
        <f>SUM(C9,C15,C21,C27,C33,C39,C45,C51,C57,C63,C69,C75)</f>
        <v>1189130197</v>
      </c>
      <c r="D81" s="140">
        <f t="shared" si="4"/>
        <v>1547380300</v>
      </c>
      <c r="E81" s="139">
        <f t="shared" si="4"/>
        <v>447391000</v>
      </c>
      <c r="F81" s="140">
        <f t="shared" si="4"/>
        <v>2382186859</v>
      </c>
      <c r="G81" s="141">
        <f t="shared" si="4"/>
        <v>2711783000</v>
      </c>
      <c r="H81" s="118">
        <f t="shared" si="3"/>
        <v>8277871356</v>
      </c>
    </row>
    <row r="82" spans="1:8" x14ac:dyDescent="0.2">
      <c r="A82" s="342"/>
      <c r="B82" s="150" t="s">
        <v>7</v>
      </c>
      <c r="C82" s="134">
        <f t="shared" ref="C82:H82" si="5">C81/C80</f>
        <v>362.3443817478871</v>
      </c>
      <c r="D82" s="135">
        <f t="shared" si="5"/>
        <v>375.43194390527952</v>
      </c>
      <c r="E82" s="134">
        <f t="shared" si="5"/>
        <v>484.19358609165448</v>
      </c>
      <c r="F82" s="135">
        <f t="shared" si="5"/>
        <v>435.55098161321865</v>
      </c>
      <c r="G82" s="142">
        <f t="shared" si="5"/>
        <v>824.87319449493009</v>
      </c>
      <c r="H82" s="119">
        <f t="shared" si="5"/>
        <v>484.53263595762155</v>
      </c>
    </row>
    <row r="83" spans="1:8" x14ac:dyDescent="0.2">
      <c r="A83" s="342"/>
      <c r="B83" s="150" t="s">
        <v>8</v>
      </c>
      <c r="C83" s="134">
        <f>SUM(C11,C17,C23,C29,C35,C41,C47,C53,C59,C65,C71,C77)</f>
        <v>39703.734000000011</v>
      </c>
      <c r="D83" s="135">
        <f>SUM(D11,D17,D23,D29,D35,D41,D47,D53,D59,D65,D71,D77)</f>
        <v>42031.200000000004</v>
      </c>
      <c r="E83" s="134">
        <f>SUM(E11,E17,E23,E29,E35,E41,E47,E53,E59,E65,E71,E77)</f>
        <v>12999.446999999998</v>
      </c>
      <c r="F83" s="135">
        <f>SUM(F11,F17,F23,F29,F35,F41,F47,F53,F59,F65,F71,F77)</f>
        <v>53047.867000000006</v>
      </c>
      <c r="G83" s="142">
        <f>SUM(G11,G17,G23,G29,G35,G41,G47,G53,G59,G65,G71,G77)</f>
        <v>52709.662000000004</v>
      </c>
      <c r="H83" s="119">
        <f>SUM(C83:G83)</f>
        <v>200491.91000000003</v>
      </c>
    </row>
    <row r="84" spans="1:8" x14ac:dyDescent="0.2">
      <c r="A84" s="342"/>
      <c r="B84" s="150" t="s">
        <v>9</v>
      </c>
      <c r="C84" s="143">
        <f t="shared" ref="C84:H84" si="6">C83*1000/C80</f>
        <v>12.098275685545113</v>
      </c>
      <c r="D84" s="144">
        <f t="shared" si="6"/>
        <v>10.197787267080747</v>
      </c>
      <c r="E84" s="143">
        <f t="shared" si="6"/>
        <v>14.068787392098631</v>
      </c>
      <c r="F84" s="144">
        <f t="shared" si="6"/>
        <v>9.6990924356104298</v>
      </c>
      <c r="G84" s="145">
        <f t="shared" si="6"/>
        <v>16.033284106688487</v>
      </c>
      <c r="H84" s="120">
        <f t="shared" si="6"/>
        <v>11.735489652187612</v>
      </c>
    </row>
    <row r="85" spans="1:8" ht="11.25" customHeight="1" thickBot="1" x14ac:dyDescent="0.25">
      <c r="A85" s="343"/>
      <c r="B85" s="151" t="s">
        <v>10</v>
      </c>
      <c r="C85" s="136">
        <f t="shared" ref="C85:H85" si="7">C83*1000/C81</f>
        <v>3.3388887188439645E-2</v>
      </c>
      <c r="D85" s="137">
        <f t="shared" si="7"/>
        <v>2.7162811882767285E-2</v>
      </c>
      <c r="E85" s="136">
        <f t="shared" si="7"/>
        <v>2.9056120932249414E-2</v>
      </c>
      <c r="F85" s="137">
        <f t="shared" si="7"/>
        <v>2.226855832051251E-2</v>
      </c>
      <c r="G85" s="146">
        <f t="shared" si="7"/>
        <v>1.9437271345089192E-2</v>
      </c>
      <c r="H85" s="121">
        <f t="shared" si="7"/>
        <v>2.422022539099725E-2</v>
      </c>
    </row>
    <row r="86" spans="1:8" x14ac:dyDescent="0.2">
      <c r="A86" s="336" t="s">
        <v>57</v>
      </c>
      <c r="B86" s="336"/>
      <c r="C86" s="336"/>
      <c r="D86" s="336"/>
      <c r="E86" s="336"/>
      <c r="F86" s="336"/>
      <c r="G86" s="336"/>
      <c r="H86" s="336"/>
    </row>
    <row r="87" spans="1:8" x14ac:dyDescent="0.2">
      <c r="A87" s="337"/>
      <c r="B87" s="337"/>
      <c r="C87" s="337"/>
      <c r="D87" s="337"/>
      <c r="E87" s="337"/>
      <c r="F87" s="337"/>
      <c r="G87" s="337"/>
      <c r="H87" s="337"/>
    </row>
    <row r="88" spans="1:8" x14ac:dyDescent="0.2">
      <c r="A88" s="337"/>
      <c r="B88" s="337"/>
      <c r="C88" s="337"/>
      <c r="D88" s="337"/>
      <c r="E88" s="337"/>
      <c r="F88" s="337"/>
      <c r="G88" s="337"/>
      <c r="H88" s="337"/>
    </row>
  </sheetData>
  <mergeCells count="23">
    <mergeCell ref="A74:A79"/>
    <mergeCell ref="A68:A73"/>
    <mergeCell ref="H5:H7"/>
    <mergeCell ref="D5:D7"/>
    <mergeCell ref="E5:E7"/>
    <mergeCell ref="F5:F7"/>
    <mergeCell ref="G5:G7"/>
    <mergeCell ref="A2:H2"/>
    <mergeCell ref="A86:H88"/>
    <mergeCell ref="A5:A7"/>
    <mergeCell ref="A8:A13"/>
    <mergeCell ref="A14:A19"/>
    <mergeCell ref="A20:A25"/>
    <mergeCell ref="A26:A31"/>
    <mergeCell ref="A32:A37"/>
    <mergeCell ref="A38:A43"/>
    <mergeCell ref="A44:A49"/>
    <mergeCell ref="A80:A85"/>
    <mergeCell ref="B5:B7"/>
    <mergeCell ref="C5:C7"/>
    <mergeCell ref="A50:A55"/>
    <mergeCell ref="A56:A61"/>
    <mergeCell ref="A62:A6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09/01/2020&amp;R&amp;8Tabla de elaboración propia a partir de los datos aportados por los concesionarios</oddFooter>
  </headerFooter>
  <ignoredErrors>
    <ignoredError sqref="H10:H76 C82:H82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H88"/>
  <sheetViews>
    <sheetView showGridLines="0" showRowColHeaders="0" view="pageLayout" zoomScaleNormal="100" zoomScaleSheetLayoutView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16384" width="11.42578125" style="1"/>
  </cols>
  <sheetData>
    <row r="2" spans="1:8" s="173" customFormat="1" ht="11.25" customHeight="1" x14ac:dyDescent="0.2">
      <c r="A2" s="335" t="s">
        <v>44</v>
      </c>
      <c r="B2" s="335"/>
      <c r="C2" s="335"/>
      <c r="D2" s="335"/>
      <c r="E2" s="335"/>
      <c r="F2" s="335"/>
      <c r="G2" s="335"/>
      <c r="H2" s="335"/>
    </row>
    <row r="4" spans="1:8" ht="12" thickBot="1" x14ac:dyDescent="0.25"/>
    <row r="5" spans="1:8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64</v>
      </c>
      <c r="F5" s="338" t="s">
        <v>62</v>
      </c>
      <c r="G5" s="338" t="s">
        <v>63</v>
      </c>
      <c r="H5" s="338" t="s">
        <v>3</v>
      </c>
    </row>
    <row r="6" spans="1:8" ht="11.25" customHeight="1" x14ac:dyDescent="0.2">
      <c r="A6" s="339"/>
      <c r="B6" s="339"/>
      <c r="C6" s="339"/>
      <c r="D6" s="339"/>
      <c r="E6" s="339"/>
      <c r="F6" s="339"/>
      <c r="G6" s="344"/>
      <c r="H6" s="344"/>
    </row>
    <row r="7" spans="1:8" ht="12" customHeight="1" thickBot="1" x14ac:dyDescent="0.25">
      <c r="A7" s="340"/>
      <c r="B7" s="340"/>
      <c r="C7" s="340"/>
      <c r="D7" s="340"/>
      <c r="E7" s="340"/>
      <c r="F7" s="340"/>
      <c r="G7" s="345"/>
      <c r="H7" s="345"/>
    </row>
    <row r="8" spans="1:8" x14ac:dyDescent="0.2">
      <c r="A8" s="338" t="s">
        <v>6</v>
      </c>
      <c r="B8" s="9" t="s">
        <v>4</v>
      </c>
      <c r="C8" s="74">
        <v>73515</v>
      </c>
      <c r="D8" s="75">
        <v>307000</v>
      </c>
      <c r="E8" s="74">
        <v>54425</v>
      </c>
      <c r="F8" s="75">
        <v>369509</v>
      </c>
      <c r="G8" s="74">
        <v>248171</v>
      </c>
      <c r="H8" s="107">
        <v>1052620</v>
      </c>
    </row>
    <row r="9" spans="1:8" x14ac:dyDescent="0.2">
      <c r="A9" s="339"/>
      <c r="B9" s="7" t="s">
        <v>66</v>
      </c>
      <c r="C9" s="77">
        <v>22370000</v>
      </c>
      <c r="D9" s="78">
        <v>112977700</v>
      </c>
      <c r="E9" s="77">
        <v>30514000</v>
      </c>
      <c r="F9" s="78">
        <v>156500839</v>
      </c>
      <c r="G9" s="77">
        <v>219256000</v>
      </c>
      <c r="H9" s="108">
        <v>541618539</v>
      </c>
    </row>
    <row r="10" spans="1:8" x14ac:dyDescent="0.2">
      <c r="A10" s="339"/>
      <c r="B10" s="7" t="s">
        <v>7</v>
      </c>
      <c r="C10" s="80">
        <v>304.29164116166771</v>
      </c>
      <c r="D10" s="81">
        <v>368.0055374592834</v>
      </c>
      <c r="E10" s="80">
        <v>560.66146072576942</v>
      </c>
      <c r="F10" s="81">
        <v>423.53728596597108</v>
      </c>
      <c r="G10" s="80">
        <v>883.48759524682578</v>
      </c>
      <c r="H10" s="109">
        <v>514.54327202599234</v>
      </c>
    </row>
    <row r="11" spans="1:8" x14ac:dyDescent="0.2">
      <c r="A11" s="339"/>
      <c r="B11" s="7" t="s">
        <v>8</v>
      </c>
      <c r="C11" s="80">
        <v>810.13</v>
      </c>
      <c r="D11" s="81">
        <v>3063.6</v>
      </c>
      <c r="E11" s="80">
        <v>859.37699999999995</v>
      </c>
      <c r="F11" s="81">
        <v>2987.585</v>
      </c>
      <c r="G11" s="80">
        <v>3712.23</v>
      </c>
      <c r="H11" s="109">
        <v>11432.922</v>
      </c>
    </row>
    <row r="12" spans="1:8" x14ac:dyDescent="0.2">
      <c r="A12" s="339"/>
      <c r="B12" s="7" t="s">
        <v>9</v>
      </c>
      <c r="C12" s="83">
        <v>11.019927905869551</v>
      </c>
      <c r="D12" s="84">
        <v>9.9791530944625411</v>
      </c>
      <c r="E12" s="83">
        <v>15.790114836931558</v>
      </c>
      <c r="F12" s="84">
        <v>8.0852834437050252</v>
      </c>
      <c r="G12" s="83">
        <v>14.95835532757655</v>
      </c>
      <c r="H12" s="110">
        <v>10.861395375349129</v>
      </c>
    </row>
    <row r="13" spans="1:8" ht="12" thickBot="1" x14ac:dyDescent="0.25">
      <c r="A13" s="340"/>
      <c r="B13" s="8" t="s">
        <v>10</v>
      </c>
      <c r="C13" s="86">
        <v>3.6215020116227091E-2</v>
      </c>
      <c r="D13" s="87">
        <v>2.7116855804287042E-2</v>
      </c>
      <c r="E13" s="86">
        <v>2.8163367634528414E-2</v>
      </c>
      <c r="F13" s="87">
        <v>1.908989765863172E-2</v>
      </c>
      <c r="G13" s="86">
        <v>1.6931030393695042E-2</v>
      </c>
      <c r="H13" s="111">
        <v>2.1108808463441462E-2</v>
      </c>
    </row>
    <row r="14" spans="1:8" x14ac:dyDescent="0.2">
      <c r="A14" s="338" t="s">
        <v>11</v>
      </c>
      <c r="B14" s="9" t="s">
        <v>4</v>
      </c>
      <c r="C14" s="74">
        <v>100921</v>
      </c>
      <c r="D14" s="75">
        <v>305600</v>
      </c>
      <c r="E14" s="74">
        <v>47723</v>
      </c>
      <c r="F14" s="75">
        <v>332361</v>
      </c>
      <c r="G14" s="74">
        <v>241760</v>
      </c>
      <c r="H14" s="107">
        <v>1028365</v>
      </c>
    </row>
    <row r="15" spans="1:8" x14ac:dyDescent="0.2">
      <c r="A15" s="339"/>
      <c r="B15" s="7" t="s">
        <v>66</v>
      </c>
      <c r="C15" s="77">
        <v>41970000</v>
      </c>
      <c r="D15" s="78">
        <v>111350600</v>
      </c>
      <c r="E15" s="77">
        <v>26351000</v>
      </c>
      <c r="F15" s="78">
        <v>156086295</v>
      </c>
      <c r="G15" s="77">
        <v>202405000</v>
      </c>
      <c r="H15" s="108">
        <v>538162895</v>
      </c>
    </row>
    <row r="16" spans="1:8" x14ac:dyDescent="0.2">
      <c r="A16" s="339"/>
      <c r="B16" s="7" t="s">
        <v>7</v>
      </c>
      <c r="C16" s="80">
        <v>415.86983878479208</v>
      </c>
      <c r="D16" s="81">
        <v>364.36714659685862</v>
      </c>
      <c r="E16" s="80">
        <v>552.1656224461999</v>
      </c>
      <c r="F16" s="81">
        <v>469.62879218680894</v>
      </c>
      <c r="G16" s="80">
        <v>837.21459298477828</v>
      </c>
      <c r="H16" s="109">
        <v>523.31895290096418</v>
      </c>
    </row>
    <row r="17" spans="1:8" x14ac:dyDescent="0.2">
      <c r="A17" s="339"/>
      <c r="B17" s="7" t="s">
        <v>8</v>
      </c>
      <c r="C17" s="80">
        <v>1185.8219999999999</v>
      </c>
      <c r="D17" s="81">
        <v>3110.8</v>
      </c>
      <c r="E17" s="80">
        <v>663.01800000000003</v>
      </c>
      <c r="F17" s="81">
        <v>2982.5569999999998</v>
      </c>
      <c r="G17" s="80">
        <v>4022.13</v>
      </c>
      <c r="H17" s="109">
        <v>11964.327000000001</v>
      </c>
    </row>
    <row r="18" spans="1:8" x14ac:dyDescent="0.2">
      <c r="A18" s="339"/>
      <c r="B18" s="7" t="s">
        <v>9</v>
      </c>
      <c r="C18" s="83">
        <v>11.750002477185125</v>
      </c>
      <c r="D18" s="84">
        <v>10.179319371727749</v>
      </c>
      <c r="E18" s="83">
        <v>13.89304947300044</v>
      </c>
      <c r="F18" s="84">
        <v>8.9738477137810992</v>
      </c>
      <c r="G18" s="83">
        <v>16.6368712772998</v>
      </c>
      <c r="H18" s="110">
        <v>11.634319526627221</v>
      </c>
    </row>
    <row r="19" spans="1:8" ht="12" thickBot="1" x14ac:dyDescent="0.25">
      <c r="A19" s="340"/>
      <c r="B19" s="8" t="s">
        <v>10</v>
      </c>
      <c r="C19" s="86">
        <v>2.8254038598999286E-2</v>
      </c>
      <c r="D19" s="87">
        <v>2.7936984623342848E-2</v>
      </c>
      <c r="E19" s="86">
        <v>2.5161018557170504E-2</v>
      </c>
      <c r="F19" s="87">
        <v>1.9108384884143736E-2</v>
      </c>
      <c r="G19" s="86">
        <v>1.9871692892962131E-2</v>
      </c>
      <c r="H19" s="111">
        <v>2.2231794705950512E-2</v>
      </c>
    </row>
    <row r="20" spans="1:8" x14ac:dyDescent="0.2">
      <c r="A20" s="338" t="s">
        <v>12</v>
      </c>
      <c r="B20" s="9" t="s">
        <v>4</v>
      </c>
      <c r="C20" s="74">
        <v>207954</v>
      </c>
      <c r="D20" s="75">
        <v>361700</v>
      </c>
      <c r="E20" s="74">
        <v>65087</v>
      </c>
      <c r="F20" s="75">
        <v>325128</v>
      </c>
      <c r="G20" s="74">
        <v>319707</v>
      </c>
      <c r="H20" s="107">
        <v>1279576</v>
      </c>
    </row>
    <row r="21" spans="1:8" x14ac:dyDescent="0.2">
      <c r="A21" s="339"/>
      <c r="B21" s="7" t="s">
        <v>66</v>
      </c>
      <c r="C21" s="77">
        <v>76180000</v>
      </c>
      <c r="D21" s="78">
        <v>138243000</v>
      </c>
      <c r="E21" s="77">
        <v>33856000</v>
      </c>
      <c r="F21" s="78">
        <v>130838080</v>
      </c>
      <c r="G21" s="77">
        <v>247588000</v>
      </c>
      <c r="H21" s="108">
        <v>626705080</v>
      </c>
    </row>
    <row r="22" spans="1:8" x14ac:dyDescent="0.2">
      <c r="A22" s="339"/>
      <c r="B22" s="7" t="s">
        <v>7</v>
      </c>
      <c r="C22" s="80">
        <v>366.33101551304617</v>
      </c>
      <c r="D22" s="81">
        <v>382.20348354990324</v>
      </c>
      <c r="E22" s="80">
        <v>520.16531719083684</v>
      </c>
      <c r="F22" s="81">
        <v>402.42021603799117</v>
      </c>
      <c r="G22" s="80">
        <v>774.4215797589668</v>
      </c>
      <c r="H22" s="109">
        <v>489.7755819115082</v>
      </c>
    </row>
    <row r="23" spans="1:8" x14ac:dyDescent="0.2">
      <c r="A23" s="339"/>
      <c r="B23" s="7" t="s">
        <v>8</v>
      </c>
      <c r="C23" s="80">
        <v>2746.5050000000001</v>
      </c>
      <c r="D23" s="81">
        <v>3737.7</v>
      </c>
      <c r="E23" s="80">
        <v>1223.605</v>
      </c>
      <c r="F23" s="81">
        <v>2716.3829999999998</v>
      </c>
      <c r="G23" s="80">
        <v>4975.8649999999998</v>
      </c>
      <c r="H23" s="109">
        <v>15400.057999999999</v>
      </c>
    </row>
    <row r="24" spans="1:8" x14ac:dyDescent="0.2">
      <c r="A24" s="339"/>
      <c r="B24" s="7" t="s">
        <v>9</v>
      </c>
      <c r="C24" s="83">
        <v>13.20727180049434</v>
      </c>
      <c r="D24" s="84">
        <v>10.333701962952723</v>
      </c>
      <c r="E24" s="83">
        <v>18.799529860033495</v>
      </c>
      <c r="F24" s="84">
        <v>8.3548110282719428</v>
      </c>
      <c r="G24" s="83">
        <v>15.563828755704442</v>
      </c>
      <c r="H24" s="110">
        <v>12.035281999662388</v>
      </c>
    </row>
    <row r="25" spans="1:8" ht="12" thickBot="1" x14ac:dyDescent="0.25">
      <c r="A25" s="340"/>
      <c r="B25" s="8" t="s">
        <v>10</v>
      </c>
      <c r="C25" s="86">
        <v>3.605283538986611E-2</v>
      </c>
      <c r="D25" s="87">
        <v>2.7037173672446343E-2</v>
      </c>
      <c r="E25" s="86">
        <v>3.6141452032136104E-2</v>
      </c>
      <c r="F25" s="87">
        <v>2.0761409828086747E-2</v>
      </c>
      <c r="G25" s="86">
        <v>2.0097359322745853E-2</v>
      </c>
      <c r="H25" s="111">
        <v>2.4573054362348554E-2</v>
      </c>
    </row>
    <row r="26" spans="1:8" x14ac:dyDescent="0.2">
      <c r="A26" s="338" t="s">
        <v>13</v>
      </c>
      <c r="B26" s="9" t="s">
        <v>4</v>
      </c>
      <c r="C26" s="74">
        <v>291364</v>
      </c>
      <c r="D26" s="75">
        <v>362900</v>
      </c>
      <c r="E26" s="74">
        <v>79896</v>
      </c>
      <c r="F26" s="75">
        <v>493773</v>
      </c>
      <c r="G26" s="74">
        <v>309517</v>
      </c>
      <c r="H26" s="107">
        <v>1537450</v>
      </c>
    </row>
    <row r="27" spans="1:8" x14ac:dyDescent="0.2">
      <c r="A27" s="339"/>
      <c r="B27" s="7" t="s">
        <v>66</v>
      </c>
      <c r="C27" s="77">
        <v>111910000</v>
      </c>
      <c r="D27" s="78">
        <v>136880800</v>
      </c>
      <c r="E27" s="77">
        <v>41606000</v>
      </c>
      <c r="F27" s="78">
        <v>185666091</v>
      </c>
      <c r="G27" s="77">
        <v>226323000</v>
      </c>
      <c r="H27" s="108">
        <v>702385891</v>
      </c>
    </row>
    <row r="28" spans="1:8" x14ac:dyDescent="0.2">
      <c r="A28" s="339"/>
      <c r="B28" s="7" t="s">
        <v>7</v>
      </c>
      <c r="C28" s="80">
        <v>384.09000425584492</v>
      </c>
      <c r="D28" s="81">
        <v>377.18600165334806</v>
      </c>
      <c r="E28" s="80">
        <v>520.75197757084209</v>
      </c>
      <c r="F28" s="81">
        <v>376.01507372821112</v>
      </c>
      <c r="G28" s="80">
        <v>731.21347131175344</v>
      </c>
      <c r="H28" s="109">
        <v>456.85120881979901</v>
      </c>
    </row>
    <row r="29" spans="1:8" x14ac:dyDescent="0.2">
      <c r="A29" s="339"/>
      <c r="B29" s="7" t="s">
        <v>8</v>
      </c>
      <c r="C29" s="80">
        <v>3827.9389999999999</v>
      </c>
      <c r="D29" s="81">
        <v>3778.9</v>
      </c>
      <c r="E29" s="80">
        <v>1070.32</v>
      </c>
      <c r="F29" s="81">
        <v>4307.1000000000004</v>
      </c>
      <c r="G29" s="80">
        <v>4599.9949999999999</v>
      </c>
      <c r="H29" s="109">
        <v>17584.254000000001</v>
      </c>
    </row>
    <row r="30" spans="1:8" x14ac:dyDescent="0.2">
      <c r="A30" s="339"/>
      <c r="B30" s="7" t="s">
        <v>9</v>
      </c>
      <c r="C30" s="83">
        <v>13.137995771612141</v>
      </c>
      <c r="D30" s="84">
        <v>10.413061449435107</v>
      </c>
      <c r="E30" s="83">
        <v>13.396415339941925</v>
      </c>
      <c r="F30" s="84">
        <v>8.7228341768383455</v>
      </c>
      <c r="G30" s="83">
        <v>14.861849268376211</v>
      </c>
      <c r="H30" s="110">
        <v>11.437285114963089</v>
      </c>
    </row>
    <row r="31" spans="1:8" ht="12" thickBot="1" x14ac:dyDescent="0.25">
      <c r="A31" s="340"/>
      <c r="B31" s="8" t="s">
        <v>10</v>
      </c>
      <c r="C31" s="86">
        <v>3.4205513358949155E-2</v>
      </c>
      <c r="D31" s="87">
        <v>2.7607231985786174E-2</v>
      </c>
      <c r="E31" s="86">
        <v>2.5725135797721482E-2</v>
      </c>
      <c r="F31" s="87">
        <v>2.3198097061245287E-2</v>
      </c>
      <c r="G31" s="86">
        <v>2.032491174118406E-2</v>
      </c>
      <c r="H31" s="111">
        <v>2.5035033057063498E-2</v>
      </c>
    </row>
    <row r="32" spans="1:8" x14ac:dyDescent="0.2">
      <c r="A32" s="338" t="s">
        <v>14</v>
      </c>
      <c r="B32" s="9" t="s">
        <v>4</v>
      </c>
      <c r="C32" s="74">
        <v>297749</v>
      </c>
      <c r="D32" s="75">
        <v>362600</v>
      </c>
      <c r="E32" s="74">
        <v>105179</v>
      </c>
      <c r="F32" s="75">
        <v>569390</v>
      </c>
      <c r="G32" s="74">
        <v>287180</v>
      </c>
      <c r="H32" s="107">
        <v>1622098</v>
      </c>
    </row>
    <row r="33" spans="1:8" x14ac:dyDescent="0.2">
      <c r="A33" s="339"/>
      <c r="B33" s="7" t="s">
        <v>66</v>
      </c>
      <c r="C33" s="77">
        <v>104610000</v>
      </c>
      <c r="D33" s="78">
        <v>138593300</v>
      </c>
      <c r="E33" s="77">
        <v>48831000</v>
      </c>
      <c r="F33" s="78">
        <v>261173627</v>
      </c>
      <c r="G33" s="77">
        <v>210604000</v>
      </c>
      <c r="H33" s="108">
        <v>763811927</v>
      </c>
    </row>
    <row r="34" spans="1:8" x14ac:dyDescent="0.2">
      <c r="A34" s="339"/>
      <c r="B34" s="7" t="s">
        <v>7</v>
      </c>
      <c r="C34" s="77">
        <v>351.33619256487844</v>
      </c>
      <c r="D34" s="78">
        <v>382.22090457804745</v>
      </c>
      <c r="E34" s="80">
        <v>464.26568041148897</v>
      </c>
      <c r="F34" s="81">
        <v>458.69022462635451</v>
      </c>
      <c r="G34" s="80">
        <v>733.3519047287416</v>
      </c>
      <c r="H34" s="109">
        <v>470.87902642133827</v>
      </c>
    </row>
    <row r="35" spans="1:8" x14ac:dyDescent="0.2">
      <c r="A35" s="339"/>
      <c r="B35" s="7" t="s">
        <v>8</v>
      </c>
      <c r="C35" s="80">
        <v>3498.5509999999999</v>
      </c>
      <c r="D35" s="81">
        <v>3778.9</v>
      </c>
      <c r="E35" s="80">
        <v>1333.5609999999999</v>
      </c>
      <c r="F35" s="81">
        <v>5524.49</v>
      </c>
      <c r="G35" s="80">
        <v>4311.8339999999998</v>
      </c>
      <c r="H35" s="109">
        <v>18447.335999999999</v>
      </c>
    </row>
    <row r="36" spans="1:8" x14ac:dyDescent="0.2">
      <c r="A36" s="339"/>
      <c r="B36" s="7" t="s">
        <v>9</v>
      </c>
      <c r="C36" s="83">
        <v>11.750000839633383</v>
      </c>
      <c r="D36" s="84">
        <v>10.421676778819636</v>
      </c>
      <c r="E36" s="83">
        <v>12.6789663335837</v>
      </c>
      <c r="F36" s="84">
        <v>9.7024710655262645</v>
      </c>
      <c r="G36" s="83">
        <v>15.014395152865799</v>
      </c>
      <c r="H36" s="110">
        <v>11.372516333785011</v>
      </c>
    </row>
    <row r="37" spans="1:8" ht="12" thickBot="1" x14ac:dyDescent="0.25">
      <c r="A37" s="340"/>
      <c r="B37" s="8" t="s">
        <v>10</v>
      </c>
      <c r="C37" s="86">
        <v>3.3443752987286107E-2</v>
      </c>
      <c r="D37" s="87">
        <v>2.7266108823442402E-2</v>
      </c>
      <c r="E37" s="86">
        <v>2.7309721283610821E-2</v>
      </c>
      <c r="F37" s="87">
        <v>2.1152556877421624E-2</v>
      </c>
      <c r="G37" s="86">
        <v>2.0473656720670072E-2</v>
      </c>
      <c r="H37" s="111">
        <v>2.4151673138248862E-2</v>
      </c>
    </row>
    <row r="38" spans="1:8" x14ac:dyDescent="0.2">
      <c r="A38" s="338" t="s">
        <v>15</v>
      </c>
      <c r="B38" s="9" t="s">
        <v>4</v>
      </c>
      <c r="C38" s="74">
        <v>277226</v>
      </c>
      <c r="D38" s="75">
        <v>368200</v>
      </c>
      <c r="E38" s="74">
        <v>114502</v>
      </c>
      <c r="F38" s="75">
        <v>537578</v>
      </c>
      <c r="G38" s="74">
        <v>300225</v>
      </c>
      <c r="H38" s="107">
        <v>1597731</v>
      </c>
    </row>
    <row r="39" spans="1:8" x14ac:dyDescent="0.2">
      <c r="A39" s="339"/>
      <c r="B39" s="7" t="s">
        <v>66</v>
      </c>
      <c r="C39" s="77">
        <v>103380000</v>
      </c>
      <c r="D39" s="78">
        <v>137355500</v>
      </c>
      <c r="E39" s="77">
        <v>57453000</v>
      </c>
      <c r="F39" s="78">
        <v>266007177</v>
      </c>
      <c r="G39" s="77">
        <v>233593000</v>
      </c>
      <c r="H39" s="108">
        <v>797788677</v>
      </c>
    </row>
    <row r="40" spans="1:8" x14ac:dyDescent="0.2">
      <c r="A40" s="339"/>
      <c r="B40" s="7" t="s">
        <v>7</v>
      </c>
      <c r="C40" s="80">
        <v>372.90874593292114</v>
      </c>
      <c r="D40" s="81">
        <v>373.04589896795221</v>
      </c>
      <c r="E40" s="80">
        <v>501.76416132469302</v>
      </c>
      <c r="F40" s="81">
        <v>494.82526628693881</v>
      </c>
      <c r="G40" s="80">
        <v>778.05978849196435</v>
      </c>
      <c r="H40" s="109">
        <v>499.32602985108258</v>
      </c>
    </row>
    <row r="41" spans="1:8" x14ac:dyDescent="0.2">
      <c r="A41" s="339"/>
      <c r="B41" s="7" t="s">
        <v>8</v>
      </c>
      <c r="C41" s="80">
        <v>2785.18</v>
      </c>
      <c r="D41" s="81">
        <v>3529.4</v>
      </c>
      <c r="E41" s="80">
        <v>1379.123</v>
      </c>
      <c r="F41" s="81">
        <v>5294.6610000000001</v>
      </c>
      <c r="G41" s="80">
        <v>4409.8</v>
      </c>
      <c r="H41" s="109">
        <v>17398.164000000001</v>
      </c>
    </row>
    <row r="42" spans="1:8" x14ac:dyDescent="0.2">
      <c r="A42" s="339"/>
      <c r="B42" s="7" t="s">
        <v>9</v>
      </c>
      <c r="C42" s="83">
        <v>10.046604575328432</v>
      </c>
      <c r="D42" s="84">
        <v>9.585551330798479</v>
      </c>
      <c r="E42" s="83">
        <v>12.044531973240643</v>
      </c>
      <c r="F42" s="84">
        <v>9.8491028278687001</v>
      </c>
      <c r="G42" s="83">
        <v>14.6883170955117</v>
      </c>
      <c r="H42" s="110">
        <v>10.889294881303549</v>
      </c>
    </row>
    <row r="43" spans="1:8" ht="12" thickBot="1" x14ac:dyDescent="0.25">
      <c r="A43" s="340"/>
      <c r="B43" s="8" t="s">
        <v>10</v>
      </c>
      <c r="C43" s="86">
        <v>2.6941187850648095E-2</v>
      </c>
      <c r="D43" s="87">
        <v>2.5695367131276139E-2</v>
      </c>
      <c r="E43" s="86">
        <v>2.4004368788400954E-2</v>
      </c>
      <c r="F43" s="87">
        <v>1.9904203562146745E-2</v>
      </c>
      <c r="G43" s="86">
        <v>1.8878134190664961E-2</v>
      </c>
      <c r="H43" s="111">
        <v>2.1807985625245968E-2</v>
      </c>
    </row>
    <row r="44" spans="1:8" x14ac:dyDescent="0.2">
      <c r="A44" s="338" t="s">
        <v>16</v>
      </c>
      <c r="B44" s="9" t="s">
        <v>4</v>
      </c>
      <c r="C44" s="74">
        <v>261000.09</v>
      </c>
      <c r="D44" s="75">
        <v>358600</v>
      </c>
      <c r="E44" s="74">
        <v>76715</v>
      </c>
      <c r="F44" s="75">
        <v>543810</v>
      </c>
      <c r="G44" s="74">
        <v>270803</v>
      </c>
      <c r="H44" s="107">
        <v>1510928.09</v>
      </c>
    </row>
    <row r="45" spans="1:8" x14ac:dyDescent="0.2">
      <c r="A45" s="339"/>
      <c r="B45" s="7" t="s">
        <v>66</v>
      </c>
      <c r="C45" s="77">
        <v>83600000</v>
      </c>
      <c r="D45" s="78">
        <v>147171200</v>
      </c>
      <c r="E45" s="77">
        <v>39980000</v>
      </c>
      <c r="F45" s="78">
        <v>255692468</v>
      </c>
      <c r="G45" s="77">
        <v>212095000</v>
      </c>
      <c r="H45" s="108">
        <v>738538668</v>
      </c>
    </row>
    <row r="46" spans="1:8" x14ac:dyDescent="0.2">
      <c r="A46" s="339"/>
      <c r="B46" s="7" t="s">
        <v>7</v>
      </c>
      <c r="C46" s="80">
        <v>320.30640295947791</v>
      </c>
      <c r="D46" s="81">
        <v>410.40490797546011</v>
      </c>
      <c r="E46" s="80">
        <v>521.14970996545651</v>
      </c>
      <c r="F46" s="81">
        <v>470.18713889042129</v>
      </c>
      <c r="G46" s="80">
        <v>783.20771926455768</v>
      </c>
      <c r="H46" s="109">
        <v>488.798026119165</v>
      </c>
    </row>
    <row r="47" spans="1:8" x14ac:dyDescent="0.2">
      <c r="A47" s="339"/>
      <c r="B47" s="7" t="s">
        <v>8</v>
      </c>
      <c r="C47" s="80">
        <v>2436.3719999999998</v>
      </c>
      <c r="D47" s="81">
        <v>3730.6</v>
      </c>
      <c r="E47" s="80">
        <v>1035.4390800000001</v>
      </c>
      <c r="F47" s="81">
        <v>5239.3530000000001</v>
      </c>
      <c r="G47" s="80">
        <v>3897.1031200000002</v>
      </c>
      <c r="H47" s="109">
        <v>16338.867200000001</v>
      </c>
    </row>
    <row r="48" spans="1:8" x14ac:dyDescent="0.2">
      <c r="A48" s="339"/>
      <c r="B48" s="7" t="s">
        <v>9</v>
      </c>
      <c r="C48" s="83">
        <v>9.3347554018084828</v>
      </c>
      <c r="D48" s="84">
        <v>10.403234802007809</v>
      </c>
      <c r="E48" s="83">
        <v>13.497218014729846</v>
      </c>
      <c r="F48" s="84">
        <v>9.6345286037402769</v>
      </c>
      <c r="G48" s="83">
        <v>14.390915610240656</v>
      </c>
      <c r="H48" s="110">
        <v>10.813795380559775</v>
      </c>
    </row>
    <row r="49" spans="1:8" ht="12" thickBot="1" x14ac:dyDescent="0.25">
      <c r="A49" s="340"/>
      <c r="B49" s="8" t="s">
        <v>10</v>
      </c>
      <c r="C49" s="86">
        <v>2.9143205741626793E-2</v>
      </c>
      <c r="D49" s="87">
        <v>2.5348709530125458E-2</v>
      </c>
      <c r="E49" s="86">
        <v>2.5898926463231619E-2</v>
      </c>
      <c r="F49" s="87">
        <v>2.0490838236189263E-2</v>
      </c>
      <c r="G49" s="86">
        <v>1.8374328107687594E-2</v>
      </c>
      <c r="H49" s="111">
        <v>2.2123238644019112E-2</v>
      </c>
    </row>
    <row r="50" spans="1:8" x14ac:dyDescent="0.2">
      <c r="A50" s="338" t="s">
        <v>17</v>
      </c>
      <c r="B50" s="9" t="s">
        <v>4</v>
      </c>
      <c r="C50" s="74">
        <v>213747</v>
      </c>
      <c r="D50" s="75">
        <v>333600</v>
      </c>
      <c r="E50" s="74">
        <v>76947</v>
      </c>
      <c r="F50" s="75">
        <v>561045</v>
      </c>
      <c r="G50" s="74">
        <v>250624</v>
      </c>
      <c r="H50" s="107">
        <v>1435963</v>
      </c>
    </row>
    <row r="51" spans="1:8" x14ac:dyDescent="0.2">
      <c r="A51" s="339"/>
      <c r="B51" s="7" t="s">
        <v>66</v>
      </c>
      <c r="C51" s="77">
        <v>76100000</v>
      </c>
      <c r="D51" s="78">
        <v>133059400</v>
      </c>
      <c r="E51" s="77">
        <v>36306000</v>
      </c>
      <c r="F51" s="78">
        <v>269944547</v>
      </c>
      <c r="G51" s="77">
        <v>195241000</v>
      </c>
      <c r="H51" s="108">
        <v>710650947</v>
      </c>
    </row>
    <row r="52" spans="1:8" x14ac:dyDescent="0.2">
      <c r="A52" s="339"/>
      <c r="B52" s="7" t="s">
        <v>7</v>
      </c>
      <c r="C52" s="80">
        <v>356.02838870253152</v>
      </c>
      <c r="D52" s="81">
        <v>398.85911270983212</v>
      </c>
      <c r="E52" s="80">
        <v>471.83126047799135</v>
      </c>
      <c r="F52" s="81">
        <v>481.14598116015651</v>
      </c>
      <c r="G52" s="80">
        <v>779.01956716036773</v>
      </c>
      <c r="H52" s="109">
        <v>494.895026543163</v>
      </c>
    </row>
    <row r="53" spans="1:8" x14ac:dyDescent="0.2">
      <c r="A53" s="339"/>
      <c r="B53" s="7" t="s">
        <v>8</v>
      </c>
      <c r="C53" s="80">
        <v>1936.5640000000001</v>
      </c>
      <c r="D53" s="81">
        <v>3295</v>
      </c>
      <c r="E53" s="80">
        <v>961.59628999999995</v>
      </c>
      <c r="F53" s="81">
        <v>5368.3829999999998</v>
      </c>
      <c r="G53" s="80">
        <v>3734.7703299999998</v>
      </c>
      <c r="H53" s="109">
        <v>15296.313619999999</v>
      </c>
    </row>
    <row r="54" spans="1:8" x14ac:dyDescent="0.2">
      <c r="A54" s="339"/>
      <c r="B54" s="7" t="s">
        <v>9</v>
      </c>
      <c r="C54" s="83">
        <v>9.0600756969688465</v>
      </c>
      <c r="D54" s="84">
        <v>9.8770983213429258</v>
      </c>
      <c r="E54" s="83">
        <v>12.496865244908832</v>
      </c>
      <c r="F54" s="84">
        <v>9.5685426302702989</v>
      </c>
      <c r="G54" s="83">
        <v>14.90188621201481</v>
      </c>
      <c r="H54" s="110">
        <v>10.652303450715651</v>
      </c>
    </row>
    <row r="55" spans="1:8" ht="12" thickBot="1" x14ac:dyDescent="0.25">
      <c r="A55" s="340"/>
      <c r="B55" s="8" t="s">
        <v>10</v>
      </c>
      <c r="C55" s="86">
        <v>2.5447621550591326E-2</v>
      </c>
      <c r="D55" s="87">
        <v>2.4763376356724893E-2</v>
      </c>
      <c r="E55" s="86">
        <v>2.6485878091775463E-2</v>
      </c>
      <c r="F55" s="87">
        <v>1.9886984418322033E-2</v>
      </c>
      <c r="G55" s="86">
        <v>1.9129026843746958E-2</v>
      </c>
      <c r="H55" s="111">
        <v>2.1524369572112876E-2</v>
      </c>
    </row>
    <row r="56" spans="1:8" x14ac:dyDescent="0.2">
      <c r="A56" s="338" t="s">
        <v>18</v>
      </c>
      <c r="B56" s="9" t="s">
        <v>4</v>
      </c>
      <c r="C56" s="74">
        <v>246270</v>
      </c>
      <c r="D56" s="75">
        <v>376300</v>
      </c>
      <c r="E56" s="74">
        <v>88086</v>
      </c>
      <c r="F56" s="75">
        <v>532976</v>
      </c>
      <c r="G56" s="74">
        <v>260072</v>
      </c>
      <c r="H56" s="107">
        <v>1503704</v>
      </c>
    </row>
    <row r="57" spans="1:8" x14ac:dyDescent="0.2">
      <c r="A57" s="339"/>
      <c r="B57" s="7" t="s">
        <v>66</v>
      </c>
      <c r="C57" s="77">
        <v>86770000</v>
      </c>
      <c r="D57" s="78">
        <v>152055800</v>
      </c>
      <c r="E57" s="77">
        <v>36124000</v>
      </c>
      <c r="F57" s="78">
        <v>248227657</v>
      </c>
      <c r="G57" s="77">
        <v>200723000</v>
      </c>
      <c r="H57" s="108">
        <v>723900457</v>
      </c>
    </row>
    <row r="58" spans="1:8" x14ac:dyDescent="0.2">
      <c r="A58" s="339"/>
      <c r="B58" s="7" t="s">
        <v>7</v>
      </c>
      <c r="C58" s="80">
        <v>352.33686604133675</v>
      </c>
      <c r="D58" s="81">
        <v>404.08131809726279</v>
      </c>
      <c r="E58" s="80">
        <v>410.09922121563017</v>
      </c>
      <c r="F58" s="81">
        <v>465.73890193929935</v>
      </c>
      <c r="G58" s="80">
        <v>771.79780983727585</v>
      </c>
      <c r="H58" s="109">
        <v>481.41153910610069</v>
      </c>
    </row>
    <row r="59" spans="1:8" x14ac:dyDescent="0.2">
      <c r="A59" s="339"/>
      <c r="B59" s="7" t="s">
        <v>8</v>
      </c>
      <c r="C59" s="80">
        <v>2269.509</v>
      </c>
      <c r="D59" s="81">
        <v>3751.7</v>
      </c>
      <c r="E59" s="80">
        <v>1167.8389</v>
      </c>
      <c r="F59" s="81">
        <v>4901.8440000000001</v>
      </c>
      <c r="G59" s="80">
        <v>4165.2406099999998</v>
      </c>
      <c r="H59" s="109">
        <v>16256.132509999999</v>
      </c>
    </row>
    <row r="60" spans="1:8" x14ac:dyDescent="0.2">
      <c r="A60" s="339"/>
      <c r="B60" s="7" t="s">
        <v>9</v>
      </c>
      <c r="C60" s="83">
        <v>9.2155317334632727</v>
      </c>
      <c r="D60" s="84">
        <v>9.9699707680042522</v>
      </c>
      <c r="E60" s="83">
        <v>13.25793996775878</v>
      </c>
      <c r="F60" s="84">
        <v>9.1971195701119743</v>
      </c>
      <c r="G60" s="83">
        <v>16.015721069549969</v>
      </c>
      <c r="H60" s="110">
        <v>10.810726386310071</v>
      </c>
    </row>
    <row r="61" spans="1:8" ht="12" thickBot="1" x14ac:dyDescent="0.25">
      <c r="A61" s="340"/>
      <c r="B61" s="8" t="s">
        <v>10</v>
      </c>
      <c r="C61" s="86">
        <v>2.6155456955168837E-2</v>
      </c>
      <c r="D61" s="87">
        <v>2.4673179188166451E-2</v>
      </c>
      <c r="E61" s="86">
        <v>3.2328615324991691E-2</v>
      </c>
      <c r="F61" s="87">
        <v>1.9747372469458551E-2</v>
      </c>
      <c r="G61" s="86">
        <v>2.0751187507161609E-2</v>
      </c>
      <c r="H61" s="111">
        <v>2.2456309224294355E-2</v>
      </c>
    </row>
    <row r="62" spans="1:8" x14ac:dyDescent="0.2">
      <c r="A62" s="338" t="s">
        <v>19</v>
      </c>
      <c r="B62" s="9" t="s">
        <v>4</v>
      </c>
      <c r="C62" s="74">
        <v>214650</v>
      </c>
      <c r="D62" s="75">
        <v>364200</v>
      </c>
      <c r="E62" s="74">
        <v>82219</v>
      </c>
      <c r="F62" s="75">
        <v>460164</v>
      </c>
      <c r="G62" s="74">
        <v>256768</v>
      </c>
      <c r="H62" s="107">
        <v>1378001</v>
      </c>
    </row>
    <row r="63" spans="1:8" x14ac:dyDescent="0.2">
      <c r="A63" s="339"/>
      <c r="B63" s="7" t="s">
        <v>66</v>
      </c>
      <c r="C63" s="77">
        <v>81050000</v>
      </c>
      <c r="D63" s="78">
        <v>146455000</v>
      </c>
      <c r="E63" s="77">
        <v>30909000</v>
      </c>
      <c r="F63" s="78">
        <v>199963640</v>
      </c>
      <c r="G63" s="77">
        <v>223191000</v>
      </c>
      <c r="H63" s="108">
        <v>681568640</v>
      </c>
    </row>
    <row r="64" spans="1:8" x14ac:dyDescent="0.2">
      <c r="A64" s="339"/>
      <c r="B64" s="7" t="s">
        <v>7</v>
      </c>
      <c r="C64" s="80">
        <v>377.59142790589334</v>
      </c>
      <c r="D64" s="81">
        <v>402.1279516749039</v>
      </c>
      <c r="E64" s="80">
        <v>375.93500285822012</v>
      </c>
      <c r="F64" s="81">
        <v>434.54863918081378</v>
      </c>
      <c r="G64" s="80">
        <v>869.23214730807581</v>
      </c>
      <c r="H64" s="109">
        <v>494.60678185284337</v>
      </c>
    </row>
    <row r="65" spans="1:8" x14ac:dyDescent="0.2">
      <c r="A65" s="339"/>
      <c r="B65" s="7" t="s">
        <v>8</v>
      </c>
      <c r="C65" s="80">
        <v>2046.942</v>
      </c>
      <c r="D65" s="81">
        <v>3551.4</v>
      </c>
      <c r="E65" s="80">
        <v>711.61915999999997</v>
      </c>
      <c r="F65" s="81">
        <v>4001.0520000000001</v>
      </c>
      <c r="G65" s="80">
        <v>3712.6922800000002</v>
      </c>
      <c r="H65" s="109">
        <v>14023.705440000002</v>
      </c>
    </row>
    <row r="66" spans="1:8" x14ac:dyDescent="0.2">
      <c r="A66" s="339"/>
      <c r="B66" s="7" t="s">
        <v>9</v>
      </c>
      <c r="C66" s="83">
        <v>9.5361844863731662</v>
      </c>
      <c r="D66" s="84">
        <v>9.7512355848434922</v>
      </c>
      <c r="E66" s="83">
        <v>8.6551668105912256</v>
      </c>
      <c r="F66" s="84">
        <v>8.6948392312306044</v>
      </c>
      <c r="G66" s="83">
        <v>14.459326240029911</v>
      </c>
      <c r="H66" s="110">
        <v>10.176847070502852</v>
      </c>
    </row>
    <row r="67" spans="1:8" ht="12" thickBot="1" x14ac:dyDescent="0.25">
      <c r="A67" s="340"/>
      <c r="B67" s="8" t="s">
        <v>10</v>
      </c>
      <c r="C67" s="86">
        <v>2.525529919802591E-2</v>
      </c>
      <c r="D67" s="87">
        <v>2.4249086750196307E-2</v>
      </c>
      <c r="E67" s="86">
        <v>2.3023040538354522E-2</v>
      </c>
      <c r="F67" s="87">
        <v>2.0008897617586879E-2</v>
      </c>
      <c r="G67" s="86">
        <v>1.6634596735531453E-2</v>
      </c>
      <c r="H67" s="111">
        <v>2.0575631883532671E-2</v>
      </c>
    </row>
    <row r="68" spans="1:8" x14ac:dyDescent="0.2">
      <c r="A68" s="338" t="s">
        <v>20</v>
      </c>
      <c r="B68" s="9" t="s">
        <v>4</v>
      </c>
      <c r="C68" s="74">
        <v>153893</v>
      </c>
      <c r="D68" s="75">
        <v>321300</v>
      </c>
      <c r="E68" s="74">
        <v>74779</v>
      </c>
      <c r="F68" s="75">
        <v>400009</v>
      </c>
      <c r="G68" s="74">
        <v>153846</v>
      </c>
      <c r="H68" s="107">
        <v>1103827</v>
      </c>
    </row>
    <row r="69" spans="1:8" x14ac:dyDescent="0.2">
      <c r="A69" s="339"/>
      <c r="B69" s="7" t="s">
        <v>66</v>
      </c>
      <c r="C69" s="77">
        <v>54290000</v>
      </c>
      <c r="D69" s="78">
        <v>135328700</v>
      </c>
      <c r="E69" s="77">
        <v>23740000</v>
      </c>
      <c r="F69" s="78">
        <v>169136670</v>
      </c>
      <c r="G69" s="77">
        <v>133957000</v>
      </c>
      <c r="H69" s="108">
        <v>516452370</v>
      </c>
    </row>
    <row r="70" spans="1:8" x14ac:dyDescent="0.2">
      <c r="A70" s="339"/>
      <c r="B70" s="7" t="s">
        <v>7</v>
      </c>
      <c r="C70" s="80">
        <v>352.77757922712533</v>
      </c>
      <c r="D70" s="81">
        <v>421.19109866168691</v>
      </c>
      <c r="E70" s="80">
        <v>317.46880808783214</v>
      </c>
      <c r="F70" s="81">
        <v>422.83216127637127</v>
      </c>
      <c r="G70" s="80">
        <v>870.7213707213707</v>
      </c>
      <c r="H70" s="109">
        <v>467.87437705365062</v>
      </c>
    </row>
    <row r="71" spans="1:8" x14ac:dyDescent="0.2">
      <c r="A71" s="339"/>
      <c r="B71" s="7" t="s">
        <v>8</v>
      </c>
      <c r="C71" s="80">
        <v>1493.5530000000001</v>
      </c>
      <c r="D71" s="81">
        <v>3172.4</v>
      </c>
      <c r="E71" s="80">
        <v>454.03151000000003</v>
      </c>
      <c r="F71" s="81">
        <v>3240.0419999999999</v>
      </c>
      <c r="G71" s="80">
        <v>2553.2962600000001</v>
      </c>
      <c r="H71" s="109">
        <v>10913.322769999999</v>
      </c>
    </row>
    <row r="72" spans="1:8" x14ac:dyDescent="0.2">
      <c r="A72" s="339"/>
      <c r="B72" s="7" t="s">
        <v>9</v>
      </c>
      <c r="C72" s="83">
        <v>9.7051392850876912</v>
      </c>
      <c r="D72" s="84">
        <v>9.8736383442265794</v>
      </c>
      <c r="E72" s="83">
        <v>6.071644579360516</v>
      </c>
      <c r="F72" s="84">
        <v>8.0999227517380863</v>
      </c>
      <c r="G72" s="83">
        <v>16.596442286442286</v>
      </c>
      <c r="H72" s="110">
        <v>9.886805423313616</v>
      </c>
    </row>
    <row r="73" spans="1:8" ht="12" thickBot="1" x14ac:dyDescent="0.25">
      <c r="A73" s="340"/>
      <c r="B73" s="8" t="s">
        <v>10</v>
      </c>
      <c r="C73" s="86">
        <v>2.7510646527905691E-2</v>
      </c>
      <c r="D73" s="87">
        <v>2.3442181887507973E-2</v>
      </c>
      <c r="E73" s="86">
        <v>1.9125168913226621E-2</v>
      </c>
      <c r="F73" s="87">
        <v>1.9156354444012643E-2</v>
      </c>
      <c r="G73" s="86">
        <v>1.9060566151824842E-2</v>
      </c>
      <c r="H73" s="111">
        <v>2.1131324791868026E-2</v>
      </c>
    </row>
    <row r="74" spans="1:8" x14ac:dyDescent="0.2">
      <c r="A74" s="338" t="s">
        <v>21</v>
      </c>
      <c r="B74" s="9" t="s">
        <v>4</v>
      </c>
      <c r="C74" s="74">
        <v>147315</v>
      </c>
      <c r="D74" s="75">
        <v>243700</v>
      </c>
      <c r="E74" s="74">
        <v>87714</v>
      </c>
      <c r="F74" s="75">
        <v>370340</v>
      </c>
      <c r="G74" s="74">
        <v>249350</v>
      </c>
      <c r="H74" s="107">
        <v>1098419</v>
      </c>
    </row>
    <row r="75" spans="1:8" x14ac:dyDescent="0.2">
      <c r="A75" s="339"/>
      <c r="B75" s="7" t="s">
        <v>66</v>
      </c>
      <c r="C75" s="77">
        <v>54800000</v>
      </c>
      <c r="D75" s="78">
        <v>104219000</v>
      </c>
      <c r="E75" s="77">
        <v>31506000</v>
      </c>
      <c r="F75" s="78">
        <v>144499562</v>
      </c>
      <c r="G75" s="77">
        <v>205122000</v>
      </c>
      <c r="H75" s="108">
        <v>540146562</v>
      </c>
    </row>
    <row r="76" spans="1:8" x14ac:dyDescent="0.2">
      <c r="A76" s="339"/>
      <c r="B76" s="7" t="s">
        <v>7</v>
      </c>
      <c r="C76" s="80">
        <v>371.99198995350099</v>
      </c>
      <c r="D76" s="81">
        <v>427.65285186704966</v>
      </c>
      <c r="E76" s="80">
        <v>359.19009508174292</v>
      </c>
      <c r="F76" s="81">
        <v>390.1808122266026</v>
      </c>
      <c r="G76" s="80">
        <v>822.62682975736914</v>
      </c>
      <c r="H76" s="109">
        <v>491.74910667058748</v>
      </c>
    </row>
    <row r="77" spans="1:8" x14ac:dyDescent="0.2">
      <c r="A77" s="339"/>
      <c r="B77" s="7" t="s">
        <v>8</v>
      </c>
      <c r="C77" s="80">
        <v>1649.36726</v>
      </c>
      <c r="D77" s="81">
        <v>2439.1</v>
      </c>
      <c r="E77" s="80">
        <v>775.30301999999995</v>
      </c>
      <c r="F77" s="81">
        <v>2982.3649999999998</v>
      </c>
      <c r="G77" s="80">
        <v>3564.6035999999999</v>
      </c>
      <c r="H77" s="109">
        <v>11410.738879999999</v>
      </c>
    </row>
    <row r="78" spans="1:8" x14ac:dyDescent="0.2">
      <c r="A78" s="339"/>
      <c r="B78" s="7" t="s">
        <v>9</v>
      </c>
      <c r="C78" s="83">
        <v>11.196193598750975</v>
      </c>
      <c r="D78" s="84">
        <v>10.008617152236356</v>
      </c>
      <c r="E78" s="83">
        <v>8.8389883028934939</v>
      </c>
      <c r="F78" s="84">
        <v>8.0530458497596804</v>
      </c>
      <c r="G78" s="83">
        <v>14.295582915580511</v>
      </c>
      <c r="H78" s="110">
        <v>10.388329844986293</v>
      </c>
    </row>
    <row r="79" spans="1:8" ht="12" thickBot="1" x14ac:dyDescent="0.25">
      <c r="A79" s="340"/>
      <c r="B79" s="8" t="s">
        <v>10</v>
      </c>
      <c r="C79" s="86">
        <v>3.0097942700729928E-2</v>
      </c>
      <c r="D79" s="87">
        <v>2.3403602030339959E-2</v>
      </c>
      <c r="E79" s="86">
        <v>2.4608107027232904E-2</v>
      </c>
      <c r="F79" s="87">
        <v>2.0639266712794604E-2</v>
      </c>
      <c r="G79" s="86">
        <v>1.7377968233539064E-2</v>
      </c>
      <c r="H79" s="111">
        <v>2.1125264294471247E-2</v>
      </c>
    </row>
    <row r="80" spans="1:8" x14ac:dyDescent="0.2">
      <c r="A80" s="341" t="s">
        <v>3</v>
      </c>
      <c r="B80" s="34" t="s">
        <v>4</v>
      </c>
      <c r="C80" s="132">
        <v>2485604.09</v>
      </c>
      <c r="D80" s="133">
        <v>4065700</v>
      </c>
      <c r="E80" s="132">
        <v>953272</v>
      </c>
      <c r="F80" s="133">
        <v>5496083</v>
      </c>
      <c r="G80" s="138">
        <v>3148023</v>
      </c>
      <c r="H80" s="112">
        <v>16148682.09</v>
      </c>
    </row>
    <row r="81" spans="1:8" x14ac:dyDescent="0.2">
      <c r="A81" s="342"/>
      <c r="B81" s="39" t="s">
        <v>66</v>
      </c>
      <c r="C81" s="139">
        <v>897030000</v>
      </c>
      <c r="D81" s="140">
        <v>1593690000</v>
      </c>
      <c r="E81" s="139">
        <v>437176000</v>
      </c>
      <c r="F81" s="140">
        <v>2443736653</v>
      </c>
      <c r="G81" s="141">
        <v>2510098000</v>
      </c>
      <c r="H81" s="43">
        <v>7881730653</v>
      </c>
    </row>
    <row r="82" spans="1:8" x14ac:dyDescent="0.2">
      <c r="A82" s="342"/>
      <c r="B82" s="39" t="s">
        <v>7</v>
      </c>
      <c r="C82" s="134">
        <v>360.89013677154031</v>
      </c>
      <c r="D82" s="135">
        <v>391.98416016922056</v>
      </c>
      <c r="E82" s="134">
        <v>458.6057284804337</v>
      </c>
      <c r="F82" s="135">
        <v>444.63241421208522</v>
      </c>
      <c r="G82" s="142">
        <v>797.35694434252866</v>
      </c>
      <c r="H82" s="47">
        <v>488.07268661761117</v>
      </c>
    </row>
    <row r="83" spans="1:8" x14ac:dyDescent="0.2">
      <c r="A83" s="342"/>
      <c r="B83" s="39" t="s">
        <v>8</v>
      </c>
      <c r="C83" s="134">
        <v>26686.434259999998</v>
      </c>
      <c r="D83" s="135">
        <v>40939.5</v>
      </c>
      <c r="E83" s="134">
        <v>11634.83196</v>
      </c>
      <c r="F83" s="135">
        <v>49545.814999999995</v>
      </c>
      <c r="G83" s="142">
        <v>47659.560200000007</v>
      </c>
      <c r="H83" s="47">
        <v>176466.14142</v>
      </c>
    </row>
    <row r="84" spans="1:8" x14ac:dyDescent="0.2">
      <c r="A84" s="342"/>
      <c r="B84" s="39" t="s">
        <v>9</v>
      </c>
      <c r="C84" s="143">
        <v>10.736397790526649</v>
      </c>
      <c r="D84" s="144">
        <v>10.069483729739037</v>
      </c>
      <c r="E84" s="143">
        <v>12.205154415528829</v>
      </c>
      <c r="F84" s="144">
        <v>9.0147501411459743</v>
      </c>
      <c r="G84" s="145">
        <v>15.139520962839221</v>
      </c>
      <c r="H84" s="52">
        <v>10.92758780168667</v>
      </c>
    </row>
    <row r="85" spans="1:8" ht="12" thickBot="1" x14ac:dyDescent="0.25">
      <c r="A85" s="343"/>
      <c r="B85" s="53" t="s">
        <v>10</v>
      </c>
      <c r="C85" s="136">
        <v>2.9749767856147507E-2</v>
      </c>
      <c r="D85" s="137">
        <v>2.5688496508103835E-2</v>
      </c>
      <c r="E85" s="136">
        <v>2.6613610902702801E-2</v>
      </c>
      <c r="F85" s="137">
        <v>2.0274613035400582E-2</v>
      </c>
      <c r="G85" s="146">
        <v>1.8987131259416968E-2</v>
      </c>
      <c r="H85" s="113">
        <v>2.238926311860609E-2</v>
      </c>
    </row>
    <row r="86" spans="1:8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</row>
    <row r="87" spans="1:8" x14ac:dyDescent="0.2">
      <c r="A87" s="349"/>
      <c r="B87" s="349"/>
      <c r="C87" s="349"/>
      <c r="D87" s="349"/>
      <c r="E87" s="349"/>
      <c r="F87" s="349"/>
      <c r="G87" s="349"/>
      <c r="H87" s="349"/>
    </row>
    <row r="88" spans="1:8" x14ac:dyDescent="0.2">
      <c r="A88" s="349"/>
      <c r="B88" s="349"/>
      <c r="C88" s="349"/>
      <c r="D88" s="349"/>
      <c r="E88" s="349"/>
      <c r="F88" s="349"/>
      <c r="G88" s="349"/>
      <c r="H88" s="349"/>
    </row>
  </sheetData>
  <mergeCells count="23">
    <mergeCell ref="A74:A79"/>
    <mergeCell ref="A68:A73"/>
    <mergeCell ref="H5:H7"/>
    <mergeCell ref="D5:D7"/>
    <mergeCell ref="E5:E7"/>
    <mergeCell ref="F5:F7"/>
    <mergeCell ref="G5:G7"/>
    <mergeCell ref="A2:H2"/>
    <mergeCell ref="A86:H88"/>
    <mergeCell ref="A5:A7"/>
    <mergeCell ref="A8:A13"/>
    <mergeCell ref="A14:A19"/>
    <mergeCell ref="A20:A25"/>
    <mergeCell ref="A26:A31"/>
    <mergeCell ref="A32:A37"/>
    <mergeCell ref="A38:A43"/>
    <mergeCell ref="A44:A49"/>
    <mergeCell ref="A80:A85"/>
    <mergeCell ref="B5:B7"/>
    <mergeCell ref="C5:C7"/>
    <mergeCell ref="A50:A55"/>
    <mergeCell ref="A56:A61"/>
    <mergeCell ref="A62:A67"/>
  </mergeCells>
  <phoneticPr fontId="0" type="noConversion"/>
  <pageMargins left="0.74803149606299213" right="0.74803149606299213" top="0.98425196850393704" bottom="0.98425196850393704" header="0" footer="0"/>
  <pageSetup paperSize="9" scale="58" orientation="portrait" r:id="rId1"/>
  <headerFooter>
    <oddHeader>&amp;L&amp;G</oddHeader>
    <oddFooter>&amp;LÚltima actualización: 09/01/2020&amp;R&amp;8Tabla de elaboración propia a partir de los datos aportados por los concesionarios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L90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335" t="s">
        <v>45</v>
      </c>
      <c r="B2" s="335"/>
      <c r="C2" s="335"/>
      <c r="D2" s="335"/>
      <c r="E2" s="335"/>
      <c r="F2" s="335"/>
      <c r="G2" s="335"/>
      <c r="H2" s="335"/>
      <c r="I2" s="335"/>
    </row>
    <row r="3" spans="1:9" ht="11.25" customHeight="1" x14ac:dyDescent="0.2"/>
    <row r="4" spans="1:9" ht="11.25" customHeight="1" thickBot="1" x14ac:dyDescent="0.25"/>
    <row r="5" spans="1: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64</v>
      </c>
      <c r="F5" s="338" t="s">
        <v>62</v>
      </c>
      <c r="G5" s="338" t="s">
        <v>63</v>
      </c>
      <c r="H5" s="338" t="s">
        <v>26</v>
      </c>
      <c r="I5" s="338" t="s">
        <v>3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1.2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ht="11.25" customHeight="1" x14ac:dyDescent="0.2">
      <c r="A8" s="338" t="s">
        <v>6</v>
      </c>
      <c r="B8" s="9" t="s">
        <v>4</v>
      </c>
      <c r="C8" s="74">
        <v>105522</v>
      </c>
      <c r="D8" s="75">
        <v>256400</v>
      </c>
      <c r="E8" s="74">
        <v>86416</v>
      </c>
      <c r="F8" s="75">
        <v>288006</v>
      </c>
      <c r="G8" s="76">
        <v>253602</v>
      </c>
      <c r="H8" s="75">
        <v>80178</v>
      </c>
      <c r="I8" s="13">
        <f>SUM(C8:H8)</f>
        <v>1070124</v>
      </c>
    </row>
    <row r="9" spans="1:9" ht="11.25" customHeight="1" x14ac:dyDescent="0.2">
      <c r="A9" s="339"/>
      <c r="B9" s="7" t="s">
        <v>66</v>
      </c>
      <c r="C9" s="77">
        <v>32750000</v>
      </c>
      <c r="D9" s="78">
        <v>96817500</v>
      </c>
      <c r="E9" s="77">
        <v>35836000</v>
      </c>
      <c r="F9" s="78">
        <v>125011576</v>
      </c>
      <c r="G9" s="79">
        <v>200418000</v>
      </c>
      <c r="H9" s="78">
        <v>66776431</v>
      </c>
      <c r="I9" s="17">
        <f>SUM(C9:H9)</f>
        <v>557609507</v>
      </c>
    </row>
    <row r="10" spans="1:9" ht="11.25" customHeight="1" x14ac:dyDescent="0.2">
      <c r="A10" s="339"/>
      <c r="B10" s="7" t="s">
        <v>7</v>
      </c>
      <c r="C10" s="80">
        <v>310.36182028392182</v>
      </c>
      <c r="D10" s="81">
        <v>377.60335413416539</v>
      </c>
      <c r="E10" s="80">
        <v>414.69172375486022</v>
      </c>
      <c r="F10" s="81">
        <v>434.05892932786122</v>
      </c>
      <c r="G10" s="82">
        <v>790.28556557124944</v>
      </c>
      <c r="H10" s="82">
        <v>832.85229115218635</v>
      </c>
      <c r="I10" s="21">
        <f>I9/I8</f>
        <v>521.06999469220386</v>
      </c>
    </row>
    <row r="11" spans="1:9" ht="11.25" customHeight="1" x14ac:dyDescent="0.2">
      <c r="A11" s="339"/>
      <c r="B11" s="7" t="s">
        <v>8</v>
      </c>
      <c r="C11" s="80">
        <v>979.995</v>
      </c>
      <c r="D11" s="81">
        <v>2593.3000000000002</v>
      </c>
      <c r="E11" s="80">
        <v>771.07282999999995</v>
      </c>
      <c r="F11" s="81">
        <v>2324.9259999999999</v>
      </c>
      <c r="G11" s="82">
        <v>2863.6974500000001</v>
      </c>
      <c r="H11" s="81">
        <v>1521.28</v>
      </c>
      <c r="I11" s="26">
        <f>SUM(C11:H11)</f>
        <v>11054.271280000001</v>
      </c>
    </row>
    <row r="12" spans="1:9" ht="11.25" customHeight="1" x14ac:dyDescent="0.2">
      <c r="A12" s="339"/>
      <c r="B12" s="7" t="s">
        <v>9</v>
      </c>
      <c r="C12" s="83">
        <v>9.287115483027236</v>
      </c>
      <c r="D12" s="84">
        <v>10.11427457098284</v>
      </c>
      <c r="E12" s="83">
        <v>8.9228016802443992</v>
      </c>
      <c r="F12" s="84">
        <v>8.0724915453150281</v>
      </c>
      <c r="G12" s="85">
        <v>11.292093319453317</v>
      </c>
      <c r="H12" s="85">
        <v>18.973783332086107</v>
      </c>
      <c r="I12" s="23">
        <f>I11*1000/I8</f>
        <v>10.32989754458362</v>
      </c>
    </row>
    <row r="13" spans="1:9" ht="11.25" customHeight="1" thickBot="1" x14ac:dyDescent="0.25">
      <c r="A13" s="340"/>
      <c r="B13" s="8" t="s">
        <v>10</v>
      </c>
      <c r="C13" s="83">
        <v>2.992351145038168E-2</v>
      </c>
      <c r="D13" s="84">
        <v>2.6785446845869806E-2</v>
      </c>
      <c r="E13" s="83">
        <v>2.1516710291327155E-2</v>
      </c>
      <c r="F13" s="84">
        <v>1.8597685705522182E-2</v>
      </c>
      <c r="G13" s="85">
        <v>1.4288624025786107E-2</v>
      </c>
      <c r="H13" s="85">
        <v>2.278169074354992E-2</v>
      </c>
      <c r="I13" s="27">
        <f>I11*1000/I9</f>
        <v>1.982439528241401E-2</v>
      </c>
    </row>
    <row r="14" spans="1:9" ht="11.25" customHeight="1" x14ac:dyDescent="0.2">
      <c r="A14" s="338" t="s">
        <v>11</v>
      </c>
      <c r="B14" s="9" t="s">
        <v>4</v>
      </c>
      <c r="C14" s="74">
        <v>109030</v>
      </c>
      <c r="D14" s="75">
        <v>285700</v>
      </c>
      <c r="E14" s="74">
        <v>90316</v>
      </c>
      <c r="F14" s="75">
        <v>258422</v>
      </c>
      <c r="G14" s="76">
        <v>259241</v>
      </c>
      <c r="H14" s="75">
        <v>59691</v>
      </c>
      <c r="I14" s="13">
        <f>SUM(C14:H14)</f>
        <v>1062400</v>
      </c>
    </row>
    <row r="15" spans="1:9" ht="11.25" customHeight="1" x14ac:dyDescent="0.2">
      <c r="A15" s="339"/>
      <c r="B15" s="7" t="s">
        <v>66</v>
      </c>
      <c r="C15" s="77">
        <v>37110000</v>
      </c>
      <c r="D15" s="78">
        <v>111063800</v>
      </c>
      <c r="E15" s="77">
        <v>36877000</v>
      </c>
      <c r="F15" s="78">
        <v>114843536</v>
      </c>
      <c r="G15" s="79">
        <v>208455000</v>
      </c>
      <c r="H15" s="78">
        <v>59306001</v>
      </c>
      <c r="I15" s="17">
        <f>SUM(C15:H15)</f>
        <v>567655337</v>
      </c>
    </row>
    <row r="16" spans="1:9" ht="11.25" customHeight="1" x14ac:dyDescent="0.2">
      <c r="A16" s="339"/>
      <c r="B16" s="7" t="s">
        <v>7</v>
      </c>
      <c r="C16" s="80">
        <v>340.36503714573968</v>
      </c>
      <c r="D16" s="81">
        <v>388.74273713685682</v>
      </c>
      <c r="E16" s="80">
        <v>408.31081978829889</v>
      </c>
      <c r="F16" s="81">
        <v>444.40309261595377</v>
      </c>
      <c r="G16" s="82">
        <v>804.0973457130624</v>
      </c>
      <c r="H16" s="82">
        <v>993.55013318590738</v>
      </c>
      <c r="I16" s="21">
        <f>I15/I14</f>
        <v>534.31413497740959</v>
      </c>
    </row>
    <row r="17" spans="1:9" ht="11.25" customHeight="1" x14ac:dyDescent="0.2">
      <c r="A17" s="339"/>
      <c r="B17" s="7" t="s">
        <v>8</v>
      </c>
      <c r="C17" s="80">
        <v>1030.1949999999999</v>
      </c>
      <c r="D17" s="81">
        <v>2742.5</v>
      </c>
      <c r="E17" s="80">
        <v>711.53450999999995</v>
      </c>
      <c r="F17" s="81">
        <v>2327.462</v>
      </c>
      <c r="G17" s="82">
        <v>3027.5810799999999</v>
      </c>
      <c r="H17" s="81">
        <v>1150.44</v>
      </c>
      <c r="I17" s="26">
        <f>SUM(C17:H17)</f>
        <v>10989.712589999999</v>
      </c>
    </row>
    <row r="18" spans="1:9" ht="11.25" customHeight="1" x14ac:dyDescent="0.2">
      <c r="A18" s="339"/>
      <c r="B18" s="7" t="s">
        <v>9</v>
      </c>
      <c r="C18" s="83">
        <v>9.4487297074199752</v>
      </c>
      <c r="D18" s="84">
        <v>9.5992299614980752</v>
      </c>
      <c r="E18" s="83">
        <v>7.8782774923601577</v>
      </c>
      <c r="F18" s="84">
        <v>9.0064390802640641</v>
      </c>
      <c r="G18" s="85">
        <v>11.678635246739521</v>
      </c>
      <c r="H18" s="85">
        <v>19.273257274966074</v>
      </c>
      <c r="I18" s="23">
        <f>I17*1000/I14</f>
        <v>10.34423248305723</v>
      </c>
    </row>
    <row r="19" spans="1:9" ht="11.25" customHeight="1" thickBot="1" x14ac:dyDescent="0.25">
      <c r="A19" s="340"/>
      <c r="B19" s="8" t="s">
        <v>10</v>
      </c>
      <c r="C19" s="86">
        <v>2.7760576663971973E-2</v>
      </c>
      <c r="D19" s="87">
        <v>2.4693014285482758E-2</v>
      </c>
      <c r="E19" s="86">
        <v>1.9294804620766333E-2</v>
      </c>
      <c r="F19" s="87">
        <v>2.0266373546700966E-2</v>
      </c>
      <c r="G19" s="88">
        <v>1.4523907222182246E-2</v>
      </c>
      <c r="H19" s="88">
        <v>1.9398374204998244E-2</v>
      </c>
      <c r="I19" s="27">
        <f>I17*1000/I15</f>
        <v>1.9359833112958118E-2</v>
      </c>
    </row>
    <row r="20" spans="1:9" ht="11.25" customHeight="1" x14ac:dyDescent="0.2">
      <c r="A20" s="338" t="s">
        <v>12</v>
      </c>
      <c r="B20" s="9" t="s">
        <v>4</v>
      </c>
      <c r="C20" s="77">
        <v>190175</v>
      </c>
      <c r="D20" s="78">
        <v>298400</v>
      </c>
      <c r="E20" s="77">
        <v>97231</v>
      </c>
      <c r="F20" s="78">
        <v>376774</v>
      </c>
      <c r="G20" s="79">
        <v>289430</v>
      </c>
      <c r="H20" s="75">
        <v>62179</v>
      </c>
      <c r="I20" s="13">
        <f>SUM(C20:H20)</f>
        <v>1314189</v>
      </c>
    </row>
    <row r="21" spans="1:9" ht="11.25" customHeight="1" x14ac:dyDescent="0.2">
      <c r="A21" s="339"/>
      <c r="B21" s="7" t="s">
        <v>66</v>
      </c>
      <c r="C21" s="77">
        <v>66280000</v>
      </c>
      <c r="D21" s="78">
        <v>124241500</v>
      </c>
      <c r="E21" s="77">
        <v>36139000</v>
      </c>
      <c r="F21" s="78">
        <v>140819261</v>
      </c>
      <c r="G21" s="79">
        <v>218776000</v>
      </c>
      <c r="H21" s="78">
        <v>51077103</v>
      </c>
      <c r="I21" s="17">
        <f>SUM(C21:H21)</f>
        <v>637332864</v>
      </c>
    </row>
    <row r="22" spans="1:9" ht="11.25" customHeight="1" x14ac:dyDescent="0.2">
      <c r="A22" s="339"/>
      <c r="B22" s="7" t="s">
        <v>7</v>
      </c>
      <c r="C22" s="80">
        <v>348.52109898777439</v>
      </c>
      <c r="D22" s="81">
        <v>416.35891420911526</v>
      </c>
      <c r="E22" s="80">
        <v>371.68187100821757</v>
      </c>
      <c r="F22" s="81">
        <v>373.7499429366145</v>
      </c>
      <c r="G22" s="82">
        <v>755.88570638841861</v>
      </c>
      <c r="H22" s="82">
        <v>821.45262870100839</v>
      </c>
      <c r="I22" s="21">
        <f>I21/I20</f>
        <v>484.96286607177507</v>
      </c>
    </row>
    <row r="23" spans="1:9" ht="11.25" customHeight="1" x14ac:dyDescent="0.2">
      <c r="A23" s="339"/>
      <c r="B23" s="7" t="s">
        <v>8</v>
      </c>
      <c r="C23" s="80">
        <v>2285.6570000000002</v>
      </c>
      <c r="D23" s="81">
        <v>2947</v>
      </c>
      <c r="E23" s="80">
        <v>751.29651000000001</v>
      </c>
      <c r="F23" s="81">
        <v>3289.355</v>
      </c>
      <c r="G23" s="82">
        <v>4372.8968199999999</v>
      </c>
      <c r="H23" s="81">
        <v>1053.24</v>
      </c>
      <c r="I23" s="26">
        <f>SUM(C23:H23)</f>
        <v>14699.44533</v>
      </c>
    </row>
    <row r="24" spans="1:9" ht="11.25" customHeight="1" x14ac:dyDescent="0.2">
      <c r="A24" s="339"/>
      <c r="B24" s="7" t="s">
        <v>9</v>
      </c>
      <c r="C24" s="83">
        <v>12.018703825423952</v>
      </c>
      <c r="D24" s="84">
        <v>9.8760053619302948</v>
      </c>
      <c r="E24" s="83">
        <v>7.7269236148964842</v>
      </c>
      <c r="F24" s="84">
        <v>8.7303131320101706</v>
      </c>
      <c r="G24" s="85">
        <v>15.108650865494248</v>
      </c>
      <c r="H24" s="85">
        <v>16.938837871307033</v>
      </c>
      <c r="I24" s="23">
        <f>I23*1000/I20</f>
        <v>11.185183660797648</v>
      </c>
    </row>
    <row r="25" spans="1:9" ht="11.25" customHeight="1" thickBot="1" x14ac:dyDescent="0.25">
      <c r="A25" s="340"/>
      <c r="B25" s="8" t="s">
        <v>10</v>
      </c>
      <c r="C25" s="86">
        <v>3.4484867229933616E-2</v>
      </c>
      <c r="D25" s="87">
        <v>2.3719932550717755E-2</v>
      </c>
      <c r="E25" s="86">
        <v>2.0789078557790754E-2</v>
      </c>
      <c r="F25" s="87">
        <v>2.3358700909529698E-2</v>
      </c>
      <c r="G25" s="88">
        <v>1.9988009745127436E-2</v>
      </c>
      <c r="H25" s="88">
        <v>2.0620590012710785E-2</v>
      </c>
      <c r="I25" s="28">
        <f>I23*1000/I21</f>
        <v>2.3064000242736582E-2</v>
      </c>
    </row>
    <row r="26" spans="1:9" ht="11.25" customHeight="1" x14ac:dyDescent="0.2">
      <c r="A26" s="338" t="s">
        <v>13</v>
      </c>
      <c r="B26" s="9" t="s">
        <v>4</v>
      </c>
      <c r="C26" s="74">
        <v>286760</v>
      </c>
      <c r="D26" s="75">
        <v>273000</v>
      </c>
      <c r="E26" s="74">
        <v>100729</v>
      </c>
      <c r="F26" s="75">
        <v>444364</v>
      </c>
      <c r="G26" s="76">
        <v>274209</v>
      </c>
      <c r="H26" s="75">
        <v>103199</v>
      </c>
      <c r="I26" s="13">
        <f>SUM(C26:H26)</f>
        <v>1482261</v>
      </c>
    </row>
    <row r="27" spans="1:9" ht="11.25" customHeight="1" x14ac:dyDescent="0.2">
      <c r="A27" s="339"/>
      <c r="B27" s="7" t="s">
        <v>66</v>
      </c>
      <c r="C27" s="77">
        <v>113860000</v>
      </c>
      <c r="D27" s="78">
        <v>110709800</v>
      </c>
      <c r="E27" s="77">
        <v>47518000</v>
      </c>
      <c r="F27" s="78">
        <v>175157094</v>
      </c>
      <c r="G27" s="79">
        <v>201153000</v>
      </c>
      <c r="H27" s="78">
        <v>85108882</v>
      </c>
      <c r="I27" s="17">
        <f>SUM(C27:H27)</f>
        <v>733506776</v>
      </c>
    </row>
    <row r="28" spans="1:9" ht="11.25" customHeight="1" x14ac:dyDescent="0.2">
      <c r="A28" s="339"/>
      <c r="B28" s="7" t="s">
        <v>7</v>
      </c>
      <c r="C28" s="80">
        <v>397.05677221369785</v>
      </c>
      <c r="D28" s="81">
        <v>405.53040293040294</v>
      </c>
      <c r="E28" s="80">
        <v>471.74100805130598</v>
      </c>
      <c r="F28" s="81">
        <v>394.17480714009235</v>
      </c>
      <c r="G28" s="82">
        <v>733.57548439329128</v>
      </c>
      <c r="H28" s="82">
        <v>824.70646033391802</v>
      </c>
      <c r="I28" s="21">
        <f>I27/I26</f>
        <v>494.85669257978185</v>
      </c>
    </row>
    <row r="29" spans="1:9" ht="11.25" customHeight="1" x14ac:dyDescent="0.2">
      <c r="A29" s="339"/>
      <c r="B29" s="7" t="s">
        <v>8</v>
      </c>
      <c r="C29" s="80">
        <v>3850.5650000000001</v>
      </c>
      <c r="D29" s="81">
        <v>2596.8000000000002</v>
      </c>
      <c r="E29" s="80">
        <v>850.71411999999998</v>
      </c>
      <c r="F29" s="81">
        <v>4236.5609999999997</v>
      </c>
      <c r="G29" s="82">
        <v>3673.0026699999999</v>
      </c>
      <c r="H29" s="81">
        <v>1589.35</v>
      </c>
      <c r="I29" s="26">
        <f>SUM(C29:H29)</f>
        <v>16796.99279</v>
      </c>
    </row>
    <row r="30" spans="1:9" ht="11.25" customHeight="1" x14ac:dyDescent="0.2">
      <c r="A30" s="339"/>
      <c r="B30" s="7" t="s">
        <v>9</v>
      </c>
      <c r="C30" s="83">
        <v>13.427831636211467</v>
      </c>
      <c r="D30" s="84">
        <v>9.512087912087912</v>
      </c>
      <c r="E30" s="83">
        <v>8.4455729730266356</v>
      </c>
      <c r="F30" s="84">
        <v>9.533987901810228</v>
      </c>
      <c r="G30" s="85">
        <v>13.39490195434869</v>
      </c>
      <c r="H30" s="85">
        <v>15.400827527398521</v>
      </c>
      <c r="I30" s="23">
        <f>I29*1000/I26</f>
        <v>11.332007514196217</v>
      </c>
    </row>
    <row r="31" spans="1:9" ht="11.25" customHeight="1" thickBot="1" x14ac:dyDescent="0.25">
      <c r="A31" s="340"/>
      <c r="B31" s="8" t="s">
        <v>10</v>
      </c>
      <c r="C31" s="86">
        <v>3.3818417354646059E-2</v>
      </c>
      <c r="D31" s="87">
        <v>2.3455918084939183E-2</v>
      </c>
      <c r="E31" s="86">
        <v>1.7902986657687612E-2</v>
      </c>
      <c r="F31" s="87">
        <v>2.4187207627456984E-2</v>
      </c>
      <c r="G31" s="88">
        <v>1.825974591480117E-2</v>
      </c>
      <c r="H31" s="88">
        <v>1.8674314156776256E-2</v>
      </c>
      <c r="I31" s="28">
        <f>I29*1000/I27</f>
        <v>2.2899574127451548E-2</v>
      </c>
    </row>
    <row r="32" spans="1:9" ht="11.25" customHeight="1" x14ac:dyDescent="0.2">
      <c r="A32" s="338" t="s">
        <v>14</v>
      </c>
      <c r="B32" s="9" t="s">
        <v>4</v>
      </c>
      <c r="C32" s="74">
        <v>209724</v>
      </c>
      <c r="D32" s="75">
        <v>218700</v>
      </c>
      <c r="E32" s="74">
        <v>86210</v>
      </c>
      <c r="F32" s="75">
        <v>539346</v>
      </c>
      <c r="G32" s="76">
        <v>280090</v>
      </c>
      <c r="H32" s="75">
        <v>144635</v>
      </c>
      <c r="I32" s="13">
        <f>SUM(C32:H32)</f>
        <v>1478705</v>
      </c>
    </row>
    <row r="33" spans="1:9" ht="11.25" customHeight="1" x14ac:dyDescent="0.2">
      <c r="A33" s="339"/>
      <c r="B33" s="7" t="s">
        <v>66</v>
      </c>
      <c r="C33" s="77">
        <v>77220000</v>
      </c>
      <c r="D33" s="78">
        <v>97098200</v>
      </c>
      <c r="E33" s="77">
        <v>47472000</v>
      </c>
      <c r="F33" s="78">
        <v>263687882</v>
      </c>
      <c r="G33" s="79">
        <v>208380000</v>
      </c>
      <c r="H33" s="78">
        <v>122379854</v>
      </c>
      <c r="I33" s="17">
        <f>SUM(C33:H33)</f>
        <v>816237936</v>
      </c>
    </row>
    <row r="34" spans="1:9" ht="11.25" customHeight="1" x14ac:dyDescent="0.2">
      <c r="A34" s="339"/>
      <c r="B34" s="7" t="s">
        <v>7</v>
      </c>
      <c r="C34" s="77">
        <v>368.19820335297823</v>
      </c>
      <c r="D34" s="78">
        <v>443.97896662094195</v>
      </c>
      <c r="E34" s="80">
        <v>550.65537640644936</v>
      </c>
      <c r="F34" s="81">
        <v>488.90300845839221</v>
      </c>
      <c r="G34" s="82">
        <v>743.97515084437146</v>
      </c>
      <c r="H34" s="82">
        <v>846.12890379230475</v>
      </c>
      <c r="I34" s="26">
        <f>I33/I32</f>
        <v>551.99511464423267</v>
      </c>
    </row>
    <row r="35" spans="1:9" ht="11.25" customHeight="1" x14ac:dyDescent="0.2">
      <c r="A35" s="339"/>
      <c r="B35" s="7" t="s">
        <v>8</v>
      </c>
      <c r="C35" s="80">
        <v>2605.6080000000002</v>
      </c>
      <c r="D35" s="81">
        <v>2307.3000000000002</v>
      </c>
      <c r="E35" s="80">
        <v>1614.7554399999999</v>
      </c>
      <c r="F35" s="81">
        <v>6228.3490000000002</v>
      </c>
      <c r="G35" s="82">
        <v>4796.1215899999997</v>
      </c>
      <c r="H35" s="81">
        <v>2794.76</v>
      </c>
      <c r="I35" s="21">
        <f>SUM(C35:H35)</f>
        <v>20346.894030000003</v>
      </c>
    </row>
    <row r="36" spans="1:9" ht="11.25" customHeight="1" x14ac:dyDescent="0.2">
      <c r="A36" s="339"/>
      <c r="B36" s="7" t="s">
        <v>9</v>
      </c>
      <c r="C36" s="83">
        <v>12.423985809921611</v>
      </c>
      <c r="D36" s="84">
        <v>10.550068587105624</v>
      </c>
      <c r="E36" s="83">
        <v>18.73048880640297</v>
      </c>
      <c r="F36" s="84">
        <v>11.547965498956144</v>
      </c>
      <c r="G36" s="85">
        <v>17.123501695883466</v>
      </c>
      <c r="H36" s="85">
        <v>19.322847167006604</v>
      </c>
      <c r="I36" s="23">
        <f>I35*1000/I32</f>
        <v>13.759941320276868</v>
      </c>
    </row>
    <row r="37" spans="1:9" ht="11.25" customHeight="1" thickBot="1" x14ac:dyDescent="0.25">
      <c r="A37" s="340"/>
      <c r="B37" s="8" t="s">
        <v>10</v>
      </c>
      <c r="C37" s="86">
        <v>3.3742657342657342E-2</v>
      </c>
      <c r="D37" s="87">
        <v>2.3762541427132532E-2</v>
      </c>
      <c r="E37" s="86">
        <v>3.4014902258173239E-2</v>
      </c>
      <c r="F37" s="87">
        <v>2.3620156348330031E-2</v>
      </c>
      <c r="G37" s="88">
        <v>2.3016227996928686E-2</v>
      </c>
      <c r="H37" s="88">
        <v>2.283676527347385E-2</v>
      </c>
      <c r="I37" s="28">
        <f>I35*1000/I33</f>
        <v>2.4927650544779391E-2</v>
      </c>
    </row>
    <row r="38" spans="1:9" ht="11.25" customHeight="1" x14ac:dyDescent="0.2">
      <c r="A38" s="338" t="s">
        <v>15</v>
      </c>
      <c r="B38" s="9" t="s">
        <v>4</v>
      </c>
      <c r="C38" s="74">
        <v>250059</v>
      </c>
      <c r="D38" s="75">
        <v>241100</v>
      </c>
      <c r="E38" s="74">
        <v>80206</v>
      </c>
      <c r="F38" s="75">
        <v>520115</v>
      </c>
      <c r="G38" s="76">
        <v>227054</v>
      </c>
      <c r="H38" s="75">
        <v>150101</v>
      </c>
      <c r="I38" s="13">
        <f>SUM(C38:H38)</f>
        <v>1468635</v>
      </c>
    </row>
    <row r="39" spans="1:9" ht="11.25" customHeight="1" x14ac:dyDescent="0.2">
      <c r="A39" s="339"/>
      <c r="B39" s="7" t="s">
        <v>66</v>
      </c>
      <c r="C39" s="77">
        <v>90370000</v>
      </c>
      <c r="D39" s="78">
        <v>97889000</v>
      </c>
      <c r="E39" s="77">
        <v>42077000</v>
      </c>
      <c r="F39" s="78">
        <v>256230855</v>
      </c>
      <c r="G39" s="79">
        <v>180293000</v>
      </c>
      <c r="H39" s="78">
        <v>144722057</v>
      </c>
      <c r="I39" s="17">
        <f>SUM(C39:H39)</f>
        <v>811581912</v>
      </c>
    </row>
    <row r="40" spans="1:9" ht="11.25" customHeight="1" x14ac:dyDescent="0.2">
      <c r="A40" s="339"/>
      <c r="B40" s="7" t="s">
        <v>7</v>
      </c>
      <c r="C40" s="80">
        <v>361.39471084823981</v>
      </c>
      <c r="D40" s="81">
        <v>406.00995437577768</v>
      </c>
      <c r="E40" s="80">
        <v>524.61162506545645</v>
      </c>
      <c r="F40" s="81">
        <v>492.64269440412215</v>
      </c>
      <c r="G40" s="82">
        <v>794.05339698926241</v>
      </c>
      <c r="H40" s="82">
        <v>964.16450923045147</v>
      </c>
      <c r="I40" s="21">
        <f>I39/I38</f>
        <v>552.6096763321043</v>
      </c>
    </row>
    <row r="41" spans="1:9" ht="11.25" customHeight="1" x14ac:dyDescent="0.2">
      <c r="A41" s="339"/>
      <c r="B41" s="7" t="s">
        <v>8</v>
      </c>
      <c r="C41" s="80">
        <v>2404.027</v>
      </c>
      <c r="D41" s="81">
        <v>2350.1</v>
      </c>
      <c r="E41" s="80">
        <v>1232.1039499999999</v>
      </c>
      <c r="F41" s="81">
        <v>5992.55</v>
      </c>
      <c r="G41" s="82">
        <v>3627.7827900000002</v>
      </c>
      <c r="H41" s="81">
        <v>2760.6</v>
      </c>
      <c r="I41" s="26">
        <f>SUM(C41:H41)</f>
        <v>18367.16374</v>
      </c>
    </row>
    <row r="42" spans="1:9" ht="11.25" customHeight="1" x14ac:dyDescent="0.2">
      <c r="A42" s="339"/>
      <c r="B42" s="7" t="s">
        <v>9</v>
      </c>
      <c r="C42" s="83">
        <v>9.6138391339643849</v>
      </c>
      <c r="D42" s="84">
        <v>9.747407714641227</v>
      </c>
      <c r="E42" s="83">
        <v>15.361742887065805</v>
      </c>
      <c r="F42" s="84">
        <v>11.521586572200379</v>
      </c>
      <c r="G42" s="85">
        <v>15.977621138583773</v>
      </c>
      <c r="H42" s="85">
        <v>18.391616311683467</v>
      </c>
      <c r="I42" s="23">
        <f>I41*1000/I38</f>
        <v>12.506282187201039</v>
      </c>
    </row>
    <row r="43" spans="1:9" ht="11.25" customHeight="1" thickBot="1" x14ac:dyDescent="0.25">
      <c r="A43" s="340"/>
      <c r="B43" s="8" t="s">
        <v>10</v>
      </c>
      <c r="C43" s="86">
        <v>2.6602047139537458E-2</v>
      </c>
      <c r="D43" s="87">
        <v>2.40078047584509E-2</v>
      </c>
      <c r="E43" s="86">
        <v>2.9282124438529362E-2</v>
      </c>
      <c r="F43" s="87">
        <v>2.3387308292750302E-2</v>
      </c>
      <c r="G43" s="88">
        <v>2.0121595347573119E-2</v>
      </c>
      <c r="H43" s="88">
        <v>1.9075184924990392E-2</v>
      </c>
      <c r="I43" s="28">
        <f>I41*1000/I39</f>
        <v>2.2631312340041405E-2</v>
      </c>
    </row>
    <row r="44" spans="1:9" ht="11.25" customHeight="1" x14ac:dyDescent="0.2">
      <c r="A44" s="338" t="s">
        <v>16</v>
      </c>
      <c r="B44" s="9" t="s">
        <v>4</v>
      </c>
      <c r="C44" s="74">
        <v>242008</v>
      </c>
      <c r="D44" s="75">
        <v>229400</v>
      </c>
      <c r="E44" s="74">
        <v>80798</v>
      </c>
      <c r="F44" s="75">
        <v>522277</v>
      </c>
      <c r="G44" s="76">
        <v>181389</v>
      </c>
      <c r="H44" s="75">
        <v>150436</v>
      </c>
      <c r="I44" s="13">
        <f>SUM(C44:H44)</f>
        <v>1406308</v>
      </c>
    </row>
    <row r="45" spans="1:9" ht="11.25" customHeight="1" x14ac:dyDescent="0.2">
      <c r="A45" s="339"/>
      <c r="B45" s="7" t="s">
        <v>66</v>
      </c>
      <c r="C45" s="77">
        <v>91590000</v>
      </c>
      <c r="D45" s="78">
        <v>96374800</v>
      </c>
      <c r="E45" s="77">
        <v>45793000</v>
      </c>
      <c r="F45" s="78">
        <v>260797241</v>
      </c>
      <c r="G45" s="79">
        <v>154396000</v>
      </c>
      <c r="H45" s="78">
        <v>154563887</v>
      </c>
      <c r="I45" s="17">
        <f>SUM(C45:H45)</f>
        <v>803514928</v>
      </c>
    </row>
    <row r="46" spans="1:9" ht="11.25" customHeight="1" x14ac:dyDescent="0.2">
      <c r="A46" s="339"/>
      <c r="B46" s="7" t="s">
        <v>7</v>
      </c>
      <c r="C46" s="80">
        <v>378.45856335327755</v>
      </c>
      <c r="D46" s="81">
        <v>420.11682650392328</v>
      </c>
      <c r="E46" s="80">
        <v>566.7590781950048</v>
      </c>
      <c r="F46" s="81">
        <v>499.34659385728264</v>
      </c>
      <c r="G46" s="82">
        <v>851.18722745039668</v>
      </c>
      <c r="H46" s="82">
        <v>1027.4394892180064</v>
      </c>
      <c r="I46" s="21">
        <f>I45/I44</f>
        <v>571.36482761955415</v>
      </c>
    </row>
    <row r="47" spans="1:9" ht="11.25" customHeight="1" x14ac:dyDescent="0.2">
      <c r="A47" s="339"/>
      <c r="B47" s="7" t="s">
        <v>8</v>
      </c>
      <c r="C47" s="80">
        <v>2120.33</v>
      </c>
      <c r="D47" s="81">
        <v>2401.9</v>
      </c>
      <c r="E47" s="80">
        <v>872.26004</v>
      </c>
      <c r="F47" s="81">
        <v>5925.9260000000004</v>
      </c>
      <c r="G47" s="82">
        <v>2152.4966599999998</v>
      </c>
      <c r="H47" s="81">
        <v>2833.54</v>
      </c>
      <c r="I47" s="26">
        <f>SUM(C47:H47)</f>
        <v>16306.452700000002</v>
      </c>
    </row>
    <row r="48" spans="1:9" ht="11.25" customHeight="1" x14ac:dyDescent="0.2">
      <c r="A48" s="339"/>
      <c r="B48" s="7" t="s">
        <v>9</v>
      </c>
      <c r="C48" s="83">
        <v>8.7614045816667225</v>
      </c>
      <c r="D48" s="84">
        <v>10.470357454228422</v>
      </c>
      <c r="E48" s="83">
        <v>10.795564741701527</v>
      </c>
      <c r="F48" s="84">
        <v>11.346327714986492</v>
      </c>
      <c r="G48" s="85">
        <v>11.866743077033336</v>
      </c>
      <c r="H48" s="85">
        <v>18.835518094073226</v>
      </c>
      <c r="I48" s="23">
        <f>I47*1000/I44</f>
        <v>11.59522145931048</v>
      </c>
    </row>
    <row r="49" spans="1:12" ht="11.25" customHeight="1" thickBot="1" x14ac:dyDescent="0.25">
      <c r="A49" s="340"/>
      <c r="B49" s="8" t="s">
        <v>10</v>
      </c>
      <c r="C49" s="86">
        <v>2.3150234741784039E-2</v>
      </c>
      <c r="D49" s="87">
        <v>2.4922490111522928E-2</v>
      </c>
      <c r="E49" s="86">
        <v>1.9047890288908787E-2</v>
      </c>
      <c r="F49" s="87">
        <v>2.27223492751597E-2</v>
      </c>
      <c r="G49" s="88">
        <v>1.3941401720251817E-2</v>
      </c>
      <c r="H49" s="88">
        <v>1.8332484094424981E-2</v>
      </c>
      <c r="I49" s="28">
        <f>I47*1000/I45</f>
        <v>2.0293901372296596E-2</v>
      </c>
    </row>
    <row r="50" spans="1:12" ht="11.25" customHeight="1" x14ac:dyDescent="0.2">
      <c r="A50" s="338" t="s">
        <v>17</v>
      </c>
      <c r="B50" s="9" t="s">
        <v>4</v>
      </c>
      <c r="C50" s="74">
        <v>201669</v>
      </c>
      <c r="D50" s="75">
        <v>235800</v>
      </c>
      <c r="E50" s="74">
        <v>87073</v>
      </c>
      <c r="F50" s="75">
        <v>559716</v>
      </c>
      <c r="G50" s="76">
        <v>210463</v>
      </c>
      <c r="H50" s="75">
        <v>140726</v>
      </c>
      <c r="I50" s="13">
        <f>SUM(C50:H50)</f>
        <v>1435447</v>
      </c>
    </row>
    <row r="51" spans="1:12" ht="11.25" customHeight="1" x14ac:dyDescent="0.2">
      <c r="A51" s="339"/>
      <c r="B51" s="7" t="s">
        <v>66</v>
      </c>
      <c r="C51" s="77">
        <v>85830000</v>
      </c>
      <c r="D51" s="78">
        <v>100943800</v>
      </c>
      <c r="E51" s="77">
        <v>43014000</v>
      </c>
      <c r="F51" s="78">
        <v>276636630</v>
      </c>
      <c r="G51" s="79">
        <v>171363000</v>
      </c>
      <c r="H51" s="78">
        <v>147515085</v>
      </c>
      <c r="I51" s="17">
        <f>SUM(C51:H51)</f>
        <v>825302515</v>
      </c>
    </row>
    <row r="52" spans="1:12" ht="11.25" customHeight="1" x14ac:dyDescent="0.2">
      <c r="A52" s="339"/>
      <c r="B52" s="7" t="s">
        <v>7</v>
      </c>
      <c r="C52" s="80">
        <v>425.5983815063297</v>
      </c>
      <c r="D52" s="81">
        <v>428.09075487701443</v>
      </c>
      <c r="E52" s="80">
        <v>493.99928795378588</v>
      </c>
      <c r="F52" s="81">
        <v>494.24463477906653</v>
      </c>
      <c r="G52" s="82">
        <v>814.21912640226549</v>
      </c>
      <c r="H52" s="82">
        <v>1048.243288375993</v>
      </c>
      <c r="I52" s="21">
        <f>I51/I50</f>
        <v>574.94460958851141</v>
      </c>
    </row>
    <row r="53" spans="1:12" ht="11.25" customHeight="1" x14ac:dyDescent="0.2">
      <c r="A53" s="339"/>
      <c r="B53" s="7" t="s">
        <v>8</v>
      </c>
      <c r="C53" s="80">
        <v>1772.31</v>
      </c>
      <c r="D53" s="81">
        <v>2384.6999999999998</v>
      </c>
      <c r="E53" s="80">
        <v>749.19010000000003</v>
      </c>
      <c r="F53" s="81">
        <v>5862.4319999999998</v>
      </c>
      <c r="G53" s="82">
        <v>3424.4621999999999</v>
      </c>
      <c r="H53" s="81">
        <v>2684.66</v>
      </c>
      <c r="I53" s="26">
        <f>SUM(C53:H53)</f>
        <v>16877.754300000001</v>
      </c>
    </row>
    <row r="54" spans="1:12" ht="11.25" customHeight="1" x14ac:dyDescent="0.2">
      <c r="A54" s="339"/>
      <c r="B54" s="7" t="s">
        <v>9</v>
      </c>
      <c r="C54" s="83">
        <v>8.788212367790786</v>
      </c>
      <c r="D54" s="84">
        <v>10.11323155216285</v>
      </c>
      <c r="E54" s="83">
        <v>8.6041608765059205</v>
      </c>
      <c r="F54" s="84">
        <v>10.473940355465986</v>
      </c>
      <c r="G54" s="85">
        <v>16.271088980010738</v>
      </c>
      <c r="H54" s="85">
        <v>19.077213876611289</v>
      </c>
      <c r="I54" s="23">
        <f>I53*1000/I50</f>
        <v>11.757838708081874</v>
      </c>
    </row>
    <row r="55" spans="1:12" ht="11.25" customHeight="1" thickBot="1" x14ac:dyDescent="0.25">
      <c r="A55" s="340"/>
      <c r="B55" s="8" t="s">
        <v>10</v>
      </c>
      <c r="C55" s="86">
        <v>2.0649073750436911E-2</v>
      </c>
      <c r="D55" s="87">
        <v>2.3624036344976115E-2</v>
      </c>
      <c r="E55" s="86">
        <v>1.7417354814711489E-2</v>
      </c>
      <c r="F55" s="87">
        <v>2.1191813969104526E-2</v>
      </c>
      <c r="G55" s="88">
        <v>1.9983673255020044E-2</v>
      </c>
      <c r="H55" s="88">
        <v>1.8199223489584134E-2</v>
      </c>
      <c r="I55" s="28">
        <f>I53*1000/I51</f>
        <v>2.0450385153618491E-2</v>
      </c>
    </row>
    <row r="56" spans="1:12" ht="11.25" customHeight="1" x14ac:dyDescent="0.2">
      <c r="A56" s="338" t="s">
        <v>18</v>
      </c>
      <c r="B56" s="9" t="s">
        <v>4</v>
      </c>
      <c r="C56" s="74">
        <v>220437</v>
      </c>
      <c r="D56" s="75">
        <v>229500</v>
      </c>
      <c r="E56" s="74">
        <v>69904</v>
      </c>
      <c r="F56" s="75">
        <v>526007</v>
      </c>
      <c r="G56" s="76">
        <v>213794</v>
      </c>
      <c r="H56" s="75">
        <v>141405</v>
      </c>
      <c r="I56" s="13">
        <f>SUM(C56:H56)</f>
        <v>1401047</v>
      </c>
    </row>
    <row r="57" spans="1:12" ht="11.25" customHeight="1" x14ac:dyDescent="0.2">
      <c r="A57" s="339"/>
      <c r="B57" s="7" t="s">
        <v>66</v>
      </c>
      <c r="C57" s="77">
        <v>80760000</v>
      </c>
      <c r="D57" s="78">
        <v>86368800</v>
      </c>
      <c r="E57" s="77">
        <v>39974000</v>
      </c>
      <c r="F57" s="78">
        <v>240445584</v>
      </c>
      <c r="G57" s="79">
        <v>172098000</v>
      </c>
      <c r="H57" s="78">
        <v>140270472</v>
      </c>
      <c r="I57" s="31">
        <f>SUM(C57:H57)</f>
        <v>759916856</v>
      </c>
    </row>
    <row r="58" spans="1:12" ht="11.25" customHeight="1" x14ac:dyDescent="0.2">
      <c r="A58" s="339"/>
      <c r="B58" s="7" t="s">
        <v>7</v>
      </c>
      <c r="C58" s="80">
        <v>366.3631785952449</v>
      </c>
      <c r="D58" s="81">
        <v>376.33464052287582</v>
      </c>
      <c r="E58" s="80">
        <v>571.84138246738382</v>
      </c>
      <c r="F58" s="81">
        <v>457.11479885248673</v>
      </c>
      <c r="G58" s="82">
        <v>804.97114044360455</v>
      </c>
      <c r="H58" s="82">
        <v>991.97674763975817</v>
      </c>
      <c r="I58" s="70">
        <f>I57/I56</f>
        <v>542.39212246270108</v>
      </c>
    </row>
    <row r="59" spans="1:12" ht="11.25" customHeight="1" x14ac:dyDescent="0.2">
      <c r="A59" s="339"/>
      <c r="B59" s="7" t="s">
        <v>8</v>
      </c>
      <c r="C59" s="80">
        <v>1861.1379999999999</v>
      </c>
      <c r="D59" s="81">
        <v>2104.6999999999998</v>
      </c>
      <c r="E59" s="80">
        <v>1128.94291</v>
      </c>
      <c r="F59" s="81">
        <v>5122.2030000000004</v>
      </c>
      <c r="G59" s="82">
        <v>4760.8461500000003</v>
      </c>
      <c r="H59" s="81">
        <v>2402.5700000000002</v>
      </c>
      <c r="I59" s="26">
        <f>SUM(C59:H59)</f>
        <v>17380.40006</v>
      </c>
    </row>
    <row r="60" spans="1:12" ht="11.25" customHeight="1" x14ac:dyDescent="0.2">
      <c r="A60" s="339"/>
      <c r="B60" s="7" t="s">
        <v>9</v>
      </c>
      <c r="C60" s="83">
        <v>8.4429474180831718</v>
      </c>
      <c r="D60" s="84">
        <v>9.1708061002178649</v>
      </c>
      <c r="E60" s="83">
        <v>16.149904297322042</v>
      </c>
      <c r="F60" s="84">
        <v>9.7378989252994739</v>
      </c>
      <c r="G60" s="85">
        <v>22.268380543888043</v>
      </c>
      <c r="H60" s="85">
        <v>16.990700470280402</v>
      </c>
      <c r="I60" s="32">
        <f>I59*1000/I56</f>
        <v>12.405294083638879</v>
      </c>
      <c r="J60" s="33"/>
    </row>
    <row r="61" spans="1:12" ht="11.25" customHeight="1" thickBot="1" x14ac:dyDescent="0.25">
      <c r="A61" s="340"/>
      <c r="B61" s="8" t="s">
        <v>10</v>
      </c>
      <c r="C61" s="86">
        <v>2.3045294700346705E-2</v>
      </c>
      <c r="D61" s="87">
        <v>2.4368753531367807E-2</v>
      </c>
      <c r="E61" s="86">
        <v>2.8241930004502924E-2</v>
      </c>
      <c r="F61" s="87">
        <v>2.1302961421824241E-2</v>
      </c>
      <c r="G61" s="88">
        <v>2.7663576276307687E-2</v>
      </c>
      <c r="H61" s="88">
        <v>1.7128123729418975E-2</v>
      </c>
      <c r="I61" s="28">
        <f>I59*1000/I57</f>
        <v>2.2871449583952905E-2</v>
      </c>
      <c r="L61" s="33" t="s">
        <v>0</v>
      </c>
    </row>
    <row r="62" spans="1:12" ht="11.25" customHeight="1" x14ac:dyDescent="0.2">
      <c r="A62" s="338" t="s">
        <v>19</v>
      </c>
      <c r="B62" s="9" t="s">
        <v>4</v>
      </c>
      <c r="C62" s="74">
        <v>186209</v>
      </c>
      <c r="D62" s="75">
        <v>261300</v>
      </c>
      <c r="E62" s="74">
        <v>74244</v>
      </c>
      <c r="F62" s="75">
        <v>512475</v>
      </c>
      <c r="G62" s="76">
        <v>234559</v>
      </c>
      <c r="H62" s="75">
        <v>124655</v>
      </c>
      <c r="I62" s="13">
        <f>SUM(C62:H62)</f>
        <v>1393442</v>
      </c>
      <c r="L62" s="1" t="s">
        <v>0</v>
      </c>
    </row>
    <row r="63" spans="1:12" ht="11.25" customHeight="1" x14ac:dyDescent="0.2">
      <c r="A63" s="339"/>
      <c r="B63" s="7" t="s">
        <v>66</v>
      </c>
      <c r="C63" s="77">
        <v>68160000</v>
      </c>
      <c r="D63" s="78">
        <v>110945000</v>
      </c>
      <c r="E63" s="77">
        <v>40531000</v>
      </c>
      <c r="F63" s="78">
        <v>225720033</v>
      </c>
      <c r="G63" s="79">
        <v>178929000</v>
      </c>
      <c r="H63" s="78">
        <v>120376021</v>
      </c>
      <c r="I63" s="31">
        <f>SUM(C63:H63)</f>
        <v>744661054</v>
      </c>
    </row>
    <row r="64" spans="1:12" ht="11.25" customHeight="1" x14ac:dyDescent="0.2">
      <c r="A64" s="339"/>
      <c r="B64" s="7" t="s">
        <v>7</v>
      </c>
      <c r="C64" s="80">
        <v>366.04030954465145</v>
      </c>
      <c r="D64" s="81">
        <v>424.58859548411789</v>
      </c>
      <c r="E64" s="80">
        <v>545.9161683098971</v>
      </c>
      <c r="F64" s="81">
        <v>440.45081808868724</v>
      </c>
      <c r="G64" s="82">
        <v>762.83152639634375</v>
      </c>
      <c r="H64" s="82">
        <v>965.67342665757485</v>
      </c>
      <c r="I64" s="70">
        <f>I63/I62</f>
        <v>534.40405413357712</v>
      </c>
    </row>
    <row r="65" spans="1:9" ht="11.25" customHeight="1" x14ac:dyDescent="0.2">
      <c r="A65" s="339"/>
      <c r="B65" s="7" t="s">
        <v>8</v>
      </c>
      <c r="C65" s="80">
        <v>1639.5340000000001</v>
      </c>
      <c r="D65" s="81">
        <v>2662.2</v>
      </c>
      <c r="E65" s="80">
        <v>1215.3913</v>
      </c>
      <c r="F65" s="81">
        <v>4627.4170000000004</v>
      </c>
      <c r="G65" s="82">
        <v>3276.6606999999999</v>
      </c>
      <c r="H65" s="81">
        <v>2159.6799999999998</v>
      </c>
      <c r="I65" s="26">
        <f>SUM(C65:H65)</f>
        <v>15580.883000000002</v>
      </c>
    </row>
    <row r="66" spans="1:9" ht="11.25" customHeight="1" x14ac:dyDescent="0.2">
      <c r="A66" s="339"/>
      <c r="B66" s="7" t="s">
        <v>9</v>
      </c>
      <c r="C66" s="83">
        <v>8.8048053531247152</v>
      </c>
      <c r="D66" s="84">
        <v>10.188289322617681</v>
      </c>
      <c r="E66" s="83">
        <v>16.370229244114004</v>
      </c>
      <c r="F66" s="84">
        <v>9.0295468071613243</v>
      </c>
      <c r="G66" s="85">
        <v>13.969452035521979</v>
      </c>
      <c r="H66" s="85">
        <v>17.325257711283143</v>
      </c>
      <c r="I66" s="32">
        <f>I65*1000/I62</f>
        <v>11.181579857647467</v>
      </c>
    </row>
    <row r="67" spans="1:9" ht="11.25" customHeight="1" thickBot="1" x14ac:dyDescent="0.25">
      <c r="A67" s="340"/>
      <c r="B67" s="8" t="s">
        <v>10</v>
      </c>
      <c r="C67" s="86">
        <v>2.4054196009389673E-2</v>
      </c>
      <c r="D67" s="87">
        <v>2.3995673531930235E-2</v>
      </c>
      <c r="E67" s="86">
        <v>2.998670893883694E-2</v>
      </c>
      <c r="F67" s="87">
        <v>2.0500692554834068E-2</v>
      </c>
      <c r="G67" s="88">
        <v>1.8312630708269759E-2</v>
      </c>
      <c r="H67" s="88">
        <v>1.7941114700908745E-2</v>
      </c>
      <c r="I67" s="28">
        <f>I65*1000/I63</f>
        <v>2.0923456270884822E-2</v>
      </c>
    </row>
    <row r="68" spans="1:9" ht="11.25" customHeight="1" x14ac:dyDescent="0.2">
      <c r="A68" s="338" t="s">
        <v>20</v>
      </c>
      <c r="B68" s="9" t="s">
        <v>4</v>
      </c>
      <c r="C68" s="74">
        <v>146180</v>
      </c>
      <c r="D68" s="75">
        <v>274900</v>
      </c>
      <c r="E68" s="74">
        <v>72585</v>
      </c>
      <c r="F68" s="75">
        <v>478906</v>
      </c>
      <c r="G68" s="76">
        <v>237367</v>
      </c>
      <c r="H68" s="75">
        <v>113574</v>
      </c>
      <c r="I68" s="13">
        <f>SUM(C68:H68)</f>
        <v>1323512</v>
      </c>
    </row>
    <row r="69" spans="1:9" ht="11.25" customHeight="1" x14ac:dyDescent="0.2">
      <c r="A69" s="339"/>
      <c r="B69" s="7" t="s">
        <v>66</v>
      </c>
      <c r="C69" s="77">
        <v>60540000</v>
      </c>
      <c r="D69" s="78">
        <v>120295700</v>
      </c>
      <c r="E69" s="77">
        <v>37284000</v>
      </c>
      <c r="F69" s="78">
        <v>204560766</v>
      </c>
      <c r="G69" s="79">
        <v>175815000</v>
      </c>
      <c r="H69" s="78">
        <v>108736418</v>
      </c>
      <c r="I69" s="31">
        <f>SUM(C69:H69)</f>
        <v>707231884</v>
      </c>
    </row>
    <row r="70" spans="1:9" ht="11.25" customHeight="1" x14ac:dyDescent="0.2">
      <c r="A70" s="339"/>
      <c r="B70" s="7" t="s">
        <v>7</v>
      </c>
      <c r="C70" s="80">
        <v>414.14694212614586</v>
      </c>
      <c r="D70" s="81">
        <v>437.59803564932702</v>
      </c>
      <c r="E70" s="80">
        <v>513.65984707584209</v>
      </c>
      <c r="F70" s="81">
        <v>427.14178982931935</v>
      </c>
      <c r="G70" s="82">
        <v>740.68846975358838</v>
      </c>
      <c r="H70" s="82">
        <v>957.40590275943441</v>
      </c>
      <c r="I70" s="70">
        <f>I69/I68</f>
        <v>534.36000882500502</v>
      </c>
    </row>
    <row r="71" spans="1:9" ht="11.25" customHeight="1" x14ac:dyDescent="0.2">
      <c r="A71" s="339"/>
      <c r="B71" s="7" t="s">
        <v>8</v>
      </c>
      <c r="C71" s="80">
        <v>1320.143</v>
      </c>
      <c r="D71" s="81">
        <v>2620</v>
      </c>
      <c r="E71" s="80">
        <v>964.5213</v>
      </c>
      <c r="F71" s="81">
        <v>3993.5479999999998</v>
      </c>
      <c r="G71" s="82">
        <v>3357.1929</v>
      </c>
      <c r="H71" s="81">
        <v>2049.3200000000002</v>
      </c>
      <c r="I71" s="26">
        <f>SUM(C71:H71)</f>
        <v>14304.725199999999</v>
      </c>
    </row>
    <row r="72" spans="1:9" ht="11.25" customHeight="1" x14ac:dyDescent="0.2">
      <c r="A72" s="339"/>
      <c r="B72" s="7" t="s">
        <v>9</v>
      </c>
      <c r="C72" s="83">
        <v>9.0309413052401144</v>
      </c>
      <c r="D72" s="84">
        <v>9.5307384503455808</v>
      </c>
      <c r="E72" s="83">
        <v>13.28816284356272</v>
      </c>
      <c r="F72" s="84">
        <v>8.3388974036658556</v>
      </c>
      <c r="G72" s="85">
        <v>14.143469395493055</v>
      </c>
      <c r="H72" s="85">
        <v>18.04391850247416</v>
      </c>
      <c r="I72" s="32">
        <f>I71*1000/I68</f>
        <v>10.808156782862564</v>
      </c>
    </row>
    <row r="73" spans="1:9" ht="11.25" customHeight="1" thickBot="1" x14ac:dyDescent="0.25">
      <c r="A73" s="340"/>
      <c r="B73" s="8" t="s">
        <v>10</v>
      </c>
      <c r="C73" s="86">
        <v>2.1806128179715889E-2</v>
      </c>
      <c r="D73" s="87">
        <v>2.1779664609790708E-2</v>
      </c>
      <c r="E73" s="86">
        <v>2.5869576762149984E-2</v>
      </c>
      <c r="F73" s="87">
        <v>1.952255106436197E-2</v>
      </c>
      <c r="G73" s="88">
        <v>1.9095031140687654E-2</v>
      </c>
      <c r="H73" s="88">
        <v>1.8846675637227632E-2</v>
      </c>
      <c r="I73" s="28">
        <f>I71*1000/I69</f>
        <v>2.0226357894237698E-2</v>
      </c>
    </row>
    <row r="74" spans="1:9" ht="11.25" customHeight="1" x14ac:dyDescent="0.2">
      <c r="A74" s="338" t="s">
        <v>21</v>
      </c>
      <c r="B74" s="9" t="s">
        <v>4</v>
      </c>
      <c r="C74" s="74">
        <v>210980</v>
      </c>
      <c r="D74" s="75">
        <v>275200</v>
      </c>
      <c r="E74" s="74">
        <v>74754</v>
      </c>
      <c r="F74" s="75">
        <v>494201</v>
      </c>
      <c r="G74" s="76">
        <v>266973</v>
      </c>
      <c r="H74" s="75">
        <v>106736</v>
      </c>
      <c r="I74" s="13">
        <f>SUM(C74:H74)</f>
        <v>1428844</v>
      </c>
    </row>
    <row r="75" spans="1:9" ht="11.25" customHeight="1" x14ac:dyDescent="0.2">
      <c r="A75" s="339"/>
      <c r="B75" s="7" t="s">
        <v>66</v>
      </c>
      <c r="C75" s="77">
        <v>73004300</v>
      </c>
      <c r="D75" s="78">
        <v>110535000</v>
      </c>
      <c r="E75" s="77">
        <v>42017000</v>
      </c>
      <c r="F75" s="78">
        <v>206662081</v>
      </c>
      <c r="G75" s="79">
        <v>198252000</v>
      </c>
      <c r="H75" s="78">
        <v>100568074</v>
      </c>
      <c r="I75" s="17">
        <f>SUM(C75:H75)</f>
        <v>731038455</v>
      </c>
    </row>
    <row r="76" spans="1:9" ht="11.25" customHeight="1" x14ac:dyDescent="0.2">
      <c r="A76" s="339"/>
      <c r="B76" s="7" t="s">
        <v>7</v>
      </c>
      <c r="C76" s="80">
        <v>346.02474168167601</v>
      </c>
      <c r="D76" s="81">
        <v>401.65334302325579</v>
      </c>
      <c r="E76" s="80">
        <v>562.07025710998744</v>
      </c>
      <c r="F76" s="81">
        <v>418.17414574231941</v>
      </c>
      <c r="G76" s="82">
        <v>742.59194750030906</v>
      </c>
      <c r="H76" s="82">
        <v>942.21325513416275</v>
      </c>
      <c r="I76" s="21">
        <f>I75/I74</f>
        <v>511.62929962963068</v>
      </c>
    </row>
    <row r="77" spans="1:9" ht="11.25" customHeight="1" x14ac:dyDescent="0.2">
      <c r="A77" s="339"/>
      <c r="B77" s="7" t="s">
        <v>8</v>
      </c>
      <c r="C77" s="80">
        <v>1986.7249999999999</v>
      </c>
      <c r="D77" s="81">
        <v>2497.4</v>
      </c>
      <c r="E77" s="80">
        <v>1047.7471</v>
      </c>
      <c r="F77" s="81">
        <v>4270.3109999999997</v>
      </c>
      <c r="G77" s="82">
        <v>3672.8555000000001</v>
      </c>
      <c r="H77" s="81">
        <v>1997.68</v>
      </c>
      <c r="I77" s="26">
        <f>SUM(C77:H77)</f>
        <v>15472.7186</v>
      </c>
    </row>
    <row r="78" spans="1:9" ht="11.25" customHeight="1" x14ac:dyDescent="0.2">
      <c r="A78" s="339"/>
      <c r="B78" s="7" t="s">
        <v>9</v>
      </c>
      <c r="C78" s="83">
        <v>9.4166508673807936</v>
      </c>
      <c r="D78" s="84">
        <v>9.0748546511627914</v>
      </c>
      <c r="E78" s="83">
        <v>14.015933595526661</v>
      </c>
      <c r="F78" s="84">
        <v>8.6408384442767208</v>
      </c>
      <c r="G78" s="85">
        <v>13.757404306802561</v>
      </c>
      <c r="H78" s="85">
        <v>18.716084545045721</v>
      </c>
      <c r="I78" s="23">
        <f>I77*1000/I74</f>
        <v>10.828836877923692</v>
      </c>
    </row>
    <row r="79" spans="1:9" ht="11.25" customHeight="1" thickBot="1" x14ac:dyDescent="0.25">
      <c r="A79" s="340"/>
      <c r="B79" s="8" t="s">
        <v>10</v>
      </c>
      <c r="C79" s="86">
        <v>2.7213807953778067E-2</v>
      </c>
      <c r="D79" s="87">
        <v>2.2593748586420589E-2</v>
      </c>
      <c r="E79" s="86">
        <v>2.4936266273175144E-2</v>
      </c>
      <c r="F79" s="87">
        <v>2.0663253652226602E-2</v>
      </c>
      <c r="G79" s="88">
        <v>1.8526196457034481E-2</v>
      </c>
      <c r="H79" s="88">
        <v>1.9863958019122451E-2</v>
      </c>
      <c r="I79" s="28">
        <f>I77*1000/I75</f>
        <v>2.1165396285479948E-2</v>
      </c>
    </row>
    <row r="80" spans="1:9" ht="11.25" customHeight="1" x14ac:dyDescent="0.2">
      <c r="A80" s="341" t="s">
        <v>3</v>
      </c>
      <c r="B80" s="34" t="s">
        <v>4</v>
      </c>
      <c r="C80" s="35">
        <f>SUM(C8,C14,C20,C26,C32,C38,C44,C50,C56,C62,C68,C74)</f>
        <v>2358753</v>
      </c>
      <c r="D80" s="36">
        <f t="shared" ref="D80:H81" si="0">SUM(D8,D14,D20,D26,D32,D38,D44,D50,D56,D62,D68,D74)</f>
        <v>3079400</v>
      </c>
      <c r="E80" s="35">
        <f t="shared" si="0"/>
        <v>1000466</v>
      </c>
      <c r="F80" s="36">
        <f t="shared" si="0"/>
        <v>5520609</v>
      </c>
      <c r="G80" s="37">
        <f t="shared" si="0"/>
        <v>2928171</v>
      </c>
      <c r="H80" s="37">
        <f t="shared" si="0"/>
        <v>1377515</v>
      </c>
      <c r="I80" s="38">
        <f>SUM(C80:H80)</f>
        <v>16264914</v>
      </c>
    </row>
    <row r="81" spans="1:9" ht="11.25" customHeight="1" x14ac:dyDescent="0.2">
      <c r="A81" s="342"/>
      <c r="B81" s="39" t="s">
        <v>66</v>
      </c>
      <c r="C81" s="40">
        <f>SUM(C9,C15,C21,C27,C33,C39,C45,C51,C57,C63,C69,C75)</f>
        <v>877474300</v>
      </c>
      <c r="D81" s="41">
        <f t="shared" si="0"/>
        <v>1263282900</v>
      </c>
      <c r="E81" s="40">
        <f t="shared" si="0"/>
        <v>494532000</v>
      </c>
      <c r="F81" s="41">
        <f t="shared" si="0"/>
        <v>2490572539</v>
      </c>
      <c r="G81" s="42">
        <f t="shared" si="0"/>
        <v>2268328000</v>
      </c>
      <c r="H81" s="42">
        <f t="shared" si="0"/>
        <v>1301400285</v>
      </c>
      <c r="I81" s="43">
        <f>SUM(C81:H81)</f>
        <v>8695590024</v>
      </c>
    </row>
    <row r="82" spans="1:9" ht="11.25" customHeight="1" x14ac:dyDescent="0.2">
      <c r="A82" s="342"/>
      <c r="B82" s="39" t="s">
        <v>7</v>
      </c>
      <c r="C82" s="44">
        <f t="shared" ref="C82:I82" si="1">C81/C80</f>
        <v>372.00770915818657</v>
      </c>
      <c r="D82" s="45">
        <f t="shared" si="1"/>
        <v>410.23670195492627</v>
      </c>
      <c r="E82" s="44">
        <f t="shared" si="1"/>
        <v>494.30165542857031</v>
      </c>
      <c r="F82" s="45">
        <f t="shared" si="1"/>
        <v>451.14090474438598</v>
      </c>
      <c r="G82" s="46">
        <f t="shared" si="1"/>
        <v>774.65694455685821</v>
      </c>
      <c r="H82" s="46">
        <f t="shared" si="1"/>
        <v>944.74491021876349</v>
      </c>
      <c r="I82" s="47">
        <f t="shared" si="1"/>
        <v>534.62256388198546</v>
      </c>
    </row>
    <row r="83" spans="1:9" ht="11.25" customHeight="1" x14ac:dyDescent="0.2">
      <c r="A83" s="342"/>
      <c r="B83" s="39" t="s">
        <v>8</v>
      </c>
      <c r="C83" s="44">
        <f t="shared" ref="C83:H83" si="2">SUM(C11,C17,C23,C29,C35,C41,C47,C53,C59,C65,C71,C77)</f>
        <v>23856.226999999999</v>
      </c>
      <c r="D83" s="45">
        <f t="shared" si="2"/>
        <v>30207.9</v>
      </c>
      <c r="E83" s="44">
        <f t="shared" si="2"/>
        <v>11909.53011</v>
      </c>
      <c r="F83" s="45">
        <f t="shared" si="2"/>
        <v>54201.04</v>
      </c>
      <c r="G83" s="46">
        <f t="shared" si="2"/>
        <v>43005.596509999996</v>
      </c>
      <c r="H83" s="46">
        <f t="shared" si="2"/>
        <v>24997.119999999999</v>
      </c>
      <c r="I83" s="48">
        <f>SUM(C83:H83)</f>
        <v>188177.41362000001</v>
      </c>
    </row>
    <row r="84" spans="1:9" ht="11.25" customHeight="1" x14ac:dyDescent="0.2">
      <c r="A84" s="342"/>
      <c r="B84" s="39" t="s">
        <v>9</v>
      </c>
      <c r="C84" s="49">
        <f t="shared" ref="C84:I84" si="3">C83*1000/C80</f>
        <v>10.113914852466536</v>
      </c>
      <c r="D84" s="50">
        <f t="shared" si="3"/>
        <v>9.8096707150743647</v>
      </c>
      <c r="E84" s="49">
        <f t="shared" si="3"/>
        <v>11.903982853990041</v>
      </c>
      <c r="F84" s="50">
        <f t="shared" si="3"/>
        <v>9.8179458099640815</v>
      </c>
      <c r="G84" s="51">
        <f t="shared" si="3"/>
        <v>14.686845990210271</v>
      </c>
      <c r="H84" s="51">
        <f t="shared" si="3"/>
        <v>18.14653197968806</v>
      </c>
      <c r="I84" s="52">
        <f t="shared" si="3"/>
        <v>11.569530193642585</v>
      </c>
    </row>
    <row r="85" spans="1:9" ht="11.25" customHeight="1" thickBot="1" x14ac:dyDescent="0.25">
      <c r="A85" s="343"/>
      <c r="B85" s="53" t="s">
        <v>10</v>
      </c>
      <c r="C85" s="54">
        <f t="shared" ref="C85:I85" si="4">C83*1000/C81</f>
        <v>2.7187379732944886E-2</v>
      </c>
      <c r="D85" s="55">
        <f t="shared" si="4"/>
        <v>2.3912221086820694E-2</v>
      </c>
      <c r="E85" s="54">
        <f t="shared" si="4"/>
        <v>2.4082425626653078E-2</v>
      </c>
      <c r="F85" s="55">
        <f t="shared" si="4"/>
        <v>2.1762481980052057E-2</v>
      </c>
      <c r="G85" s="56">
        <f t="shared" si="4"/>
        <v>1.8959161333810631E-2</v>
      </c>
      <c r="H85" s="56">
        <f t="shared" si="4"/>
        <v>1.920786424293737E-2</v>
      </c>
      <c r="I85" s="57">
        <f t="shared" si="4"/>
        <v>2.1640557236556304E-2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ht="11.25" customHeight="1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90" spans="1:9" x14ac:dyDescent="0.2">
      <c r="H90" s="72"/>
    </row>
  </sheetData>
  <mergeCells count="24">
    <mergeCell ref="A62:A67"/>
    <mergeCell ref="A68:A73"/>
    <mergeCell ref="H5:H7"/>
    <mergeCell ref="I5:I7"/>
    <mergeCell ref="D5:D7"/>
    <mergeCell ref="E5:E7"/>
    <mergeCell ref="F5:F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74:A79"/>
    <mergeCell ref="A80:A85"/>
    <mergeCell ref="B5:B7"/>
    <mergeCell ref="C5:C7"/>
    <mergeCell ref="A50:A55"/>
    <mergeCell ref="A56:A61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0" orientation="portrait" r:id="rId1"/>
  <headerFooter>
    <oddHeader>&amp;L&amp;G</oddHeader>
    <oddFooter>&amp;LÚltima actualización: 09/01/2020&amp;R&amp;8Tabla de elaboración propia a partir de los datos proporcionadas por los concesionarios.</oddFooter>
  </headerFooter>
  <ignoredErrors>
    <ignoredError sqref="I10:I46 I52:I71 C82:I82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90"/>
  <sheetViews>
    <sheetView showGridLines="0" showRowColHeaders="0" showRuler="0" view="pageLayout" topLeftCell="A2" zoomScaleNormal="100" workbookViewId="0">
      <selection activeCell="A2" sqref="A2:I2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335" t="s">
        <v>46</v>
      </c>
      <c r="B2" s="335"/>
      <c r="C2" s="335"/>
      <c r="D2" s="335"/>
      <c r="E2" s="335"/>
      <c r="F2" s="335"/>
      <c r="G2" s="335"/>
      <c r="H2" s="335"/>
      <c r="I2" s="335"/>
    </row>
    <row r="3" spans="1:9" ht="11.25" customHeight="1" x14ac:dyDescent="0.2"/>
    <row r="4" spans="1:9" ht="11.25" customHeight="1" thickBot="1" x14ac:dyDescent="0.25"/>
    <row r="5" spans="1:9" ht="11.25" customHeight="1" x14ac:dyDescent="0.2">
      <c r="A5" s="338" t="s">
        <v>1</v>
      </c>
      <c r="B5" s="338" t="s">
        <v>2</v>
      </c>
      <c r="C5" s="338" t="s">
        <v>61</v>
      </c>
      <c r="D5" s="338" t="s">
        <v>58</v>
      </c>
      <c r="E5" s="338" t="s">
        <v>60</v>
      </c>
      <c r="F5" s="338" t="s">
        <v>62</v>
      </c>
      <c r="G5" s="338" t="s">
        <v>59</v>
      </c>
      <c r="H5" s="338" t="s">
        <v>26</v>
      </c>
      <c r="I5" s="338" t="s">
        <v>3</v>
      </c>
    </row>
    <row r="6" spans="1:9" ht="11.25" customHeight="1" x14ac:dyDescent="0.2">
      <c r="A6" s="339"/>
      <c r="B6" s="339"/>
      <c r="C6" s="339"/>
      <c r="D6" s="339"/>
      <c r="E6" s="339"/>
      <c r="F6" s="339"/>
      <c r="G6" s="344"/>
      <c r="H6" s="344"/>
      <c r="I6" s="344"/>
    </row>
    <row r="7" spans="1:9" ht="11.25" customHeight="1" thickBot="1" x14ac:dyDescent="0.25">
      <c r="A7" s="340"/>
      <c r="B7" s="340"/>
      <c r="C7" s="340"/>
      <c r="D7" s="340"/>
      <c r="E7" s="340"/>
      <c r="F7" s="340"/>
      <c r="G7" s="345"/>
      <c r="H7" s="345"/>
      <c r="I7" s="345"/>
    </row>
    <row r="8" spans="1:9" ht="11.25" customHeight="1" x14ac:dyDescent="0.2">
      <c r="A8" s="338" t="s">
        <v>6</v>
      </c>
      <c r="B8" s="9" t="s">
        <v>4</v>
      </c>
      <c r="C8" s="10">
        <v>248409</v>
      </c>
      <c r="D8" s="11">
        <v>259300</v>
      </c>
      <c r="E8" s="10">
        <v>61265</v>
      </c>
      <c r="F8" s="11">
        <v>392723</v>
      </c>
      <c r="G8" s="12">
        <v>253012</v>
      </c>
      <c r="H8" s="11">
        <v>95415</v>
      </c>
      <c r="I8" s="13">
        <f>SUM(C8:H8)</f>
        <v>1310124</v>
      </c>
    </row>
    <row r="9" spans="1:9" ht="11.25" customHeight="1" x14ac:dyDescent="0.2">
      <c r="A9" s="339"/>
      <c r="B9" s="7" t="s">
        <v>66</v>
      </c>
      <c r="C9" s="14">
        <v>86260000</v>
      </c>
      <c r="D9" s="15">
        <v>109599800</v>
      </c>
      <c r="E9" s="14">
        <v>31063000</v>
      </c>
      <c r="F9" s="15">
        <v>179465597</v>
      </c>
      <c r="G9" s="16">
        <v>178754000</v>
      </c>
      <c r="H9" s="15">
        <v>89691357</v>
      </c>
      <c r="I9" s="17">
        <f>SUM(C9:H9)</f>
        <v>674833754</v>
      </c>
    </row>
    <row r="10" spans="1:9" ht="11.25" customHeight="1" x14ac:dyDescent="0.2">
      <c r="A10" s="339"/>
      <c r="B10" s="7" t="s">
        <v>7</v>
      </c>
      <c r="C10" s="20">
        <v>347.24989835311925</v>
      </c>
      <c r="D10" s="18">
        <v>422.67566525260315</v>
      </c>
      <c r="E10" s="20">
        <v>507.02685056720804</v>
      </c>
      <c r="F10" s="18">
        <v>456.97755670026964</v>
      </c>
      <c r="G10" s="19">
        <v>706.50403933410269</v>
      </c>
      <c r="H10" s="19">
        <v>940.01317402924064</v>
      </c>
      <c r="I10" s="21">
        <f>I9/I8</f>
        <v>515.09151347506042</v>
      </c>
    </row>
    <row r="11" spans="1:9" ht="11.25" customHeight="1" x14ac:dyDescent="0.2">
      <c r="A11" s="339"/>
      <c r="B11" s="7" t="s">
        <v>8</v>
      </c>
      <c r="C11" s="20">
        <v>2476.3789999999999</v>
      </c>
      <c r="D11" s="18">
        <v>2518.6</v>
      </c>
      <c r="E11" s="20">
        <v>850.98699999999997</v>
      </c>
      <c r="F11" s="18">
        <v>3440.85</v>
      </c>
      <c r="G11" s="19">
        <v>3456.91</v>
      </c>
      <c r="H11" s="18">
        <v>1960.33</v>
      </c>
      <c r="I11" s="26">
        <f>SUM(C11:H11)</f>
        <v>14704.055999999999</v>
      </c>
    </row>
    <row r="12" spans="1:9" ht="11.25" customHeight="1" x14ac:dyDescent="0.2">
      <c r="A12" s="339"/>
      <c r="B12" s="7" t="s">
        <v>9</v>
      </c>
      <c r="C12" s="29">
        <v>9.9689584515858929</v>
      </c>
      <c r="D12" s="22">
        <v>9.7130736598534515</v>
      </c>
      <c r="E12" s="29">
        <v>13.890263608912104</v>
      </c>
      <c r="F12" s="22">
        <v>8.7615189331920966</v>
      </c>
      <c r="G12" s="66">
        <v>13.663027840576731</v>
      </c>
      <c r="H12" s="66">
        <v>20.545302101346749</v>
      </c>
      <c r="I12" s="23">
        <f>I11*1000/I8</f>
        <v>11.223407860629985</v>
      </c>
    </row>
    <row r="13" spans="1:9" ht="11.25" customHeight="1" thickBot="1" x14ac:dyDescent="0.25">
      <c r="A13" s="340"/>
      <c r="B13" s="8" t="s">
        <v>10</v>
      </c>
      <c r="C13" s="29">
        <v>2.8708312079758869E-2</v>
      </c>
      <c r="D13" s="22">
        <v>2.2979968941549165E-2</v>
      </c>
      <c r="E13" s="29">
        <v>2.7395518784405885E-2</v>
      </c>
      <c r="F13" s="22">
        <v>1.9172755433455025E-2</v>
      </c>
      <c r="G13" s="66">
        <v>1.9338923884220774E-2</v>
      </c>
      <c r="H13" s="66">
        <v>2.1856398047361465E-2</v>
      </c>
      <c r="I13" s="27">
        <f>I11*1000/I9</f>
        <v>2.178915312525994E-2</v>
      </c>
    </row>
    <row r="14" spans="1:9" ht="11.25" customHeight="1" x14ac:dyDescent="0.2">
      <c r="A14" s="338" t="s">
        <v>11</v>
      </c>
      <c r="B14" s="9" t="s">
        <v>4</v>
      </c>
      <c r="C14" s="10">
        <v>106072</v>
      </c>
      <c r="D14" s="11">
        <v>259800</v>
      </c>
      <c r="E14" s="10">
        <v>39371</v>
      </c>
      <c r="F14" s="11">
        <v>223504</v>
      </c>
      <c r="G14" s="12">
        <v>228828</v>
      </c>
      <c r="H14" s="11">
        <v>60771</v>
      </c>
      <c r="I14" s="13">
        <f>SUM(C14:H14)</f>
        <v>918346</v>
      </c>
    </row>
    <row r="15" spans="1:9" ht="11.25" customHeight="1" x14ac:dyDescent="0.2">
      <c r="A15" s="339"/>
      <c r="B15" s="7" t="s">
        <v>66</v>
      </c>
      <c r="C15" s="14">
        <v>31520500</v>
      </c>
      <c r="D15" s="15">
        <v>102156600</v>
      </c>
      <c r="E15" s="14">
        <v>24048000</v>
      </c>
      <c r="F15" s="15">
        <v>118486563</v>
      </c>
      <c r="G15" s="16">
        <v>168325000</v>
      </c>
      <c r="H15" s="15">
        <v>57825513</v>
      </c>
      <c r="I15" s="17">
        <f>SUM(C15:H15)</f>
        <v>502362176</v>
      </c>
    </row>
    <row r="16" spans="1:9" ht="11.25" customHeight="1" x14ac:dyDescent="0.2">
      <c r="A16" s="339"/>
      <c r="B16" s="7" t="s">
        <v>7</v>
      </c>
      <c r="C16" s="20">
        <v>297.16136209367221</v>
      </c>
      <c r="D16" s="18">
        <v>393.21247113163975</v>
      </c>
      <c r="E16" s="20">
        <v>610.80490716517238</v>
      </c>
      <c r="F16" s="18">
        <v>530.13173366024773</v>
      </c>
      <c r="G16" s="19">
        <v>735.596168301082</v>
      </c>
      <c r="H16" s="19">
        <v>951.53137187145182</v>
      </c>
      <c r="I16" s="21">
        <f>I15/I14</f>
        <v>547.02930703678135</v>
      </c>
    </row>
    <row r="17" spans="1:9" ht="11.25" customHeight="1" x14ac:dyDescent="0.2">
      <c r="A17" s="339"/>
      <c r="B17" s="7" t="s">
        <v>8</v>
      </c>
      <c r="C17" s="20">
        <v>942.09900000000005</v>
      </c>
      <c r="D17" s="18">
        <v>2428.9</v>
      </c>
      <c r="E17" s="20">
        <v>528.71699999999998</v>
      </c>
      <c r="F17" s="18">
        <v>2208.748</v>
      </c>
      <c r="G17" s="19">
        <v>3382.154</v>
      </c>
      <c r="H17" s="18">
        <v>1288.99</v>
      </c>
      <c r="I17" s="26">
        <f>SUM(C17:H17)</f>
        <v>10779.608</v>
      </c>
    </row>
    <row r="18" spans="1:9" ht="11.25" customHeight="1" x14ac:dyDescent="0.2">
      <c r="A18" s="339"/>
      <c r="B18" s="7" t="s">
        <v>9</v>
      </c>
      <c r="C18" s="29">
        <v>8.8816935666339845</v>
      </c>
      <c r="D18" s="22">
        <v>9.3491147036181683</v>
      </c>
      <c r="E18" s="29">
        <v>13.429097559117116</v>
      </c>
      <c r="F18" s="22">
        <v>9.8823645214403317</v>
      </c>
      <c r="G18" s="66">
        <v>14.780332826402363</v>
      </c>
      <c r="H18" s="66">
        <v>21.210610324003227</v>
      </c>
      <c r="I18" s="23">
        <f>I17*1000/I14</f>
        <v>11.738068222652464</v>
      </c>
    </row>
    <row r="19" spans="1:9" ht="11.25" customHeight="1" thickBot="1" x14ac:dyDescent="0.25">
      <c r="A19" s="340"/>
      <c r="B19" s="8" t="s">
        <v>10</v>
      </c>
      <c r="C19" s="68">
        <v>2.9888453546104917E-2</v>
      </c>
      <c r="D19" s="24">
        <v>2.3776241574210575E-2</v>
      </c>
      <c r="E19" s="68">
        <v>2.1985903193612773E-2</v>
      </c>
      <c r="F19" s="24">
        <v>1.8641337414775042E-2</v>
      </c>
      <c r="G19" s="69">
        <v>2.0092998663300162E-2</v>
      </c>
      <c r="H19" s="69">
        <v>2.2291025762279013E-2</v>
      </c>
      <c r="I19" s="27">
        <f>I17*1000/I15</f>
        <v>2.1457841603106681E-2</v>
      </c>
    </row>
    <row r="20" spans="1:9" ht="11.25" customHeight="1" x14ac:dyDescent="0.2">
      <c r="A20" s="338" t="s">
        <v>12</v>
      </c>
      <c r="B20" s="9" t="s">
        <v>4</v>
      </c>
      <c r="C20" s="14">
        <v>148880</v>
      </c>
      <c r="D20" s="15">
        <v>306200</v>
      </c>
      <c r="E20" s="14">
        <v>52012</v>
      </c>
      <c r="F20" s="15">
        <v>347227</v>
      </c>
      <c r="G20" s="16">
        <v>295050</v>
      </c>
      <c r="H20" s="11">
        <v>75944</v>
      </c>
      <c r="I20" s="13">
        <f>SUM(C20:H20)</f>
        <v>1225313</v>
      </c>
    </row>
    <row r="21" spans="1:9" ht="11.25" customHeight="1" x14ac:dyDescent="0.2">
      <c r="A21" s="339"/>
      <c r="B21" s="7" t="s">
        <v>66</v>
      </c>
      <c r="C21" s="14">
        <v>51350000</v>
      </c>
      <c r="D21" s="15">
        <v>122362800</v>
      </c>
      <c r="E21" s="14">
        <v>33816000</v>
      </c>
      <c r="F21" s="15">
        <v>149266036</v>
      </c>
      <c r="G21" s="16">
        <v>203944000</v>
      </c>
      <c r="H21" s="15">
        <v>75030643</v>
      </c>
      <c r="I21" s="17">
        <f>SUM(C21:H21)</f>
        <v>635769479</v>
      </c>
    </row>
    <row r="22" spans="1:9" ht="11.25" customHeight="1" x14ac:dyDescent="0.2">
      <c r="A22" s="339"/>
      <c r="B22" s="7" t="s">
        <v>7</v>
      </c>
      <c r="C22" s="20">
        <v>344.90865126276196</v>
      </c>
      <c r="D22" s="18">
        <v>399.61724363161335</v>
      </c>
      <c r="E22" s="20">
        <v>650.15765592555567</v>
      </c>
      <c r="F22" s="18">
        <v>429.88026852750505</v>
      </c>
      <c r="G22" s="19">
        <v>691.21843755295708</v>
      </c>
      <c r="H22" s="19">
        <v>987.97328294532815</v>
      </c>
      <c r="I22" s="21">
        <f>I21/I20</f>
        <v>518.86291829108154</v>
      </c>
    </row>
    <row r="23" spans="1:9" ht="11.25" customHeight="1" x14ac:dyDescent="0.2">
      <c r="A23" s="339"/>
      <c r="B23" s="7" t="s">
        <v>8</v>
      </c>
      <c r="C23" s="20">
        <v>1520.809</v>
      </c>
      <c r="D23" s="18">
        <v>3080.5</v>
      </c>
      <c r="E23" s="20">
        <v>455.22399999999999</v>
      </c>
      <c r="F23" s="18">
        <v>3071.99</v>
      </c>
      <c r="G23" s="19">
        <v>4500.1090000000004</v>
      </c>
      <c r="H23" s="18">
        <v>1608.7</v>
      </c>
      <c r="I23" s="26">
        <f>SUM(C23:H23)</f>
        <v>14237.332000000002</v>
      </c>
    </row>
    <row r="24" spans="1:9" ht="11.25" customHeight="1" x14ac:dyDescent="0.2">
      <c r="A24" s="339"/>
      <c r="B24" s="7" t="s">
        <v>9</v>
      </c>
      <c r="C24" s="29">
        <v>10.214998656636217</v>
      </c>
      <c r="D24" s="22">
        <v>10.06041802743305</v>
      </c>
      <c r="E24" s="29">
        <v>8.7522879335537951</v>
      </c>
      <c r="F24" s="22">
        <v>8.8472094623977977</v>
      </c>
      <c r="G24" s="66">
        <v>15.252021691238774</v>
      </c>
      <c r="H24" s="66">
        <v>21.18271357842621</v>
      </c>
      <c r="I24" s="23">
        <f>I23*1000/I20</f>
        <v>11.619342976039594</v>
      </c>
    </row>
    <row r="25" spans="1:9" ht="11.25" customHeight="1" thickBot="1" x14ac:dyDescent="0.25">
      <c r="A25" s="340"/>
      <c r="B25" s="8" t="s">
        <v>10</v>
      </c>
      <c r="C25" s="68">
        <v>2.961653359298929E-2</v>
      </c>
      <c r="D25" s="24">
        <v>2.5175134926628026E-2</v>
      </c>
      <c r="E25" s="68">
        <v>1.3461793233972084E-2</v>
      </c>
      <c r="F25" s="24">
        <v>2.0580636307646033E-2</v>
      </c>
      <c r="G25" s="69">
        <v>2.2065415015886714E-2</v>
      </c>
      <c r="H25" s="69">
        <v>2.1440573286836954E-2</v>
      </c>
      <c r="I25" s="28">
        <f>I23*1000/I21</f>
        <v>2.2393858891109182E-2</v>
      </c>
    </row>
    <row r="26" spans="1:9" ht="11.25" customHeight="1" x14ac:dyDescent="0.2">
      <c r="A26" s="338" t="s">
        <v>13</v>
      </c>
      <c r="B26" s="9" t="s">
        <v>4</v>
      </c>
      <c r="C26" s="10">
        <v>246995</v>
      </c>
      <c r="D26" s="11">
        <v>303300</v>
      </c>
      <c r="E26" s="10">
        <v>70133</v>
      </c>
      <c r="F26" s="11">
        <v>591313</v>
      </c>
      <c r="G26" s="12">
        <v>277003</v>
      </c>
      <c r="H26" s="11">
        <v>102571</v>
      </c>
      <c r="I26" s="13">
        <f>SUM(C26:H26)</f>
        <v>1591315</v>
      </c>
    </row>
    <row r="27" spans="1:9" ht="11.25" customHeight="1" x14ac:dyDescent="0.2">
      <c r="A27" s="339"/>
      <c r="B27" s="7" t="s">
        <v>66</v>
      </c>
      <c r="C27" s="14">
        <v>93630000</v>
      </c>
      <c r="D27" s="15">
        <v>133845200</v>
      </c>
      <c r="E27" s="14">
        <v>40469000</v>
      </c>
      <c r="F27" s="15">
        <v>267021695</v>
      </c>
      <c r="G27" s="16">
        <v>185030000</v>
      </c>
      <c r="H27" s="15">
        <v>93323504</v>
      </c>
      <c r="I27" s="17">
        <f>SUM(C27:H27)</f>
        <v>813319399</v>
      </c>
    </row>
    <row r="28" spans="1:9" ht="11.25" customHeight="1" x14ac:dyDescent="0.2">
      <c r="A28" s="339"/>
      <c r="B28" s="7" t="s">
        <v>7</v>
      </c>
      <c r="C28" s="20">
        <v>379.07649952428187</v>
      </c>
      <c r="D28" s="18">
        <v>441.29640619848334</v>
      </c>
      <c r="E28" s="20">
        <v>577.03221022913613</v>
      </c>
      <c r="F28" s="18">
        <v>451.57420012751282</v>
      </c>
      <c r="G28" s="19">
        <v>667.97110500608301</v>
      </c>
      <c r="H28" s="19">
        <v>909.8429770597927</v>
      </c>
      <c r="I28" s="21">
        <f>I27/I26</f>
        <v>511.09893327216798</v>
      </c>
    </row>
    <row r="29" spans="1:9" ht="11.25" customHeight="1" x14ac:dyDescent="0.2">
      <c r="A29" s="339"/>
      <c r="B29" s="7" t="s">
        <v>8</v>
      </c>
      <c r="C29" s="20">
        <v>2971.471</v>
      </c>
      <c r="D29" s="18">
        <v>3070.9</v>
      </c>
      <c r="E29" s="20">
        <v>1286.934</v>
      </c>
      <c r="F29" s="18">
        <v>5673.84</v>
      </c>
      <c r="G29" s="19">
        <v>3462.3980000000001</v>
      </c>
      <c r="H29" s="18">
        <v>2143.5700000000002</v>
      </c>
      <c r="I29" s="26">
        <f>SUM(C29:H29)</f>
        <v>18609.113000000001</v>
      </c>
    </row>
    <row r="30" spans="1:9" ht="11.25" customHeight="1" x14ac:dyDescent="0.2">
      <c r="A30" s="339"/>
      <c r="B30" s="7" t="s">
        <v>9</v>
      </c>
      <c r="C30" s="29">
        <v>12.030490495759024</v>
      </c>
      <c r="D30" s="22">
        <v>10.124958786679855</v>
      </c>
      <c r="E30" s="29">
        <v>18.349906606019992</v>
      </c>
      <c r="F30" s="22">
        <v>9.5953243037105551</v>
      </c>
      <c r="G30" s="66">
        <v>12.499496395345899</v>
      </c>
      <c r="H30" s="66">
        <v>20.898402082459956</v>
      </c>
      <c r="I30" s="23">
        <f>I29*1000/I26</f>
        <v>11.694173058131168</v>
      </c>
    </row>
    <row r="31" spans="1:9" ht="11.25" customHeight="1" thickBot="1" x14ac:dyDescent="0.25">
      <c r="A31" s="340"/>
      <c r="B31" s="8" t="s">
        <v>10</v>
      </c>
      <c r="C31" s="68">
        <v>3.1736313147495462E-2</v>
      </c>
      <c r="D31" s="24">
        <v>2.2943669253734911E-2</v>
      </c>
      <c r="E31" s="68">
        <v>3.1800489263386793E-2</v>
      </c>
      <c r="F31" s="24">
        <v>2.1248610529567644E-2</v>
      </c>
      <c r="G31" s="69">
        <v>1.8712630384262012E-2</v>
      </c>
      <c r="H31" s="69">
        <v>2.296924041771942E-2</v>
      </c>
      <c r="I31" s="28">
        <f>I29*1000/I27</f>
        <v>2.2880448963691815E-2</v>
      </c>
    </row>
    <row r="32" spans="1:9" ht="11.25" customHeight="1" x14ac:dyDescent="0.2">
      <c r="A32" s="338" t="s">
        <v>14</v>
      </c>
      <c r="B32" s="9" t="s">
        <v>4</v>
      </c>
      <c r="C32" s="10">
        <v>272794</v>
      </c>
      <c r="D32" s="11">
        <v>307910</v>
      </c>
      <c r="E32" s="10">
        <v>79477</v>
      </c>
      <c r="F32" s="11">
        <v>643618</v>
      </c>
      <c r="G32" s="12">
        <v>290871</v>
      </c>
      <c r="H32" s="11">
        <v>106493</v>
      </c>
      <c r="I32" s="13">
        <f>SUM(C32:H32)</f>
        <v>1701163</v>
      </c>
    </row>
    <row r="33" spans="1:9" ht="11.25" customHeight="1" x14ac:dyDescent="0.2">
      <c r="A33" s="339"/>
      <c r="B33" s="7" t="s">
        <v>66</v>
      </c>
      <c r="C33" s="14">
        <v>94080000</v>
      </c>
      <c r="D33" s="15">
        <v>122180200</v>
      </c>
      <c r="E33" s="14">
        <v>48051580</v>
      </c>
      <c r="F33" s="15">
        <v>306290912</v>
      </c>
      <c r="G33" s="16">
        <v>204637000</v>
      </c>
      <c r="H33" s="15">
        <v>103984177</v>
      </c>
      <c r="I33" s="17">
        <f>SUM(C33:H33)</f>
        <v>879223869</v>
      </c>
    </row>
    <row r="34" spans="1:9" ht="11.25" customHeight="1" x14ac:dyDescent="0.2">
      <c r="A34" s="339"/>
      <c r="B34" s="7" t="s">
        <v>7</v>
      </c>
      <c r="C34" s="14">
        <v>344.8756204315344</v>
      </c>
      <c r="D34" s="15">
        <v>396.804910525803</v>
      </c>
      <c r="E34" s="20">
        <v>604.59730488065725</v>
      </c>
      <c r="F34" s="18">
        <v>475.88928836670198</v>
      </c>
      <c r="G34" s="19">
        <v>703.53180619587374</v>
      </c>
      <c r="H34" s="19">
        <v>976.44142807508479</v>
      </c>
      <c r="I34" s="26">
        <f>I33/I32</f>
        <v>516.83693390933149</v>
      </c>
    </row>
    <row r="35" spans="1:9" ht="11.25" customHeight="1" x14ac:dyDescent="0.2">
      <c r="A35" s="339"/>
      <c r="B35" s="7" t="s">
        <v>8</v>
      </c>
      <c r="C35" s="20">
        <v>3175.11</v>
      </c>
      <c r="D35" s="18">
        <v>2826</v>
      </c>
      <c r="E35" s="20">
        <v>1345.607</v>
      </c>
      <c r="F35" s="18">
        <v>6576.6149999999998</v>
      </c>
      <c r="G35" s="19">
        <v>3957.2080000000001</v>
      </c>
      <c r="H35" s="18">
        <v>2177</v>
      </c>
      <c r="I35" s="21">
        <f>SUM(C35:H35)</f>
        <v>20057.54</v>
      </c>
    </row>
    <row r="36" spans="1:9" ht="11.25" customHeight="1" x14ac:dyDescent="0.2">
      <c r="A36" s="339"/>
      <c r="B36" s="7" t="s">
        <v>9</v>
      </c>
      <c r="C36" s="29">
        <v>11.639222270284536</v>
      </c>
      <c r="D36" s="22">
        <v>9.178006560358547</v>
      </c>
      <c r="E36" s="29">
        <v>16.930772424726651</v>
      </c>
      <c r="F36" s="22">
        <v>10.218196197123138</v>
      </c>
      <c r="G36" s="66">
        <v>13.604683863293349</v>
      </c>
      <c r="H36" s="66">
        <v>20.442658202886573</v>
      </c>
      <c r="I36" s="23">
        <f>I35*1000/I32</f>
        <v>11.790486861047413</v>
      </c>
    </row>
    <row r="37" spans="1:9" ht="11.25" customHeight="1" thickBot="1" x14ac:dyDescent="0.25">
      <c r="A37" s="340"/>
      <c r="B37" s="8" t="s">
        <v>10</v>
      </c>
      <c r="C37" s="68">
        <v>3.3749043367346937E-2</v>
      </c>
      <c r="D37" s="24">
        <v>2.3129770617497762E-2</v>
      </c>
      <c r="E37" s="68">
        <v>2.8003387193511638E-2</v>
      </c>
      <c r="F37" s="24">
        <v>2.1471792803307202E-2</v>
      </c>
      <c r="G37" s="69">
        <v>1.9337695529156505E-2</v>
      </c>
      <c r="H37" s="69">
        <v>2.0935877580682299E-2</v>
      </c>
      <c r="I37" s="28">
        <f>I35*1000/I33</f>
        <v>2.2812779210387883E-2</v>
      </c>
    </row>
    <row r="38" spans="1:9" ht="11.25" customHeight="1" x14ac:dyDescent="0.2">
      <c r="A38" s="338" t="s">
        <v>15</v>
      </c>
      <c r="B38" s="9" t="s">
        <v>4</v>
      </c>
      <c r="C38" s="10">
        <v>220900</v>
      </c>
      <c r="D38" s="11">
        <v>300600</v>
      </c>
      <c r="E38" s="10">
        <v>80314</v>
      </c>
      <c r="F38" s="11">
        <v>600771</v>
      </c>
      <c r="G38" s="12">
        <v>241871</v>
      </c>
      <c r="H38" s="11">
        <v>110363</v>
      </c>
      <c r="I38" s="13">
        <f>SUM(C38:H38)</f>
        <v>1554819</v>
      </c>
    </row>
    <row r="39" spans="1:9" ht="11.25" customHeight="1" x14ac:dyDescent="0.2">
      <c r="A39" s="339"/>
      <c r="B39" s="7" t="s">
        <v>66</v>
      </c>
      <c r="C39" s="14">
        <v>76860000</v>
      </c>
      <c r="D39" s="15">
        <v>120854900</v>
      </c>
      <c r="E39" s="14">
        <v>49917000</v>
      </c>
      <c r="F39" s="15">
        <v>327817807</v>
      </c>
      <c r="G39" s="16">
        <v>177002000</v>
      </c>
      <c r="H39" s="15">
        <v>107376715</v>
      </c>
      <c r="I39" s="17">
        <f>SUM(C39:H39)</f>
        <v>859828422</v>
      </c>
    </row>
    <row r="40" spans="1:9" ht="11.25" customHeight="1" x14ac:dyDescent="0.2">
      <c r="A40" s="339"/>
      <c r="B40" s="7" t="s">
        <v>7</v>
      </c>
      <c r="C40" s="20">
        <v>347.9402444545043</v>
      </c>
      <c r="D40" s="18">
        <v>402.04557551563539</v>
      </c>
      <c r="E40" s="20">
        <v>621.52302213810788</v>
      </c>
      <c r="F40" s="18">
        <v>545.66183620714048</v>
      </c>
      <c r="G40" s="19">
        <v>731.80331664399614</v>
      </c>
      <c r="H40" s="19">
        <v>972.94124842564986</v>
      </c>
      <c r="I40" s="21">
        <f>I39/I38</f>
        <v>553.00869233010405</v>
      </c>
    </row>
    <row r="41" spans="1:9" ht="11.25" customHeight="1" x14ac:dyDescent="0.2">
      <c r="A41" s="339"/>
      <c r="B41" s="7" t="s">
        <v>8</v>
      </c>
      <c r="C41" s="20">
        <v>2123.5</v>
      </c>
      <c r="D41" s="18">
        <v>2785.5</v>
      </c>
      <c r="E41" s="20">
        <v>791.96900000000005</v>
      </c>
      <c r="F41" s="18">
        <v>6537.6</v>
      </c>
      <c r="G41" s="19">
        <v>3614.8240000000001</v>
      </c>
      <c r="H41" s="18">
        <v>2408</v>
      </c>
      <c r="I41" s="26">
        <f>SUM(C41:H41)</f>
        <v>18261.393</v>
      </c>
    </row>
    <row r="42" spans="1:9" ht="11.25" customHeight="1" x14ac:dyDescent="0.2">
      <c r="A42" s="339"/>
      <c r="B42" s="7" t="s">
        <v>9</v>
      </c>
      <c r="C42" s="29">
        <v>9.6129470348574007</v>
      </c>
      <c r="D42" s="22">
        <v>9.2664670658682642</v>
      </c>
      <c r="E42" s="29">
        <v>9.8609084343950002</v>
      </c>
      <c r="F42" s="22">
        <v>10.882016608657874</v>
      </c>
      <c r="G42" s="66">
        <v>14.945255942217132</v>
      </c>
      <c r="H42" s="66">
        <v>21.81890669880304</v>
      </c>
      <c r="I42" s="23">
        <f>I41*1000/I38</f>
        <v>11.745028199423857</v>
      </c>
    </row>
    <row r="43" spans="1:9" ht="11.25" customHeight="1" thickBot="1" x14ac:dyDescent="0.25">
      <c r="A43" s="340"/>
      <c r="B43" s="8" t="s">
        <v>10</v>
      </c>
      <c r="C43" s="68">
        <v>2.762815508717148E-2</v>
      </c>
      <c r="D43" s="24">
        <v>2.304830006892563E-2</v>
      </c>
      <c r="E43" s="68">
        <v>1.5865717090370015E-2</v>
      </c>
      <c r="F43" s="24">
        <v>1.9942784865252913E-2</v>
      </c>
      <c r="G43" s="69">
        <v>2.0422503700523158E-2</v>
      </c>
      <c r="H43" s="69">
        <v>2.2425718648591549E-2</v>
      </c>
      <c r="I43" s="28">
        <f>I41*1000/I39</f>
        <v>2.1238415168369485E-2</v>
      </c>
    </row>
    <row r="44" spans="1:9" ht="11.25" customHeight="1" x14ac:dyDescent="0.2">
      <c r="A44" s="338" t="s">
        <v>16</v>
      </c>
      <c r="B44" s="9" t="s">
        <v>4</v>
      </c>
      <c r="C44" s="10">
        <v>235210</v>
      </c>
      <c r="D44" s="11">
        <v>361800</v>
      </c>
      <c r="E44" s="10">
        <v>60711</v>
      </c>
      <c r="F44" s="11">
        <v>632561</v>
      </c>
      <c r="G44" s="12">
        <v>222440</v>
      </c>
      <c r="H44" s="11">
        <v>106244</v>
      </c>
      <c r="I44" s="13">
        <f>SUM(C44:H44)</f>
        <v>1618966</v>
      </c>
    </row>
    <row r="45" spans="1:9" ht="11.25" customHeight="1" x14ac:dyDescent="0.2">
      <c r="A45" s="339"/>
      <c r="B45" s="7" t="s">
        <v>66</v>
      </c>
      <c r="C45" s="14">
        <v>89130000</v>
      </c>
      <c r="D45" s="15">
        <v>137770000</v>
      </c>
      <c r="E45" s="14">
        <v>40365000</v>
      </c>
      <c r="F45" s="15">
        <v>343375971</v>
      </c>
      <c r="G45" s="16">
        <v>171317000</v>
      </c>
      <c r="H45" s="15">
        <v>113752272</v>
      </c>
      <c r="I45" s="17">
        <f>SUM(C45:H45)</f>
        <v>895710243</v>
      </c>
    </row>
    <row r="46" spans="1:9" ht="11.25" customHeight="1" x14ac:dyDescent="0.2">
      <c r="A46" s="339"/>
      <c r="B46" s="7" t="s">
        <v>7</v>
      </c>
      <c r="C46" s="20">
        <v>378.93797032439096</v>
      </c>
      <c r="D46" s="18">
        <v>380.79049198452185</v>
      </c>
      <c r="E46" s="20">
        <v>664.871275386668</v>
      </c>
      <c r="F46" s="18">
        <v>542.83455824813734</v>
      </c>
      <c r="G46" s="19">
        <v>770.17173170293108</v>
      </c>
      <c r="H46" s="19">
        <v>1070.6700801927639</v>
      </c>
      <c r="I46" s="21">
        <f>I45/I44</f>
        <v>553.26068799468305</v>
      </c>
    </row>
    <row r="47" spans="1:9" ht="11.25" customHeight="1" x14ac:dyDescent="0.2">
      <c r="A47" s="339"/>
      <c r="B47" s="7" t="s">
        <v>8</v>
      </c>
      <c r="C47" s="20">
        <v>2209.7429999999999</v>
      </c>
      <c r="D47" s="18">
        <v>3423.8</v>
      </c>
      <c r="E47" s="20">
        <v>887.37400000000002</v>
      </c>
      <c r="F47" s="18">
        <v>6937.82</v>
      </c>
      <c r="G47" s="19">
        <v>3123.5189999999998</v>
      </c>
      <c r="H47" s="18">
        <v>2369</v>
      </c>
      <c r="I47" s="26">
        <f>SUM(C47:H47)</f>
        <v>18951.255999999998</v>
      </c>
    </row>
    <row r="48" spans="1:9" ht="11.25" customHeight="1" x14ac:dyDescent="0.2">
      <c r="A48" s="339"/>
      <c r="B48" s="7" t="s">
        <v>9</v>
      </c>
      <c r="C48" s="29">
        <v>9.3947663789804849</v>
      </c>
      <c r="D48" s="22">
        <v>9.4632393587617472</v>
      </c>
      <c r="E48" s="29">
        <v>14.616362767867438</v>
      </c>
      <c r="F48" s="22">
        <v>10.967827608720739</v>
      </c>
      <c r="G48" s="66">
        <v>14.042074267218126</v>
      </c>
      <c r="H48" s="66">
        <v>22.297729754150822</v>
      </c>
      <c r="I48" s="23">
        <f>I47*1000/I44</f>
        <v>11.705777638319764</v>
      </c>
    </row>
    <row r="49" spans="1:12" ht="11.25" customHeight="1" thickBot="1" x14ac:dyDescent="0.25">
      <c r="A49" s="340"/>
      <c r="B49" s="8" t="s">
        <v>10</v>
      </c>
      <c r="C49" s="68">
        <v>2.4792359474924267E-2</v>
      </c>
      <c r="D49" s="24">
        <v>2.4851564201204907E-2</v>
      </c>
      <c r="E49" s="68">
        <v>2.1983748296791776E-2</v>
      </c>
      <c r="F49" s="24">
        <v>2.0204733545551443E-2</v>
      </c>
      <c r="G49" s="69">
        <v>1.8232393749598699E-2</v>
      </c>
      <c r="H49" s="69">
        <v>2.0825957656476522E-2</v>
      </c>
      <c r="I49" s="28">
        <f>I47*1000/I45</f>
        <v>2.1157797566908026E-2</v>
      </c>
    </row>
    <row r="50" spans="1:12" ht="11.25" customHeight="1" x14ac:dyDescent="0.2">
      <c r="A50" s="338" t="s">
        <v>17</v>
      </c>
      <c r="B50" s="9" t="s">
        <v>4</v>
      </c>
      <c r="C50" s="10">
        <v>252439</v>
      </c>
      <c r="D50" s="11">
        <v>340800</v>
      </c>
      <c r="E50" s="10">
        <v>53049</v>
      </c>
      <c r="F50" s="11">
        <v>658360</v>
      </c>
      <c r="G50" s="12">
        <v>255452</v>
      </c>
      <c r="H50" s="11">
        <v>110046</v>
      </c>
      <c r="I50" s="13">
        <f>SUM(C50:H50)</f>
        <v>1670146</v>
      </c>
    </row>
    <row r="51" spans="1:12" ht="11.25" customHeight="1" x14ac:dyDescent="0.2">
      <c r="A51" s="339"/>
      <c r="B51" s="7" t="s">
        <v>66</v>
      </c>
      <c r="C51" s="14">
        <v>90980000</v>
      </c>
      <c r="D51" s="15">
        <v>134050200</v>
      </c>
      <c r="E51" s="14">
        <v>33440000</v>
      </c>
      <c r="F51" s="15">
        <v>333431952</v>
      </c>
      <c r="G51" s="16">
        <v>188531000</v>
      </c>
      <c r="H51" s="15">
        <v>120535900</v>
      </c>
      <c r="I51" s="17">
        <f>SUM(C51:H51)</f>
        <v>900969052</v>
      </c>
    </row>
    <row r="52" spans="1:12" ht="11.25" customHeight="1" x14ac:dyDescent="0.2">
      <c r="A52" s="339"/>
      <c r="B52" s="7" t="s">
        <v>7</v>
      </c>
      <c r="C52" s="20">
        <v>360.4038995559323</v>
      </c>
      <c r="D52" s="18">
        <v>393.33978873239437</v>
      </c>
      <c r="E52" s="20">
        <v>630.3606100020736</v>
      </c>
      <c r="F52" s="18">
        <v>506.45839965976063</v>
      </c>
      <c r="G52" s="19">
        <v>738.02906221129604</v>
      </c>
      <c r="H52" s="19">
        <v>1095.322864983734</v>
      </c>
      <c r="I52" s="21">
        <f>I51/I50</f>
        <v>539.45526439005926</v>
      </c>
    </row>
    <row r="53" spans="1:12" ht="11.25" customHeight="1" x14ac:dyDescent="0.2">
      <c r="A53" s="339"/>
      <c r="B53" s="7" t="s">
        <v>8</v>
      </c>
      <c r="C53" s="20">
        <v>2226.5749999999998</v>
      </c>
      <c r="D53" s="18">
        <v>3216</v>
      </c>
      <c r="E53" s="20">
        <v>604.11199999999997</v>
      </c>
      <c r="F53" s="18">
        <v>6927.268</v>
      </c>
      <c r="G53" s="19">
        <v>3685.9349999999999</v>
      </c>
      <c r="H53" s="18">
        <v>2507</v>
      </c>
      <c r="I53" s="26">
        <f>SUM(C53:H53)</f>
        <v>19166.89</v>
      </c>
    </row>
    <row r="54" spans="1:12" ht="11.25" customHeight="1" x14ac:dyDescent="0.2">
      <c r="A54" s="339"/>
      <c r="B54" s="7" t="s">
        <v>9</v>
      </c>
      <c r="C54" s="29">
        <v>8.8202496444685643</v>
      </c>
      <c r="D54" s="22">
        <v>9.4366197183098599</v>
      </c>
      <c r="E54" s="29">
        <v>11.387811268826933</v>
      </c>
      <c r="F54" s="22">
        <v>10.522006197217328</v>
      </c>
      <c r="G54" s="66">
        <v>14.429070823481515</v>
      </c>
      <c r="H54" s="66">
        <v>22.781382331025206</v>
      </c>
      <c r="I54" s="23">
        <f>I53*1000/I50</f>
        <v>11.476176334284547</v>
      </c>
    </row>
    <row r="55" spans="1:12" ht="11.25" customHeight="1" thickBot="1" x14ac:dyDescent="0.25">
      <c r="A55" s="340"/>
      <c r="B55" s="8" t="s">
        <v>10</v>
      </c>
      <c r="C55" s="68">
        <v>2.4473235876016707E-2</v>
      </c>
      <c r="D55" s="24">
        <v>2.3991012322249428E-2</v>
      </c>
      <c r="E55" s="68">
        <v>1.8065550239234451E-2</v>
      </c>
      <c r="F55" s="24">
        <v>2.0775657397105123E-2</v>
      </c>
      <c r="G55" s="69">
        <v>1.9550816576584223E-2</v>
      </c>
      <c r="H55" s="69">
        <v>2.0798782769282844E-2</v>
      </c>
      <c r="I55" s="28">
        <f>I53*1000/I51</f>
        <v>2.1273638597743977E-2</v>
      </c>
    </row>
    <row r="56" spans="1:12" ht="11.25" customHeight="1" x14ac:dyDescent="0.2">
      <c r="A56" s="338" t="s">
        <v>18</v>
      </c>
      <c r="B56" s="9" t="s">
        <v>4</v>
      </c>
      <c r="C56" s="10">
        <v>184894</v>
      </c>
      <c r="D56" s="11">
        <v>346100</v>
      </c>
      <c r="E56" s="10">
        <v>38872</v>
      </c>
      <c r="F56" s="11">
        <v>548302</v>
      </c>
      <c r="G56" s="12">
        <v>196791</v>
      </c>
      <c r="H56" s="11">
        <v>100649</v>
      </c>
      <c r="I56" s="13">
        <f>SUM(C56:H56)</f>
        <v>1415608</v>
      </c>
    </row>
    <row r="57" spans="1:12" ht="11.25" customHeight="1" x14ac:dyDescent="0.2">
      <c r="A57" s="339"/>
      <c r="B57" s="7" t="s">
        <v>66</v>
      </c>
      <c r="C57" s="14">
        <v>68420000</v>
      </c>
      <c r="D57" s="15">
        <v>144619000</v>
      </c>
      <c r="E57" s="14">
        <v>23346000</v>
      </c>
      <c r="F57" s="15">
        <v>239760281</v>
      </c>
      <c r="G57" s="16">
        <v>145957000</v>
      </c>
      <c r="H57" s="15">
        <v>109662073</v>
      </c>
      <c r="I57" s="31">
        <f>SUM(C57:H57)</f>
        <v>731764354</v>
      </c>
    </row>
    <row r="58" spans="1:12" ht="11.25" customHeight="1" x14ac:dyDescent="0.2">
      <c r="A58" s="339"/>
      <c r="B58" s="7" t="s">
        <v>7</v>
      </c>
      <c r="C58" s="20">
        <v>370.04986640994298</v>
      </c>
      <c r="D58" s="18">
        <v>417.85322161225082</v>
      </c>
      <c r="E58" s="20">
        <v>600.58654044041987</v>
      </c>
      <c r="F58" s="18">
        <v>437.2777793989444</v>
      </c>
      <c r="G58" s="19">
        <v>741.68534130117735</v>
      </c>
      <c r="H58" s="19">
        <v>1089.549553398444</v>
      </c>
      <c r="I58" s="70">
        <f>I57/I56</f>
        <v>516.9258396392222</v>
      </c>
    </row>
    <row r="59" spans="1:12" ht="11.25" customHeight="1" x14ac:dyDescent="0.2">
      <c r="A59" s="339"/>
      <c r="B59" s="7" t="s">
        <v>8</v>
      </c>
      <c r="C59" s="20">
        <v>1615.413</v>
      </c>
      <c r="D59" s="18">
        <v>3261</v>
      </c>
      <c r="E59" s="20">
        <v>361.40499999999997</v>
      </c>
      <c r="F59" s="18">
        <v>4848.0450000000001</v>
      </c>
      <c r="G59" s="19">
        <v>2849.4769999999999</v>
      </c>
      <c r="H59" s="18">
        <v>2299</v>
      </c>
      <c r="I59" s="26">
        <f>SUM(C59:H59)</f>
        <v>15234.34</v>
      </c>
    </row>
    <row r="60" spans="1:12" ht="11.25" customHeight="1" x14ac:dyDescent="0.2">
      <c r="A60" s="339"/>
      <c r="B60" s="7" t="s">
        <v>9</v>
      </c>
      <c r="C60" s="29">
        <v>8.7369682088115361</v>
      </c>
      <c r="D60" s="22">
        <v>9.4221323316960408</v>
      </c>
      <c r="E60" s="29">
        <v>9.2973091171022837</v>
      </c>
      <c r="F60" s="22">
        <v>8.841924705727866</v>
      </c>
      <c r="G60" s="66">
        <v>14.479711978698212</v>
      </c>
      <c r="H60" s="66">
        <v>22.841756997088893</v>
      </c>
      <c r="I60" s="32">
        <f>I59*1000/I56</f>
        <v>10.761693915264678</v>
      </c>
      <c r="J60" s="33"/>
    </row>
    <row r="61" spans="1:12" ht="11.25" customHeight="1" thickBot="1" x14ac:dyDescent="0.25">
      <c r="A61" s="340"/>
      <c r="B61" s="8" t="s">
        <v>10</v>
      </c>
      <c r="C61" s="68">
        <v>2.361024554223911E-2</v>
      </c>
      <c r="D61" s="24">
        <v>2.2548904362497322E-2</v>
      </c>
      <c r="E61" s="68">
        <v>1.5480382078300351E-2</v>
      </c>
      <c r="F61" s="24">
        <v>2.0220384209509664E-2</v>
      </c>
      <c r="G61" s="69">
        <v>1.9522715594318875E-2</v>
      </c>
      <c r="H61" s="69">
        <v>2.0964403983134625E-2</v>
      </c>
      <c r="I61" s="28">
        <f>I59*1000/I57</f>
        <v>2.0818641843819576E-2</v>
      </c>
      <c r="L61" s="33" t="s">
        <v>0</v>
      </c>
    </row>
    <row r="62" spans="1:12" ht="11.25" customHeight="1" x14ac:dyDescent="0.2">
      <c r="A62" s="338" t="s">
        <v>19</v>
      </c>
      <c r="B62" s="9" t="s">
        <v>4</v>
      </c>
      <c r="C62" s="10">
        <v>151035</v>
      </c>
      <c r="D62" s="11">
        <v>300000</v>
      </c>
      <c r="E62" s="10">
        <v>47999</v>
      </c>
      <c r="F62" s="11">
        <v>539320</v>
      </c>
      <c r="G62" s="12">
        <v>207063</v>
      </c>
      <c r="H62" s="11">
        <v>94139</v>
      </c>
      <c r="I62" s="13">
        <f>SUM(C62:H62)</f>
        <v>1339556</v>
      </c>
      <c r="L62" s="1" t="s">
        <v>0</v>
      </c>
    </row>
    <row r="63" spans="1:12" ht="11.25" customHeight="1" x14ac:dyDescent="0.2">
      <c r="A63" s="339"/>
      <c r="B63" s="7" t="s">
        <v>66</v>
      </c>
      <c r="C63" s="14">
        <v>72200000</v>
      </c>
      <c r="D63" s="15">
        <v>135778700</v>
      </c>
      <c r="E63" s="14">
        <v>29760000</v>
      </c>
      <c r="F63" s="15">
        <v>234816510</v>
      </c>
      <c r="G63" s="16">
        <v>153298000</v>
      </c>
      <c r="H63" s="15">
        <v>107416200</v>
      </c>
      <c r="I63" s="31">
        <f>SUM(C63:H63)</f>
        <v>733269410</v>
      </c>
    </row>
    <row r="64" spans="1:12" ht="11.25" customHeight="1" x14ac:dyDescent="0.2">
      <c r="A64" s="339"/>
      <c r="B64" s="7" t="s">
        <v>7</v>
      </c>
      <c r="C64" s="20">
        <v>478.0348925745688</v>
      </c>
      <c r="D64" s="18">
        <v>452.59566666666666</v>
      </c>
      <c r="E64" s="20">
        <v>620.01291693576945</v>
      </c>
      <c r="F64" s="18">
        <v>435.39366238967591</v>
      </c>
      <c r="G64" s="19">
        <v>740.34472600126537</v>
      </c>
      <c r="H64" s="19">
        <v>1141.0382519465895</v>
      </c>
      <c r="I64" s="70">
        <f>I63/I62</f>
        <v>547.39735404865496</v>
      </c>
    </row>
    <row r="65" spans="1:9" ht="11.25" customHeight="1" x14ac:dyDescent="0.2">
      <c r="A65" s="339"/>
      <c r="B65" s="7" t="s">
        <v>8</v>
      </c>
      <c r="C65" s="20">
        <v>1374.84</v>
      </c>
      <c r="D65" s="18">
        <v>3013.3</v>
      </c>
      <c r="E65" s="20">
        <v>789.92700000000002</v>
      </c>
      <c r="F65" s="18">
        <v>4733.0039999999999</v>
      </c>
      <c r="G65" s="19">
        <v>2788.375</v>
      </c>
      <c r="H65" s="18">
        <v>2224</v>
      </c>
      <c r="I65" s="26">
        <f>SUM(C65:H65)</f>
        <v>14923.446</v>
      </c>
    </row>
    <row r="66" spans="1:9" ht="11.25" customHeight="1" x14ac:dyDescent="0.2">
      <c r="A66" s="339"/>
      <c r="B66" s="7" t="s">
        <v>9</v>
      </c>
      <c r="C66" s="29">
        <v>9.102790743867315</v>
      </c>
      <c r="D66" s="22">
        <v>10.044333333333332</v>
      </c>
      <c r="E66" s="29">
        <v>16.457155357403281</v>
      </c>
      <c r="F66" s="22">
        <v>8.7758733219609883</v>
      </c>
      <c r="G66" s="66">
        <v>13.466312185180355</v>
      </c>
      <c r="H66" s="66">
        <v>23.624640159763754</v>
      </c>
      <c r="I66" s="32">
        <f>I65*1000/I62</f>
        <v>11.140591360122309</v>
      </c>
    </row>
    <row r="67" spans="1:9" ht="11.25" customHeight="1" thickBot="1" x14ac:dyDescent="0.25">
      <c r="A67" s="340"/>
      <c r="B67" s="8" t="s">
        <v>10</v>
      </c>
      <c r="C67" s="68">
        <v>1.9042105263157895E-2</v>
      </c>
      <c r="D67" s="24">
        <v>2.2192729787514538E-2</v>
      </c>
      <c r="E67" s="68">
        <v>2.6543245967741935E-2</v>
      </c>
      <c r="F67" s="24">
        <v>2.0156180670601057E-2</v>
      </c>
      <c r="G67" s="69">
        <v>1.8189245782723844E-2</v>
      </c>
      <c r="H67" s="69">
        <v>2.0704511982363928E-2</v>
      </c>
      <c r="I67" s="28">
        <f>I65*1000/I63</f>
        <v>2.0351927676895726E-2</v>
      </c>
    </row>
    <row r="68" spans="1:9" ht="11.25" customHeight="1" x14ac:dyDescent="0.2">
      <c r="A68" s="338" t="s">
        <v>20</v>
      </c>
      <c r="B68" s="9" t="s">
        <v>4</v>
      </c>
      <c r="C68" s="10">
        <v>178256</v>
      </c>
      <c r="D68" s="11">
        <v>330400</v>
      </c>
      <c r="E68" s="10">
        <v>43834</v>
      </c>
      <c r="F68" s="11">
        <v>512475</v>
      </c>
      <c r="G68" s="12">
        <v>191403</v>
      </c>
      <c r="H68" s="11">
        <v>104434</v>
      </c>
      <c r="I68" s="13">
        <f>SUM(C68:H68)</f>
        <v>1360802</v>
      </c>
    </row>
    <row r="69" spans="1:9" ht="11.25" customHeight="1" x14ac:dyDescent="0.2">
      <c r="A69" s="339"/>
      <c r="B69" s="7" t="s">
        <v>66</v>
      </c>
      <c r="C69" s="14">
        <v>79994000</v>
      </c>
      <c r="D69" s="15">
        <v>131167000</v>
      </c>
      <c r="E69" s="14">
        <v>32777000</v>
      </c>
      <c r="F69" s="15">
        <v>219981016</v>
      </c>
      <c r="G69" s="16">
        <v>136011000</v>
      </c>
      <c r="H69" s="15">
        <v>120084700</v>
      </c>
      <c r="I69" s="31">
        <f>SUM(C69:H69)</f>
        <v>720014716</v>
      </c>
    </row>
    <row r="70" spans="1:9" ht="11.25" customHeight="1" x14ac:dyDescent="0.2">
      <c r="A70" s="339"/>
      <c r="B70" s="7" t="s">
        <v>7</v>
      </c>
      <c r="C70" s="20">
        <v>448.75908805313708</v>
      </c>
      <c r="D70" s="18">
        <v>396.99455205811137</v>
      </c>
      <c r="E70" s="20">
        <v>747.75288588766716</v>
      </c>
      <c r="F70" s="18">
        <v>429.25218986292015</v>
      </c>
      <c r="G70" s="19">
        <v>710.60014733311391</v>
      </c>
      <c r="H70" s="19">
        <v>1149.8621138709616</v>
      </c>
      <c r="I70" s="70">
        <f>I69/I68</f>
        <v>529.11056568112042</v>
      </c>
    </row>
    <row r="71" spans="1:9" ht="11.25" customHeight="1" x14ac:dyDescent="0.2">
      <c r="A71" s="339"/>
      <c r="B71" s="7" t="s">
        <v>8</v>
      </c>
      <c r="C71" s="20">
        <v>1609.51</v>
      </c>
      <c r="D71" s="18">
        <v>2928.7</v>
      </c>
      <c r="E71" s="20">
        <v>777.56</v>
      </c>
      <c r="F71" s="18">
        <v>4553.5569999999998</v>
      </c>
      <c r="G71" s="19">
        <v>2388.2159999999999</v>
      </c>
      <c r="H71" s="18">
        <v>2553</v>
      </c>
      <c r="I71" s="26">
        <f>SUM(C71:H71)</f>
        <v>14810.543000000001</v>
      </c>
    </row>
    <row r="72" spans="1:9" ht="11.25" customHeight="1" x14ac:dyDescent="0.2">
      <c r="A72" s="339"/>
      <c r="B72" s="7" t="s">
        <v>9</v>
      </c>
      <c r="C72" s="29">
        <v>9.0292051880441608</v>
      </c>
      <c r="D72" s="22">
        <v>8.8641041162227605</v>
      </c>
      <c r="E72" s="29">
        <v>17.738741616097094</v>
      </c>
      <c r="F72" s="22">
        <v>8.8854227035465136</v>
      </c>
      <c r="G72" s="66">
        <v>12.477421983981442</v>
      </c>
      <c r="H72" s="66">
        <v>24.446061627439338</v>
      </c>
      <c r="I72" s="32">
        <f>I71*1000/I68</f>
        <v>10.88368697282926</v>
      </c>
    </row>
    <row r="73" spans="1:9" ht="11.25" customHeight="1" thickBot="1" x14ac:dyDescent="0.25">
      <c r="A73" s="340"/>
      <c r="B73" s="8" t="s">
        <v>10</v>
      </c>
      <c r="C73" s="68">
        <v>2.012038402880216E-2</v>
      </c>
      <c r="D73" s="24">
        <v>2.232802457935304E-2</v>
      </c>
      <c r="E73" s="68">
        <v>2.3722732403819752E-2</v>
      </c>
      <c r="F73" s="24">
        <v>2.0699772565829045E-2</v>
      </c>
      <c r="G73" s="69">
        <v>1.7558991552153871E-2</v>
      </c>
      <c r="H73" s="69">
        <v>2.1259993987577101E-2</v>
      </c>
      <c r="I73" s="28">
        <f>I71*1000/I69</f>
        <v>2.0569778187700265E-2</v>
      </c>
    </row>
    <row r="74" spans="1:9" ht="11.25" customHeight="1" x14ac:dyDescent="0.2">
      <c r="A74" s="338" t="s">
        <v>21</v>
      </c>
      <c r="B74" s="9" t="s">
        <v>4</v>
      </c>
      <c r="C74" s="10">
        <v>162620</v>
      </c>
      <c r="D74" s="11">
        <v>293500</v>
      </c>
      <c r="E74" s="10">
        <v>30274</v>
      </c>
      <c r="F74" s="11">
        <v>497002</v>
      </c>
      <c r="G74" s="12">
        <v>195005</v>
      </c>
      <c r="H74" s="11">
        <v>71425</v>
      </c>
      <c r="I74" s="13">
        <f>SUM(C74:H74)</f>
        <v>1249826</v>
      </c>
    </row>
    <row r="75" spans="1:9" ht="11.25" customHeight="1" x14ac:dyDescent="0.2">
      <c r="A75" s="339"/>
      <c r="B75" s="7" t="s">
        <v>66</v>
      </c>
      <c r="C75" s="14">
        <v>79000000</v>
      </c>
      <c r="D75" s="15">
        <v>112980500</v>
      </c>
      <c r="E75" s="14">
        <v>24456000</v>
      </c>
      <c r="F75" s="15">
        <v>207888955</v>
      </c>
      <c r="G75" s="16">
        <v>142054000</v>
      </c>
      <c r="H75" s="15">
        <v>74006344</v>
      </c>
      <c r="I75" s="17">
        <f>SUM(C75:H75)</f>
        <v>640385799</v>
      </c>
    </row>
    <row r="76" spans="1:9" ht="11.25" customHeight="1" x14ac:dyDescent="0.2">
      <c r="A76" s="339"/>
      <c r="B76" s="7" t="s">
        <v>7</v>
      </c>
      <c r="C76" s="20">
        <v>485.79510515311767</v>
      </c>
      <c r="D76" s="18">
        <v>384.94207836456559</v>
      </c>
      <c r="E76" s="20">
        <v>807.82189337385216</v>
      </c>
      <c r="F76" s="18">
        <v>418.28595257161942</v>
      </c>
      <c r="G76" s="19">
        <v>728.46337273403242</v>
      </c>
      <c r="H76" s="19">
        <v>1036.1406230311516</v>
      </c>
      <c r="I76" s="21">
        <f>I75/I74</f>
        <v>512.37996249077867</v>
      </c>
    </row>
    <row r="77" spans="1:9" ht="11.25" customHeight="1" x14ac:dyDescent="0.2">
      <c r="A77" s="339"/>
      <c r="B77" s="7" t="s">
        <v>8</v>
      </c>
      <c r="C77" s="20">
        <v>1397.4960000000001</v>
      </c>
      <c r="D77" s="18">
        <v>2506.1</v>
      </c>
      <c r="E77" s="20">
        <v>681.13800000000003</v>
      </c>
      <c r="F77" s="18">
        <v>4087.6149999999998</v>
      </c>
      <c r="G77" s="19">
        <v>2567.9549999999999</v>
      </c>
      <c r="H77" s="18">
        <v>1579</v>
      </c>
      <c r="I77" s="26">
        <f>SUM(C77:H77)</f>
        <v>12819.304</v>
      </c>
    </row>
    <row r="78" spans="1:9" ht="11.25" customHeight="1" x14ac:dyDescent="0.2">
      <c r="A78" s="339"/>
      <c r="B78" s="7" t="s">
        <v>9</v>
      </c>
      <c r="C78" s="29">
        <v>8.593629319886853</v>
      </c>
      <c r="D78" s="22">
        <v>8.5386712095400341</v>
      </c>
      <c r="E78" s="29">
        <v>22.49910814560349</v>
      </c>
      <c r="F78" s="22">
        <v>8.2245443680307115</v>
      </c>
      <c r="G78" s="66">
        <v>13.168662341991231</v>
      </c>
      <c r="H78" s="66">
        <v>22.107105355267763</v>
      </c>
      <c r="I78" s="23">
        <f>I77*1000/I74</f>
        <v>10.256870956437137</v>
      </c>
    </row>
    <row r="79" spans="1:9" ht="11.25" customHeight="1" thickBot="1" x14ac:dyDescent="0.25">
      <c r="A79" s="340"/>
      <c r="B79" s="8" t="s">
        <v>10</v>
      </c>
      <c r="C79" s="68">
        <v>1.7689822784810127E-2</v>
      </c>
      <c r="D79" s="24">
        <v>2.2181703922358284E-2</v>
      </c>
      <c r="E79" s="68">
        <v>2.7851570166830226E-2</v>
      </c>
      <c r="F79" s="24">
        <v>1.9662492410912353E-2</v>
      </c>
      <c r="G79" s="69">
        <v>1.8077315668689371E-2</v>
      </c>
      <c r="H79" s="69">
        <v>2.1336008707577826E-2</v>
      </c>
      <c r="I79" s="28">
        <f>I77*1000/I75</f>
        <v>2.0018095373161141E-2</v>
      </c>
    </row>
    <row r="80" spans="1:9" ht="11.25" customHeight="1" x14ac:dyDescent="0.2">
      <c r="A80" s="341" t="s">
        <v>3</v>
      </c>
      <c r="B80" s="34" t="s">
        <v>4</v>
      </c>
      <c r="C80" s="35">
        <f>SUM(C8,C14,C20,C26,C32,C38,C44,C50,C56,C62,C68,C74)</f>
        <v>2408504</v>
      </c>
      <c r="D80" s="36">
        <f t="shared" ref="D80:H81" si="0">SUM(D8,D14,D20,D26,D32,D38,D44,D50,D56,D62,D68,D74)</f>
        <v>3709710</v>
      </c>
      <c r="E80" s="35">
        <f t="shared" si="0"/>
        <v>657311</v>
      </c>
      <c r="F80" s="36">
        <f t="shared" si="0"/>
        <v>6187176</v>
      </c>
      <c r="G80" s="37">
        <f t="shared" si="0"/>
        <v>2854789</v>
      </c>
      <c r="H80" s="37">
        <f t="shared" si="0"/>
        <v>1138494</v>
      </c>
      <c r="I80" s="38">
        <f>SUM(C80:H80)</f>
        <v>16955984</v>
      </c>
    </row>
    <row r="81" spans="1:9" ht="11.25" customHeight="1" x14ac:dyDescent="0.2">
      <c r="A81" s="342"/>
      <c r="B81" s="39" t="s">
        <v>66</v>
      </c>
      <c r="C81" s="40">
        <f>SUM(C9,C15,C21,C27,C33,C39,C45,C51,C57,C63,C69,C75)</f>
        <v>913424500</v>
      </c>
      <c r="D81" s="41">
        <f t="shared" si="0"/>
        <v>1507364900</v>
      </c>
      <c r="E81" s="40">
        <f t="shared" si="0"/>
        <v>411508580</v>
      </c>
      <c r="F81" s="41">
        <f t="shared" si="0"/>
        <v>2927603295</v>
      </c>
      <c r="G81" s="42">
        <f t="shared" si="0"/>
        <v>2054860000</v>
      </c>
      <c r="H81" s="42">
        <f t="shared" si="0"/>
        <v>1172689398</v>
      </c>
      <c r="I81" s="43">
        <f>SUM(C81:H81)</f>
        <v>8987450673</v>
      </c>
    </row>
    <row r="82" spans="1:9" ht="11.25" customHeight="1" x14ac:dyDescent="0.2">
      <c r="A82" s="342"/>
      <c r="B82" s="39" t="s">
        <v>7</v>
      </c>
      <c r="C82" s="44">
        <f t="shared" ref="C82:I82" si="1">C81/C80</f>
        <v>379.24973344449501</v>
      </c>
      <c r="D82" s="45">
        <f t="shared" si="1"/>
        <v>406.32957832283387</v>
      </c>
      <c r="E82" s="44">
        <f t="shared" si="1"/>
        <v>626.04852193254032</v>
      </c>
      <c r="F82" s="45">
        <f t="shared" si="1"/>
        <v>473.1727843203426</v>
      </c>
      <c r="G82" s="46">
        <f t="shared" si="1"/>
        <v>719.79400228878558</v>
      </c>
      <c r="H82" s="46">
        <f t="shared" si="1"/>
        <v>1030.0356418215642</v>
      </c>
      <c r="I82" s="47">
        <f t="shared" si="1"/>
        <v>530.04595150596981</v>
      </c>
    </row>
    <row r="83" spans="1:9" ht="11.25" customHeight="1" x14ac:dyDescent="0.2">
      <c r="A83" s="342"/>
      <c r="B83" s="39" t="s">
        <v>8</v>
      </c>
      <c r="C83" s="44">
        <f t="shared" ref="C83:H83" si="2">SUM(C11,C17,C23,C29,C35,C41,C47,C53,C59,C65,C71,C77)</f>
        <v>23642.945</v>
      </c>
      <c r="D83" s="45">
        <f t="shared" si="2"/>
        <v>35059.300000000003</v>
      </c>
      <c r="E83" s="44">
        <f t="shared" si="2"/>
        <v>9360.9539999999997</v>
      </c>
      <c r="F83" s="45">
        <f t="shared" si="2"/>
        <v>59596.951999999997</v>
      </c>
      <c r="G83" s="46">
        <f t="shared" si="2"/>
        <v>39777.08</v>
      </c>
      <c r="H83" s="46">
        <f t="shared" si="2"/>
        <v>25117.59</v>
      </c>
      <c r="I83" s="48">
        <f>SUM(C83:H83)</f>
        <v>192554.82100000003</v>
      </c>
    </row>
    <row r="84" spans="1:9" ht="11.25" customHeight="1" x14ac:dyDescent="0.2">
      <c r="A84" s="342"/>
      <c r="B84" s="39" t="s">
        <v>9</v>
      </c>
      <c r="C84" s="49">
        <f t="shared" ref="C84:I84" si="3">C83*1000/C80</f>
        <v>9.816444149563381</v>
      </c>
      <c r="D84" s="50">
        <f t="shared" si="3"/>
        <v>9.4506848244202377</v>
      </c>
      <c r="E84" s="49">
        <f t="shared" si="3"/>
        <v>14.241286088320445</v>
      </c>
      <c r="F84" s="50">
        <f t="shared" si="3"/>
        <v>9.6323350103504417</v>
      </c>
      <c r="G84" s="51">
        <f t="shared" si="3"/>
        <v>13.933457078614216</v>
      </c>
      <c r="H84" s="51">
        <f t="shared" si="3"/>
        <v>22.062118904447455</v>
      </c>
      <c r="I84" s="52">
        <f t="shared" si="3"/>
        <v>11.356157271674709</v>
      </c>
    </row>
    <row r="85" spans="1:9" ht="11.25" customHeight="1" thickBot="1" x14ac:dyDescent="0.25">
      <c r="A85" s="343"/>
      <c r="B85" s="53" t="s">
        <v>10</v>
      </c>
      <c r="C85" s="54">
        <f t="shared" ref="C85:I85" si="4">C83*1000/C81</f>
        <v>2.5883852469470656E-2</v>
      </c>
      <c r="D85" s="55">
        <f t="shared" si="4"/>
        <v>2.325866815659566E-2</v>
      </c>
      <c r="E85" s="54">
        <f t="shared" si="4"/>
        <v>2.2747895074265525E-2</v>
      </c>
      <c r="F85" s="55">
        <f t="shared" si="4"/>
        <v>2.0356908363159908E-2</v>
      </c>
      <c r="G85" s="56">
        <f t="shared" si="4"/>
        <v>1.9357562072355294E-2</v>
      </c>
      <c r="H85" s="56">
        <f t="shared" si="4"/>
        <v>2.1418791747275609E-2</v>
      </c>
      <c r="I85" s="57">
        <f t="shared" si="4"/>
        <v>2.1424854278029152E-2</v>
      </c>
    </row>
    <row r="86" spans="1:9" ht="11.25" customHeight="1" x14ac:dyDescent="0.2">
      <c r="A86" s="348" t="s">
        <v>57</v>
      </c>
      <c r="B86" s="348"/>
      <c r="C86" s="348"/>
      <c r="D86" s="348"/>
      <c r="E86" s="348"/>
      <c r="F86" s="348"/>
      <c r="G86" s="348"/>
      <c r="H86" s="348"/>
      <c r="I86" s="348"/>
    </row>
    <row r="87" spans="1:9" ht="11.25" customHeight="1" x14ac:dyDescent="0.2">
      <c r="A87" s="349"/>
      <c r="B87" s="349"/>
      <c r="C87" s="349"/>
      <c r="D87" s="349"/>
      <c r="E87" s="349"/>
      <c r="F87" s="349"/>
      <c r="G87" s="349"/>
      <c r="H87" s="349"/>
      <c r="I87" s="349"/>
    </row>
    <row r="90" spans="1:9" x14ac:dyDescent="0.2">
      <c r="H90" s="72"/>
    </row>
  </sheetData>
  <mergeCells count="24">
    <mergeCell ref="A62:A67"/>
    <mergeCell ref="A68:A73"/>
    <mergeCell ref="H5:H7"/>
    <mergeCell ref="I5:I7"/>
    <mergeCell ref="D5:D7"/>
    <mergeCell ref="E5:E7"/>
    <mergeCell ref="F5:F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74:A79"/>
    <mergeCell ref="A80:A85"/>
    <mergeCell ref="B5:B7"/>
    <mergeCell ref="C5:C7"/>
    <mergeCell ref="A50:A55"/>
    <mergeCell ref="A56:A61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0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I10:I78 C82:I8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25</vt:i4>
      </vt:variant>
    </vt:vector>
  </HeadingPairs>
  <TitlesOfParts>
    <vt:vector size="56" baseType="lpstr">
      <vt:lpstr>Indice</vt:lpstr>
      <vt:lpstr>Explotación 1994</vt:lpstr>
      <vt:lpstr>Explotación 1995</vt:lpstr>
      <vt:lpstr>Explotación 1996</vt:lpstr>
      <vt:lpstr>Explotación 1997</vt:lpstr>
      <vt:lpstr>Explotación 1998</vt:lpstr>
      <vt:lpstr>Explotación 1999</vt:lpstr>
      <vt:lpstr>Explotación 2000</vt:lpstr>
      <vt:lpstr>Explotación 2001</vt:lpstr>
      <vt:lpstr>Explotación 2002</vt:lpstr>
      <vt:lpstr>Explotación 2003</vt:lpstr>
      <vt:lpstr>Explotación 2004</vt:lpstr>
      <vt:lpstr>Explotación 2005</vt:lpstr>
      <vt:lpstr>Explotación 2006</vt:lpstr>
      <vt:lpstr>Explotación 2007</vt:lpstr>
      <vt:lpstr>Explotación 2008</vt:lpstr>
      <vt:lpstr>Explotación 2009</vt:lpstr>
      <vt:lpstr>Explotación 2010</vt:lpstr>
      <vt:lpstr>Explotación 2011</vt:lpstr>
      <vt:lpstr>Explotación 2012</vt:lpstr>
      <vt:lpstr>Explotación 2013</vt:lpstr>
      <vt:lpstr>Explotación 2014</vt:lpstr>
      <vt:lpstr>Explotación 2015</vt:lpstr>
      <vt:lpstr>Explotación 2016</vt:lpstr>
      <vt:lpstr>Explotación 2017</vt:lpstr>
      <vt:lpstr>Explotación 2018</vt:lpstr>
      <vt:lpstr>Explotación 2019</vt:lpstr>
      <vt:lpstr>Explotación 2020</vt:lpstr>
      <vt:lpstr>Explotación 2021</vt:lpstr>
      <vt:lpstr>Explotación 2022</vt:lpstr>
      <vt:lpstr>Explotación 2023</vt:lpstr>
      <vt:lpstr>'Explotación 1994'!Área_de_impresión</vt:lpstr>
      <vt:lpstr>'Explotación 1995'!Área_de_impresión</vt:lpstr>
      <vt:lpstr>'Explotación 1996'!Área_de_impresión</vt:lpstr>
      <vt:lpstr>'Explotación 1997'!Área_de_impresión</vt:lpstr>
      <vt:lpstr>'Explotación 1998'!Área_de_impresión</vt:lpstr>
      <vt:lpstr>'Explotación 1999'!Área_de_impresión</vt:lpstr>
      <vt:lpstr>'Explotación 2000'!Área_de_impresión</vt:lpstr>
      <vt:lpstr>'Explotación 2001'!Área_de_impresión</vt:lpstr>
      <vt:lpstr>'Explotación 2003'!Área_de_impresión</vt:lpstr>
      <vt:lpstr>'Explotación 2004'!Área_de_impresión</vt:lpstr>
      <vt:lpstr>'Explotación 2005'!Área_de_impresión</vt:lpstr>
      <vt:lpstr>'Explotación 2006'!Área_de_impresión</vt:lpstr>
      <vt:lpstr>'Explotación 2007'!Área_de_impresión</vt:lpstr>
      <vt:lpstr>'Explotación 2011'!Área_de_impresión</vt:lpstr>
      <vt:lpstr>'Explotación 2013'!Área_de_impresión</vt:lpstr>
      <vt:lpstr>'Explotación 2014'!Área_de_impresión</vt:lpstr>
      <vt:lpstr>'Explotación 2015'!Área_de_impresión</vt:lpstr>
      <vt:lpstr>'Explotación 2016'!Área_de_impresión</vt:lpstr>
      <vt:lpstr>'Explotación 2018'!Área_de_impresión</vt:lpstr>
      <vt:lpstr>'Explotación 2019'!Área_de_impresión</vt:lpstr>
      <vt:lpstr>'Explotación 2020'!Área_de_impresión</vt:lpstr>
      <vt:lpstr>'Explotación 2021'!Área_de_impresión</vt:lpstr>
      <vt:lpstr>'Explotación 2022'!Área_de_impresión</vt:lpstr>
      <vt:lpstr>'Explotación 2023'!Área_de_impresión</vt:lpstr>
      <vt:lpstr>Indice!Área_de_impresión</vt:lpstr>
    </vt:vector>
  </TitlesOfParts>
  <Company>cnrt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Gassman</dc:creator>
  <cp:lastModifiedBy>Roxana Fanti</cp:lastModifiedBy>
  <cp:lastPrinted>2020-01-28T18:24:16Z</cp:lastPrinted>
  <dcterms:created xsi:type="dcterms:W3CDTF">2013-11-20T17:24:03Z</dcterms:created>
  <dcterms:modified xsi:type="dcterms:W3CDTF">2024-02-15T14:31:14Z</dcterms:modified>
</cp:coreProperties>
</file>