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120" windowWidth="16770" windowHeight="13290"/>
  </bookViews>
  <sheets>
    <sheet name="Indice" sheetId="2" r:id="rId1"/>
    <sheet name="A.1" sheetId="1" r:id="rId2"/>
    <sheet name="A.2" sheetId="5" r:id="rId3"/>
    <sheet name="A.3" sheetId="4" r:id="rId4"/>
    <sheet name="A.4" sheetId="3" r:id="rId5"/>
  </sheets>
  <definedNames>
    <definedName name="_xlnm.Print_Area" localSheetId="3">A.3!$A$1:$M$59</definedName>
  </definedNames>
  <calcPr calcId="144525"/>
</workbook>
</file>

<file path=xl/calcChain.xml><?xml version="1.0" encoding="utf-8"?>
<calcChain xmlns="http://schemas.openxmlformats.org/spreadsheetml/2006/main">
  <c r="C240" i="1" l="1"/>
  <c r="L69" i="4" l="1"/>
  <c r="K69" i="4"/>
  <c r="J69" i="4"/>
  <c r="I69" i="4"/>
  <c r="H69" i="4"/>
  <c r="G69" i="4"/>
  <c r="F69" i="4"/>
  <c r="E69" i="4"/>
  <c r="D69" i="4"/>
  <c r="L68" i="4"/>
  <c r="K68" i="4"/>
  <c r="J68" i="4"/>
  <c r="I68" i="4"/>
  <c r="H68" i="4"/>
  <c r="G68" i="4"/>
  <c r="F68" i="4"/>
  <c r="E68" i="4"/>
  <c r="D68" i="4"/>
  <c r="C69" i="4"/>
  <c r="C68" i="4"/>
  <c r="K128" i="1" l="1"/>
  <c r="K127" i="1" s="1"/>
  <c r="K139" i="1"/>
  <c r="K80" i="1"/>
  <c r="K85" i="1"/>
  <c r="L139" i="1" l="1"/>
  <c r="J139" i="1"/>
  <c r="I139" i="1"/>
  <c r="H139" i="1"/>
  <c r="G139" i="1"/>
  <c r="F139" i="1"/>
  <c r="E139" i="1"/>
  <c r="D139" i="1"/>
  <c r="C139" i="1"/>
  <c r="C16" i="3" l="1"/>
  <c r="C138" i="3"/>
  <c r="L134" i="3"/>
  <c r="J134" i="3"/>
  <c r="G134" i="3"/>
  <c r="F134" i="3"/>
  <c r="E134" i="3"/>
  <c r="D134" i="3"/>
  <c r="C134" i="3"/>
  <c r="C136" i="3" s="1"/>
  <c r="C140" i="3" s="1"/>
  <c r="D12" i="3" s="1"/>
  <c r="D16" i="3" s="1"/>
  <c r="L129" i="3"/>
  <c r="K129" i="3"/>
  <c r="J129" i="3"/>
  <c r="I129" i="3"/>
  <c r="H129" i="3"/>
  <c r="G129" i="3"/>
  <c r="F129" i="3"/>
  <c r="E129" i="3"/>
  <c r="D129" i="3"/>
  <c r="C129" i="3"/>
  <c r="L123" i="3"/>
  <c r="K123" i="3"/>
  <c r="J123" i="3"/>
  <c r="I123" i="3"/>
  <c r="H123" i="3"/>
  <c r="G123" i="3"/>
  <c r="F123" i="3"/>
  <c r="E123" i="3"/>
  <c r="D123" i="3"/>
  <c r="C123" i="3"/>
  <c r="L114" i="3"/>
  <c r="K114" i="3"/>
  <c r="J114" i="3"/>
  <c r="I114" i="3"/>
  <c r="H114" i="3"/>
  <c r="G114" i="3"/>
  <c r="F114" i="3"/>
  <c r="E114" i="3"/>
  <c r="D114" i="3"/>
  <c r="C114" i="3"/>
  <c r="L20" i="3"/>
  <c r="K20" i="3"/>
  <c r="J20" i="3"/>
  <c r="I20" i="3"/>
  <c r="H20" i="3"/>
  <c r="G20" i="3"/>
  <c r="F20" i="3"/>
  <c r="E20" i="3"/>
  <c r="D20" i="3"/>
  <c r="C20" i="3"/>
  <c r="L63" i="3"/>
  <c r="K63" i="3"/>
  <c r="J63" i="3"/>
  <c r="I63" i="3"/>
  <c r="H63" i="3"/>
  <c r="G63" i="3"/>
  <c r="F63" i="3"/>
  <c r="E63" i="3"/>
  <c r="D63" i="3"/>
  <c r="C63" i="3"/>
  <c r="D14" i="3"/>
  <c r="D138" i="3" s="1"/>
  <c r="E14" i="3" s="1"/>
  <c r="E138" i="3" s="1"/>
  <c r="F14" i="3" s="1"/>
  <c r="K134" i="3" l="1"/>
  <c r="I134" i="3"/>
  <c r="H134" i="3"/>
  <c r="D136" i="3"/>
  <c r="D140" i="3" s="1"/>
  <c r="F138" i="3"/>
  <c r="G14" i="3" s="1"/>
  <c r="G138" i="3" s="1"/>
  <c r="H14" i="3" s="1"/>
  <c r="H138" i="3" s="1"/>
  <c r="I14" i="3" l="1"/>
  <c r="E12" i="3"/>
  <c r="E16" i="3" s="1"/>
  <c r="E136" i="3" s="1"/>
  <c r="E140" i="3" s="1"/>
  <c r="I138" i="3" l="1"/>
  <c r="F12" i="3"/>
  <c r="F16" i="3" s="1"/>
  <c r="J14" i="3" l="1"/>
  <c r="F136" i="3"/>
  <c r="F140" i="3" s="1"/>
  <c r="J138" i="3" l="1"/>
  <c r="G12" i="3"/>
  <c r="G16" i="3" s="1"/>
  <c r="G136" i="3" s="1"/>
  <c r="G140" i="3" s="1"/>
  <c r="K14" i="3" l="1"/>
  <c r="H12" i="3"/>
  <c r="H16" i="3" s="1"/>
  <c r="H136" i="3" s="1"/>
  <c r="H140" i="3" l="1"/>
  <c r="K138" i="3"/>
  <c r="I12" i="3"/>
  <c r="L14" i="3" l="1"/>
  <c r="I16" i="3"/>
  <c r="I136" i="3" l="1"/>
  <c r="L138" i="3"/>
  <c r="I140" i="3" l="1"/>
  <c r="J12" i="3" l="1"/>
  <c r="J16" i="3" l="1"/>
  <c r="L149" i="1"/>
  <c r="K149" i="1"/>
  <c r="J149" i="1"/>
  <c r="L144" i="1"/>
  <c r="K144" i="1"/>
  <c r="J144" i="1"/>
  <c r="L128" i="1"/>
  <c r="L127" i="1" s="1"/>
  <c r="L121" i="1" s="1"/>
  <c r="J128" i="1"/>
  <c r="L111" i="1"/>
  <c r="K111" i="1"/>
  <c r="J111" i="1"/>
  <c r="I111" i="1"/>
  <c r="L105" i="1"/>
  <c r="K105" i="1"/>
  <c r="J105" i="1"/>
  <c r="L85" i="1"/>
  <c r="J85" i="1"/>
  <c r="L80" i="1"/>
  <c r="L79" i="1" s="1"/>
  <c r="J80" i="1"/>
  <c r="J79" i="1" s="1"/>
  <c r="L74" i="1"/>
  <c r="K74" i="1"/>
  <c r="J74" i="1"/>
  <c r="L70" i="1"/>
  <c r="L66" i="1" s="1"/>
  <c r="K70" i="1"/>
  <c r="J70" i="1"/>
  <c r="L67" i="1"/>
  <c r="K67" i="1"/>
  <c r="J67" i="1"/>
  <c r="K66" i="1"/>
  <c r="L62" i="1"/>
  <c r="K62" i="1"/>
  <c r="J62" i="1"/>
  <c r="L59" i="1"/>
  <c r="L57" i="1" s="1"/>
  <c r="K59" i="1"/>
  <c r="J59" i="1"/>
  <c r="K57" i="1"/>
  <c r="L53" i="1"/>
  <c r="K53" i="1"/>
  <c r="J53" i="1"/>
  <c r="L50" i="1"/>
  <c r="L44" i="1" s="1"/>
  <c r="K50" i="1"/>
  <c r="J50" i="1"/>
  <c r="K44" i="1"/>
  <c r="L90" i="1"/>
  <c r="L94" i="1"/>
  <c r="K94" i="1"/>
  <c r="J94" i="1"/>
  <c r="L22" i="1"/>
  <c r="K22" i="1"/>
  <c r="J22" i="1"/>
  <c r="J136" i="3" l="1"/>
  <c r="K90" i="1"/>
  <c r="K79" i="1"/>
  <c r="J90" i="1"/>
  <c r="J127" i="1"/>
  <c r="J66" i="1"/>
  <c r="K43" i="1"/>
  <c r="J57" i="1"/>
  <c r="L43" i="1"/>
  <c r="J44" i="1"/>
  <c r="J140" i="3" l="1"/>
  <c r="K121" i="1"/>
  <c r="J17" i="1"/>
  <c r="J121" i="1"/>
  <c r="J43" i="1"/>
  <c r="K12" i="3" l="1"/>
  <c r="J15" i="1"/>
  <c r="K16" i="3" l="1"/>
  <c r="J12" i="1"/>
  <c r="K67" i="4"/>
  <c r="K42" i="4"/>
  <c r="K58" i="4" s="1"/>
  <c r="K39" i="4"/>
  <c r="K57" i="4" s="1"/>
  <c r="K36" i="4"/>
  <c r="K56" i="4" s="1"/>
  <c r="K32" i="4"/>
  <c r="K55" i="4" s="1"/>
  <c r="K27" i="4"/>
  <c r="K21" i="4"/>
  <c r="K53" i="4" s="1"/>
  <c r="K16" i="4"/>
  <c r="K52" i="4" s="1"/>
  <c r="K31" i="5"/>
  <c r="K23" i="5"/>
  <c r="K20" i="5"/>
  <c r="K18" i="5"/>
  <c r="K16" i="5"/>
  <c r="K31" i="1"/>
  <c r="K21" i="1" s="1"/>
  <c r="J31" i="1"/>
  <c r="J21" i="1" s="1"/>
  <c r="I31" i="1"/>
  <c r="H31" i="1"/>
  <c r="G31" i="1"/>
  <c r="F31" i="1"/>
  <c r="E31" i="1"/>
  <c r="D31" i="1"/>
  <c r="K39" i="1"/>
  <c r="K36" i="1"/>
  <c r="K136" i="3" l="1"/>
  <c r="K14" i="5"/>
  <c r="J10" i="1"/>
  <c r="K54" i="4"/>
  <c r="K50" i="4" s="1"/>
  <c r="K65" i="4"/>
  <c r="K25" i="4"/>
  <c r="K14" i="4"/>
  <c r="K140" i="3" l="1"/>
  <c r="K12" i="4"/>
  <c r="K19" i="1"/>
  <c r="L12" i="3" l="1"/>
  <c r="K17" i="1"/>
  <c r="J67" i="4"/>
  <c r="J42" i="4"/>
  <c r="J39" i="4"/>
  <c r="J57" i="4" s="1"/>
  <c r="J36" i="4"/>
  <c r="J56" i="4" s="1"/>
  <c r="J32" i="4"/>
  <c r="J21" i="4"/>
  <c r="J16" i="4"/>
  <c r="L16" i="3" l="1"/>
  <c r="J58" i="4"/>
  <c r="J27" i="4"/>
  <c r="J53" i="4"/>
  <c r="J52" i="4"/>
  <c r="K15" i="1"/>
  <c r="J14" i="4"/>
  <c r="J55" i="4"/>
  <c r="J31" i="5"/>
  <c r="J23" i="5"/>
  <c r="J20" i="5"/>
  <c r="J18" i="5"/>
  <c r="J16" i="5"/>
  <c r="J25" i="4" l="1"/>
  <c r="J65" i="4"/>
  <c r="J54" i="4"/>
  <c r="L136" i="3"/>
  <c r="J12" i="4"/>
  <c r="J14" i="5"/>
  <c r="K12" i="1"/>
  <c r="I105" i="1"/>
  <c r="I94" i="1"/>
  <c r="J50" i="4" l="1"/>
  <c r="L140" i="3"/>
  <c r="K10" i="1"/>
  <c r="H105" i="1"/>
  <c r="H94" i="1"/>
  <c r="G105" i="1" l="1"/>
  <c r="G94" i="1"/>
  <c r="F105" i="1" l="1"/>
  <c r="F94" i="1"/>
  <c r="E105" i="1" l="1"/>
  <c r="E94" i="1"/>
  <c r="D105" i="1" l="1"/>
  <c r="D94" i="1"/>
  <c r="C105" i="1" l="1"/>
  <c r="C94" i="1" l="1"/>
  <c r="I85" i="1"/>
  <c r="H85" i="1"/>
  <c r="G85" i="1"/>
  <c r="F85" i="1"/>
  <c r="E85" i="1"/>
  <c r="D85" i="1"/>
  <c r="C85" i="1"/>
  <c r="I67" i="4" l="1"/>
  <c r="I31" i="5"/>
  <c r="I23" i="5"/>
  <c r="I20" i="5"/>
  <c r="I18" i="5"/>
  <c r="I14" i="5" s="1"/>
  <c r="I16" i="5"/>
  <c r="I42" i="4"/>
  <c r="I39" i="4"/>
  <c r="I57" i="4" s="1"/>
  <c r="I36" i="4"/>
  <c r="I56" i="4" s="1"/>
  <c r="I21" i="4"/>
  <c r="I16" i="4"/>
  <c r="I149" i="1"/>
  <c r="I144" i="1"/>
  <c r="I128" i="1"/>
  <c r="I90" i="1"/>
  <c r="I80" i="1"/>
  <c r="I74" i="1"/>
  <c r="I70" i="1"/>
  <c r="I67" i="1"/>
  <c r="I62" i="1"/>
  <c r="I59" i="1"/>
  <c r="I53" i="1"/>
  <c r="I50" i="1"/>
  <c r="I39" i="1"/>
  <c r="I36" i="1"/>
  <c r="I22" i="1"/>
  <c r="I53" i="4" l="1"/>
  <c r="I58" i="4"/>
  <c r="I32" i="4"/>
  <c r="I27" i="4"/>
  <c r="I14" i="4"/>
  <c r="I44" i="1"/>
  <c r="I21" i="1"/>
  <c r="I57" i="1"/>
  <c r="I52" i="4"/>
  <c r="I66" i="1"/>
  <c r="I43" i="1" s="1"/>
  <c r="I127" i="1"/>
  <c r="I121" i="1" s="1"/>
  <c r="I79" i="1"/>
  <c r="I55" i="4" l="1"/>
  <c r="I65" i="4"/>
  <c r="I25" i="4"/>
  <c r="I19" i="1"/>
  <c r="I54" i="4"/>
  <c r="I50" i="4"/>
  <c r="I17" i="1"/>
  <c r="I12" i="4" l="1"/>
  <c r="I15" i="1"/>
  <c r="L42" i="4"/>
  <c r="H42" i="4"/>
  <c r="G42" i="4"/>
  <c r="F42" i="4"/>
  <c r="F58" i="4" s="1"/>
  <c r="E42" i="4"/>
  <c r="D42" i="4"/>
  <c r="L39" i="4"/>
  <c r="H39" i="4"/>
  <c r="G39" i="4"/>
  <c r="F39" i="4"/>
  <c r="F57" i="4" s="1"/>
  <c r="E39" i="4"/>
  <c r="D39" i="4"/>
  <c r="L36" i="4"/>
  <c r="H36" i="4"/>
  <c r="G36" i="4"/>
  <c r="F36" i="4"/>
  <c r="F56" i="4" s="1"/>
  <c r="E36" i="4"/>
  <c r="D36" i="4"/>
  <c r="H32" i="4"/>
  <c r="G32" i="4"/>
  <c r="F32" i="4"/>
  <c r="F55" i="4" s="1"/>
  <c r="E32" i="4"/>
  <c r="D32" i="4"/>
  <c r="H27" i="4"/>
  <c r="G27" i="4"/>
  <c r="F27" i="4"/>
  <c r="F54" i="4" s="1"/>
  <c r="E27" i="4"/>
  <c r="D27" i="4"/>
  <c r="L21" i="4"/>
  <c r="H21" i="4"/>
  <c r="G21" i="4"/>
  <c r="F21" i="4"/>
  <c r="F53" i="4" s="1"/>
  <c r="E21" i="4"/>
  <c r="D21" i="4"/>
  <c r="L16" i="4"/>
  <c r="H16" i="4"/>
  <c r="G16" i="4"/>
  <c r="F16" i="4"/>
  <c r="F52" i="4" s="1"/>
  <c r="E16" i="4"/>
  <c r="D16" i="4"/>
  <c r="C42" i="4"/>
  <c r="C39" i="4"/>
  <c r="C36" i="4"/>
  <c r="C32" i="4"/>
  <c r="C27" i="4"/>
  <c r="C21" i="4"/>
  <c r="C16" i="4"/>
  <c r="L20" i="5"/>
  <c r="H20" i="5"/>
  <c r="G20" i="5"/>
  <c r="F20" i="5"/>
  <c r="E20" i="5"/>
  <c r="D20" i="5"/>
  <c r="L18" i="5"/>
  <c r="H18" i="5"/>
  <c r="G18" i="5"/>
  <c r="F18" i="5"/>
  <c r="E18" i="5"/>
  <c r="D18" i="5"/>
  <c r="L16" i="5"/>
  <c r="H16" i="5"/>
  <c r="G16" i="5"/>
  <c r="F16" i="5"/>
  <c r="E16" i="5"/>
  <c r="D16" i="5"/>
  <c r="L23" i="5"/>
  <c r="H23" i="5"/>
  <c r="G23" i="5"/>
  <c r="F23" i="5"/>
  <c r="E23" i="5"/>
  <c r="D23" i="5"/>
  <c r="L31" i="5"/>
  <c r="H31" i="5"/>
  <c r="G31" i="5"/>
  <c r="F31" i="5"/>
  <c r="E31" i="5"/>
  <c r="D31" i="5"/>
  <c r="H149" i="1"/>
  <c r="G149" i="1"/>
  <c r="F149" i="1"/>
  <c r="E149" i="1"/>
  <c r="D149" i="1"/>
  <c r="H144" i="1"/>
  <c r="G144" i="1"/>
  <c r="F144" i="1"/>
  <c r="E144" i="1"/>
  <c r="D144" i="1"/>
  <c r="H128" i="1"/>
  <c r="G128" i="1"/>
  <c r="F128" i="1"/>
  <c r="E128" i="1"/>
  <c r="D128" i="1"/>
  <c r="H90" i="1"/>
  <c r="G90" i="1"/>
  <c r="F90" i="1"/>
  <c r="E90" i="1"/>
  <c r="D90" i="1"/>
  <c r="H80" i="1"/>
  <c r="G80" i="1"/>
  <c r="F80" i="1"/>
  <c r="E80" i="1"/>
  <c r="D80" i="1"/>
  <c r="H74" i="1"/>
  <c r="G74" i="1"/>
  <c r="F74" i="1"/>
  <c r="E74" i="1"/>
  <c r="D74" i="1"/>
  <c r="H70" i="1"/>
  <c r="G70" i="1"/>
  <c r="F70" i="1"/>
  <c r="E70" i="1"/>
  <c r="D70" i="1"/>
  <c r="H67" i="1"/>
  <c r="G67" i="1"/>
  <c r="F67" i="1"/>
  <c r="E67" i="1"/>
  <c r="D67" i="1"/>
  <c r="H62" i="1"/>
  <c r="G62" i="1"/>
  <c r="F62" i="1"/>
  <c r="E62" i="1"/>
  <c r="D62" i="1"/>
  <c r="H59" i="1"/>
  <c r="G59" i="1"/>
  <c r="F59" i="1"/>
  <c r="E59" i="1"/>
  <c r="D59" i="1"/>
  <c r="H53" i="1"/>
  <c r="G53" i="1"/>
  <c r="F53" i="1"/>
  <c r="E53" i="1"/>
  <c r="D53" i="1"/>
  <c r="C53" i="1"/>
  <c r="C44" i="1" s="1"/>
  <c r="H50" i="1"/>
  <c r="G50" i="1"/>
  <c r="F50" i="1"/>
  <c r="E50" i="1"/>
  <c r="D50" i="1"/>
  <c r="C50" i="1"/>
  <c r="L39" i="1"/>
  <c r="H39" i="1"/>
  <c r="G39" i="1"/>
  <c r="F39" i="1"/>
  <c r="E39" i="1"/>
  <c r="D39" i="1"/>
  <c r="L36" i="1"/>
  <c r="H36" i="1"/>
  <c r="G36" i="1"/>
  <c r="F36" i="1"/>
  <c r="E36" i="1"/>
  <c r="D36" i="1"/>
  <c r="C39" i="1"/>
  <c r="C36" i="1"/>
  <c r="H22" i="1"/>
  <c r="G22" i="1"/>
  <c r="F22" i="1"/>
  <c r="E22" i="1"/>
  <c r="D22" i="1"/>
  <c r="C149" i="1"/>
  <c r="C144" i="1"/>
  <c r="C128" i="1"/>
  <c r="C111" i="1"/>
  <c r="C90" i="1" s="1"/>
  <c r="C80" i="1"/>
  <c r="C79" i="1" s="1"/>
  <c r="C74" i="1"/>
  <c r="C70" i="1"/>
  <c r="C67" i="1"/>
  <c r="C66" i="1" s="1"/>
  <c r="C62" i="1"/>
  <c r="C59" i="1"/>
  <c r="C22" i="1"/>
  <c r="G52" i="4" l="1"/>
  <c r="G54" i="4"/>
  <c r="G57" i="4"/>
  <c r="G55" i="4"/>
  <c r="G53" i="4"/>
  <c r="G56" i="4"/>
  <c r="G58" i="4"/>
  <c r="L31" i="1"/>
  <c r="L21" i="1" s="1"/>
  <c r="C31" i="1"/>
  <c r="G14" i="4"/>
  <c r="L27" i="4"/>
  <c r="L32" i="4"/>
  <c r="E44" i="1"/>
  <c r="H57" i="1"/>
  <c r="D66" i="1"/>
  <c r="D21" i="1"/>
  <c r="G44" i="1"/>
  <c r="H127" i="1"/>
  <c r="H121" i="1" s="1"/>
  <c r="D14" i="5"/>
  <c r="C57" i="1"/>
  <c r="C43" i="1" s="1"/>
  <c r="H25" i="4"/>
  <c r="E21" i="1"/>
  <c r="F14" i="4"/>
  <c r="C127" i="1"/>
  <c r="C121" i="1" s="1"/>
  <c r="G127" i="1"/>
  <c r="G121" i="1" s="1"/>
  <c r="E127" i="1"/>
  <c r="E121" i="1" s="1"/>
  <c r="E14" i="5"/>
  <c r="I12" i="1"/>
  <c r="E79" i="1"/>
  <c r="G14" i="5"/>
  <c r="L14" i="5"/>
  <c r="H79" i="1"/>
  <c r="H21" i="1"/>
  <c r="E66" i="1"/>
  <c r="G66" i="1"/>
  <c r="D44" i="1"/>
  <c r="H44" i="1"/>
  <c r="D57" i="1"/>
  <c r="D79" i="1"/>
  <c r="F127" i="1"/>
  <c r="F121" i="1" s="1"/>
  <c r="C25" i="4"/>
  <c r="G57" i="1"/>
  <c r="E57" i="1"/>
  <c r="H66" i="1"/>
  <c r="C21" i="1"/>
  <c r="F14" i="5"/>
  <c r="C14" i="4"/>
  <c r="D25" i="4"/>
  <c r="E25" i="4"/>
  <c r="F25" i="4"/>
  <c r="G25" i="4"/>
  <c r="E14" i="4"/>
  <c r="L14" i="4"/>
  <c r="D14" i="4"/>
  <c r="H14" i="4"/>
  <c r="H14" i="5"/>
  <c r="D127" i="1"/>
  <c r="D121" i="1" s="1"/>
  <c r="G79" i="1"/>
  <c r="F79" i="1"/>
  <c r="F66" i="1"/>
  <c r="F57" i="1"/>
  <c r="F44" i="1"/>
  <c r="F21" i="1"/>
  <c r="G21" i="1"/>
  <c r="C19" i="1" l="1"/>
  <c r="E43" i="1"/>
  <c r="L25" i="4"/>
  <c r="G43" i="1"/>
  <c r="G19" i="1" s="1"/>
  <c r="G17" i="1" s="1"/>
  <c r="H43" i="1"/>
  <c r="D43" i="1"/>
  <c r="D19" i="1" s="1"/>
  <c r="I10" i="1"/>
  <c r="F12" i="4"/>
  <c r="E12" i="4"/>
  <c r="G12" i="4"/>
  <c r="H12" i="4"/>
  <c r="D12" i="4"/>
  <c r="E19" i="1"/>
  <c r="E17" i="1" s="1"/>
  <c r="F43" i="1"/>
  <c r="H19" i="1"/>
  <c r="C250" i="1"/>
  <c r="C249" i="1"/>
  <c r="C248" i="1"/>
  <c r="C247" i="1"/>
  <c r="C244" i="1"/>
  <c r="C243" i="1"/>
  <c r="C242" i="1"/>
  <c r="C241" i="1"/>
  <c r="L12" i="4" l="1"/>
  <c r="L19" i="1"/>
  <c r="L17" i="1" s="1"/>
  <c r="L15" i="1" s="1"/>
  <c r="E15" i="1"/>
  <c r="G15" i="1"/>
  <c r="G12" i="1" s="1"/>
  <c r="F19" i="1"/>
  <c r="D17" i="1"/>
  <c r="H17" i="1"/>
  <c r="L67" i="4"/>
  <c r="L58" i="4"/>
  <c r="L57" i="4"/>
  <c r="L56" i="4"/>
  <c r="L55" i="4"/>
  <c r="L54" i="4"/>
  <c r="L52" i="4"/>
  <c r="L12" i="1" l="1"/>
  <c r="L10" i="1" s="1"/>
  <c r="H15" i="1"/>
  <c r="E12" i="1"/>
  <c r="D15" i="1"/>
  <c r="G10" i="1"/>
  <c r="F17" i="1"/>
  <c r="L53" i="4"/>
  <c r="L50" i="4" l="1"/>
  <c r="L65" i="4"/>
  <c r="D12" i="1"/>
  <c r="E10" i="1"/>
  <c r="H12" i="1"/>
  <c r="F15" i="1"/>
  <c r="M52" i="4"/>
  <c r="D10" i="1" l="1"/>
  <c r="H10" i="1"/>
  <c r="M55" i="4"/>
  <c r="F12" i="1"/>
  <c r="M67" i="4"/>
  <c r="M14" i="4"/>
  <c r="M69" i="4"/>
  <c r="M25" i="4"/>
  <c r="M53" i="4"/>
  <c r="M58" i="4"/>
  <c r="M57" i="4"/>
  <c r="M56" i="4"/>
  <c r="M68" i="4"/>
  <c r="M54" i="4"/>
  <c r="F10" i="1" l="1"/>
  <c r="C252" i="1"/>
  <c r="C236" i="1"/>
  <c r="C237" i="1"/>
  <c r="C251" i="1"/>
  <c r="C235" i="1"/>
  <c r="M18" i="5"/>
  <c r="M16" i="5"/>
  <c r="M14" i="5"/>
  <c r="M20" i="5"/>
  <c r="M23" i="5"/>
  <c r="M31" i="5"/>
  <c r="C233" i="1" l="1"/>
  <c r="G67" i="4"/>
  <c r="F67" i="4"/>
  <c r="E67" i="4"/>
  <c r="D67" i="4"/>
  <c r="C67" i="4"/>
  <c r="C31" i="5"/>
  <c r="C23" i="5"/>
  <c r="D243" i="1" l="1"/>
  <c r="D242" i="1"/>
  <c r="D240" i="1"/>
  <c r="D244" i="1"/>
  <c r="D241" i="1"/>
  <c r="D237" i="1"/>
  <c r="D236" i="1"/>
  <c r="D235" i="1"/>
  <c r="M12" i="1"/>
  <c r="M77" i="1" l="1"/>
  <c r="M125" i="1"/>
  <c r="M109" i="1"/>
  <c r="M90" i="1"/>
  <c r="M74" i="1"/>
  <c r="M43" i="1"/>
  <c r="M19" i="1"/>
  <c r="M10" i="1"/>
  <c r="M127" i="1"/>
  <c r="M123" i="1"/>
  <c r="M119" i="1"/>
  <c r="M105" i="1"/>
  <c r="M79" i="1"/>
  <c r="M66" i="1"/>
  <c r="M31" i="1"/>
  <c r="M139" i="1"/>
  <c r="M117" i="1"/>
  <c r="M94" i="1"/>
  <c r="M85" i="1"/>
  <c r="M57" i="1"/>
  <c r="M22" i="1"/>
  <c r="M128" i="1"/>
  <c r="M111" i="1"/>
  <c r="M92" i="1"/>
  <c r="M80" i="1"/>
  <c r="M44" i="1"/>
  <c r="M21" i="1"/>
  <c r="M149" i="1"/>
  <c r="M17" i="1"/>
  <c r="M144" i="1"/>
  <c r="M121" i="1"/>
  <c r="M15" i="1"/>
  <c r="C234" i="1"/>
  <c r="H67" i="4"/>
  <c r="H50" i="4"/>
  <c r="H65" i="4" l="1"/>
  <c r="C20" i="5" l="1"/>
  <c r="C18" i="5"/>
  <c r="C16" i="5"/>
  <c r="C17" i="1"/>
  <c r="C15" i="1" l="1"/>
  <c r="C12" i="1" l="1"/>
  <c r="C10" i="1" l="1"/>
  <c r="G65" i="4" l="1"/>
  <c r="G50" i="4"/>
  <c r="B252" i="1" l="1"/>
  <c r="B251" i="1"/>
  <c r="B250" i="1"/>
  <c r="B249" i="1"/>
  <c r="B248" i="1"/>
  <c r="B247" i="1"/>
  <c r="C14" i="5" l="1"/>
  <c r="F50" i="4" l="1"/>
  <c r="E65" i="4"/>
  <c r="D65" i="4"/>
  <c r="C65" i="4"/>
  <c r="D50" i="4" l="1"/>
  <c r="C50" i="4"/>
  <c r="F65" i="4"/>
  <c r="C12" i="4" l="1"/>
  <c r="E50" i="4"/>
  <c r="M50" i="4"/>
  <c r="M12" i="4"/>
  <c r="M65" i="4" l="1"/>
  <c r="C245" i="1" l="1"/>
  <c r="C239" i="1" l="1"/>
  <c r="D245" i="1"/>
</calcChain>
</file>

<file path=xl/sharedStrings.xml><?xml version="1.0" encoding="utf-8"?>
<sst xmlns="http://schemas.openxmlformats.org/spreadsheetml/2006/main" count="429" uniqueCount="247">
  <si>
    <t>MINISTERIO DE HACIENDA</t>
  </si>
  <si>
    <t>SECRETARÍA DE FINANZAS</t>
  </si>
  <si>
    <t xml:space="preserve">        MEDIANO Y LARGO PLAZO</t>
  </si>
  <si>
    <t>TÍTULOS PÚBLICOS</t>
  </si>
  <si>
    <t xml:space="preserve"> - Moneda nacional</t>
  </si>
  <si>
    <t>Deuda no ajustable por CER</t>
  </si>
  <si>
    <t>PR15</t>
  </si>
  <si>
    <t>BONAR</t>
  </si>
  <si>
    <t>BONTE</t>
  </si>
  <si>
    <t>BOTAPO</t>
  </si>
  <si>
    <t>BOGATO</t>
  </si>
  <si>
    <t>Deuda ajustable por CER</t>
  </si>
  <si>
    <t>PR13</t>
  </si>
  <si>
    <t>BONCER</t>
  </si>
  <si>
    <t>CUASIPAR/$+CER/3,31%/2045</t>
  </si>
  <si>
    <t>DISCOUNT/$+CER/5,83%/2033</t>
  </si>
  <si>
    <t>- Canje 2005</t>
  </si>
  <si>
    <t>- Canje 2010</t>
  </si>
  <si>
    <t>PAR/$+CER/T.FIJA/2038</t>
  </si>
  <si>
    <t xml:space="preserve"> - Moneda extranjera </t>
  </si>
  <si>
    <t>Deuda en dólares estadounidenses</t>
  </si>
  <si>
    <t>BIRAD</t>
  </si>
  <si>
    <t>DISCOUNT/U$S/8,28%/2033</t>
  </si>
  <si>
    <t>PAR/U$S/T.FIJA/2038</t>
  </si>
  <si>
    <t>Deuda en euros</t>
  </si>
  <si>
    <t>BIRAE</t>
  </si>
  <si>
    <t>DISCOUNT/EUR/7,82%/2033</t>
  </si>
  <si>
    <t>PAR/EUR/T.FIJA/2038</t>
  </si>
  <si>
    <t>Deuda en yenes</t>
  </si>
  <si>
    <t>DISCOUNT/JPY/4,33%/2033</t>
  </si>
  <si>
    <t>PAR/JPY/T.FIJA/2038</t>
  </si>
  <si>
    <t>Deuda en Franco suizo</t>
  </si>
  <si>
    <t>BIRAF</t>
  </si>
  <si>
    <t xml:space="preserve"> - Amparos y excepciones</t>
  </si>
  <si>
    <t>LETRAS DEL TESORO</t>
  </si>
  <si>
    <t>LETRA CMEA</t>
  </si>
  <si>
    <t>ORGANISMOS INTERNACIONALES</t>
  </si>
  <si>
    <t>ORGANISMOS OFICIALES</t>
  </si>
  <si>
    <t>BANCA COMERCIAL</t>
  </si>
  <si>
    <t>PAGARÉS DEL TESORO</t>
  </si>
  <si>
    <t>PAGARÉ 2019 - $</t>
  </si>
  <si>
    <t>PAGARÉ 2038 - UCP</t>
  </si>
  <si>
    <t>PAGARÉ CUT</t>
  </si>
  <si>
    <t>AVALES</t>
  </si>
  <si>
    <t>ADELANTOS TRANSITORIOS BCRA - Extraordinarios</t>
  </si>
  <si>
    <t>ADELANTOS TRANSITORIOS BCRA - Ordinarios</t>
  </si>
  <si>
    <t xml:space="preserve">    CAPITAL</t>
  </si>
  <si>
    <t xml:space="preserve">    INTERÉS</t>
  </si>
  <si>
    <t xml:space="preserve">Enero </t>
  </si>
  <si>
    <t>Febrero</t>
  </si>
  <si>
    <t>TC al 31/01/2019</t>
  </si>
  <si>
    <t>TC al 28/02/2019</t>
  </si>
  <si>
    <t>TC al 31/03/2019</t>
  </si>
  <si>
    <t>Marzo</t>
  </si>
  <si>
    <t>TC al 30/04/2019</t>
  </si>
  <si>
    <t>BONO PGN</t>
  </si>
  <si>
    <t>LECAP</t>
  </si>
  <si>
    <t>BONO CONSOLIDADO 2089</t>
  </si>
  <si>
    <t>LETRA BCRA FDA</t>
  </si>
  <si>
    <t>LETRA BCRA FOI</t>
  </si>
  <si>
    <t>LETRA BCRA</t>
  </si>
  <si>
    <t>LETRA FFRH</t>
  </si>
  <si>
    <t>LETRA FFSIT</t>
  </si>
  <si>
    <t>LETRA SRT</t>
  </si>
  <si>
    <t>LETRA ANSES</t>
  </si>
  <si>
    <t>LETES - U$S</t>
  </si>
  <si>
    <t>LETRAS EN GARANTÍA - U$S</t>
  </si>
  <si>
    <t>PAGARÉ 2021 - CAMMESA - U$S</t>
  </si>
  <si>
    <t xml:space="preserve"> </t>
  </si>
  <si>
    <t>Moneda local (1)</t>
  </si>
  <si>
    <t xml:space="preserve">     Deuda no ajustable por CER</t>
  </si>
  <si>
    <t xml:space="preserve">        Tasa Cero</t>
  </si>
  <si>
    <t xml:space="preserve">     Deuda ajustable por CER</t>
  </si>
  <si>
    <t>Moneda extranjera</t>
  </si>
  <si>
    <t xml:space="preserve">     Deuda en dólares estadounidenses</t>
  </si>
  <si>
    <t xml:space="preserve">     Deuda en otras monedas extranjeras (2)</t>
  </si>
  <si>
    <t>(1) La deuda emitida en dólares, pero cuyo pago de capital e interés es en pesos, se clasifica como deuda en Moneda Local.</t>
  </si>
  <si>
    <t>COMPOSICIÓN POR TASA</t>
  </si>
  <si>
    <t>FLUJOS Y VARIACIONES</t>
  </si>
  <si>
    <t>II - DEUDA ELEGIBLE PENDIENTE DE REESTRUCTURACIÓN, AL INICIO DEL PERÍODO</t>
  </si>
  <si>
    <t xml:space="preserve">  VARIACIONES</t>
  </si>
  <si>
    <t xml:space="preserve"> 1 - Financiamiento</t>
  </si>
  <si>
    <t>Adelantos Transitorios del BCRA</t>
  </si>
  <si>
    <t>Letras del Tesoro</t>
  </si>
  <si>
    <t>LECAP $</t>
  </si>
  <si>
    <t>LETRA ANSES - $</t>
  </si>
  <si>
    <t>LETRA FFSIT - $</t>
  </si>
  <si>
    <t>LETES - $</t>
  </si>
  <si>
    <t>BONCER/$/4,25%+CER/15-01-2019</t>
  </si>
  <si>
    <t>BONAR/U$S/8,75%/2024</t>
  </si>
  <si>
    <t>BONCER/$/2,25%+CER/28-04-2020</t>
  </si>
  <si>
    <t>BONAR/$/BADLAR+200/08-02-2021</t>
  </si>
  <si>
    <t>BONAR/U$S/7,625%/18-04-2037</t>
  </si>
  <si>
    <t>BONCER/$/2,50%+CER/22-07-2021</t>
  </si>
  <si>
    <t>BONCER/$/4,25%+CER/15-04-2019</t>
  </si>
  <si>
    <t>Préstamos Organismos Multilaterales</t>
  </si>
  <si>
    <t>BIRF</t>
  </si>
  <si>
    <t>BID</t>
  </si>
  <si>
    <t>CAF</t>
  </si>
  <si>
    <t>FONPLATA</t>
  </si>
  <si>
    <t>OFID</t>
  </si>
  <si>
    <t>FMI</t>
  </si>
  <si>
    <t>Préstamos Bilaterales</t>
  </si>
  <si>
    <t xml:space="preserve"> 2 - Amortizaciones y Cancelaciones</t>
  </si>
  <si>
    <t>LECAP - $</t>
  </si>
  <si>
    <t>LETRA CMEA - U$S</t>
  </si>
  <si>
    <t>BONAR/$/6,72763943%/31-12-2028</t>
  </si>
  <si>
    <t>BONAR/$/BADLAR+250pb/2019</t>
  </si>
  <si>
    <t>BONAR/U$S/9%/2019/15-03-2019</t>
  </si>
  <si>
    <t>BIRAD/U$S/6,25%/22-04-2019</t>
  </si>
  <si>
    <t>FIDA</t>
  </si>
  <si>
    <t>Bonos de Consolidación</t>
  </si>
  <si>
    <t>BONO CONSOLIDADO/$/T.CERO/2089</t>
  </si>
  <si>
    <t>PR 13</t>
  </si>
  <si>
    <t>Préstamos Garantizados</t>
  </si>
  <si>
    <t>Pagarés</t>
  </si>
  <si>
    <t>PAGARÉ CUT - $</t>
  </si>
  <si>
    <t xml:space="preserve"> a) Financiamiento, neto de amortizaciones ( 1 - 2 )</t>
  </si>
  <si>
    <t xml:space="preserve"> b) Avales netos de cancelaciones</t>
  </si>
  <si>
    <t xml:space="preserve"> c) Emisión Bonos de Consolidación</t>
  </si>
  <si>
    <t>PR 15</t>
  </si>
  <si>
    <t>d) Otras emisiones</t>
  </si>
  <si>
    <t xml:space="preserve"> e) Ajustes de valuación - Excluyendo la deuda no presentada al canje</t>
  </si>
  <si>
    <t>Tipo de Cambio (excluye deudas ajustables por CER)</t>
  </si>
  <si>
    <t>Variación de la deuda ajustable por CER (efectos tipo de cambio y CER)</t>
  </si>
  <si>
    <t>Capitalización de Bonos del Canje, Préstamos Garantizados, Pagaré Banco Nación, Bocones y Otros</t>
  </si>
  <si>
    <t xml:space="preserve"> f) Ajustes de valuación sobre deuda no presentada al canje</t>
  </si>
  <si>
    <t>IV - TOTAL VARIACIONES (a+b+c+d+e+f)</t>
  </si>
  <si>
    <t>VI - DEUDA ELEGIBLE PENDIENTE DE REESTRUCTURACIÓN, AL FINAL DEL PERÍODO</t>
  </si>
  <si>
    <t>ÍNDICE</t>
  </si>
  <si>
    <t>HOJA</t>
  </si>
  <si>
    <t>CONTENIDO</t>
  </si>
  <si>
    <t>A.1</t>
  </si>
  <si>
    <t>A.2</t>
  </si>
  <si>
    <t>A.3</t>
  </si>
  <si>
    <t>Indice</t>
  </si>
  <si>
    <t>(2) Incluye: Libras esterlinas, Franco Suizo, Corona Danesa, Corona Sueca, Dólar Canadiense, Dinar Kuwaiti, Dólar Australiano y Dirham de Emiratos Árabes Unidos.</t>
  </si>
  <si>
    <t xml:space="preserve">     Deuda en euros</t>
  </si>
  <si>
    <t xml:space="preserve">     Deuda en yenes</t>
  </si>
  <si>
    <t xml:space="preserve">     Deuda en derechos especiales de giro</t>
  </si>
  <si>
    <t xml:space="preserve">        Tasa Variable</t>
  </si>
  <si>
    <t xml:space="preserve">        Tasa Fija</t>
  </si>
  <si>
    <t>Deuda Bruta de la Administración Central - Por instrumento y tipo de plazo</t>
  </si>
  <si>
    <t>Flujos y variaciones de la Deuda Bruta de la Administración Central</t>
  </si>
  <si>
    <t>DEUDA BRUTA DE LA ADMINISTRACIÓN CENTRAL</t>
  </si>
  <si>
    <t>COMPOSICIÓN POR MONEDA</t>
  </si>
  <si>
    <t xml:space="preserve">  Pesos no ajustable por CER</t>
  </si>
  <si>
    <t xml:space="preserve">  Pesos ajustable por CER</t>
  </si>
  <si>
    <t xml:space="preserve">  Dólares</t>
  </si>
  <si>
    <t xml:space="preserve">  Euros</t>
  </si>
  <si>
    <t xml:space="preserve">  Yenes</t>
  </si>
  <si>
    <t xml:space="preserve">  DEG</t>
  </si>
  <si>
    <t xml:space="preserve">  Otras Monedas</t>
  </si>
  <si>
    <t xml:space="preserve">  Tasa Fija</t>
  </si>
  <si>
    <t xml:space="preserve">  Tasa Cero</t>
  </si>
  <si>
    <t xml:space="preserve">  Tasa Variable</t>
  </si>
  <si>
    <t xml:space="preserve">I - DEUDA BRUTA (EXCLUIDA LA ELEGIBLE PENDIENTE DE REESTRUCTURACIÓN), AL INICIO DEL PERÍODO </t>
  </si>
  <si>
    <t>VII - DEUDA BRUTA (EXCLUIDA LA ELEGIBLE PENDIENTE DE REESTRUCTURACIÓN), AL FINAL DEL PERÍODO (V - VI)</t>
  </si>
  <si>
    <t>ADELANTOS TRANSITORIOS BCRA</t>
  </si>
  <si>
    <t>MEDIANO Y LARGO PLAZO</t>
  </si>
  <si>
    <t xml:space="preserve">CORTO PLAZO </t>
  </si>
  <si>
    <t xml:space="preserve">        CORTO PLAZO (1)</t>
  </si>
  <si>
    <t>(1) Incluye operaciones de hasta un año de plazo.</t>
  </si>
  <si>
    <t>III- DEUDA ELEGIBLE PENDIENTE DE REESTRUCTURACIÓN (2)</t>
  </si>
  <si>
    <t>(2) Se trata de la deuda elegible y no presentada al canje (Dtos. 1735/04 y 563/10) y no cancelada a la fecha en el marco de los acuerdos contemplados en la Ley n° 27.249.</t>
  </si>
  <si>
    <t xml:space="preserve"> - EN SITUACIÓN DE PAGO NORMAL</t>
  </si>
  <si>
    <t xml:space="preserve"> - EN SITUACIÓN DE PAGO DIFERIDO</t>
  </si>
  <si>
    <t xml:space="preserve"> - ELEGIBLE PENDIENTE DE REESTRUCTURACIÓN (1)</t>
  </si>
  <si>
    <t>I- LEGISLACIÓN ARGENTINA</t>
  </si>
  <si>
    <t>II- LEGISLACIÓN EXTRANJERA</t>
  </si>
  <si>
    <t>(1) Se trata de la deuda elegible y no presentada al canje (Dtos. 1735/04 y 563/10) y no cancelada a la fecha en el marco de los acuerdos contemplados en la Ley n° 27.249.</t>
  </si>
  <si>
    <t xml:space="preserve"> POR LEGISLACIÓN Y SITUACIÓN</t>
  </si>
  <si>
    <t>Deuda Bruta de la Administración Central - Por legislación y situación</t>
  </si>
  <si>
    <t>A- DEUDA BRUTA ( I + II  + III)</t>
  </si>
  <si>
    <t>DEUDA BRUTA</t>
  </si>
  <si>
    <t>III - DEUDA BRUTA (I + II)</t>
  </si>
  <si>
    <t xml:space="preserve">V - DEUDA BRUTA (III + IV) </t>
  </si>
  <si>
    <t>POR MONEDA Y TASA</t>
  </si>
  <si>
    <t>II- DEUDA EN SITUACIÓN DE PAGO DIFERIDO</t>
  </si>
  <si>
    <t>I- DEUDA EN SITUACIÓN DE PAGO NORMAL</t>
  </si>
  <si>
    <t>B- DEUDA BRUTA (EXCLUIDA LA ELEGIBLE PENDIENTE DE REESTRUCTURACIÓN) ( I + II )</t>
  </si>
  <si>
    <t>DEUDA BRUTA DE LA ADMINISTRACIÓN CENTRAL EN SITUACIÓN DE PAGO NORMAL</t>
  </si>
  <si>
    <t>DEUDA BRUTA EN SITUACIÓN DE PAGO NORMAL</t>
  </si>
  <si>
    <t>OTROS Y PENDIENTE DE REEST.</t>
  </si>
  <si>
    <t>(*) Datos preliminares</t>
  </si>
  <si>
    <t>SERIE MENSUAL</t>
  </si>
  <si>
    <t>Año 2019 - Datos en millones de U$S</t>
  </si>
  <si>
    <t>LETES $</t>
  </si>
  <si>
    <t>TC al 31/05/2019</t>
  </si>
  <si>
    <t>LETRA FFRH - $</t>
  </si>
  <si>
    <t>BEI</t>
  </si>
  <si>
    <t>Club de París</t>
  </si>
  <si>
    <t>BONAR/$/1,7056 %/08-02-2019</t>
  </si>
  <si>
    <t>BONAR/U$S/4,5%/21-06-2019</t>
  </si>
  <si>
    <t>BONOS PGN/U$S/28-06-2021</t>
  </si>
  <si>
    <t>PAGARÉ 2021 - U$S - CAMMESA</t>
  </si>
  <si>
    <t>A.4</t>
  </si>
  <si>
    <t>LETRA - U$S</t>
  </si>
  <si>
    <t>BOTAPO/$/TPM/21-06-2020</t>
  </si>
  <si>
    <t>BONAR/$/BADLAR+300pb/10-06-2019</t>
  </si>
  <si>
    <t>TC al 30/06/2019</t>
  </si>
  <si>
    <t>PRÉSTAMOS</t>
  </si>
  <si>
    <t>PRÉSTAMOS GARANTIZADOS</t>
  </si>
  <si>
    <t>Títulos del Tesoro</t>
  </si>
  <si>
    <t>BOGATO/$/1,1602%/CER+4%/06-03-2020</t>
  </si>
  <si>
    <t xml:space="preserve">Otros Préstamos </t>
  </si>
  <si>
    <t>Deuda Bruta de la Administración Central en Situación de Pago Normal - Por tipo de moneda y tasa</t>
  </si>
  <si>
    <t>TC al 31/07/2019</t>
  </si>
  <si>
    <t xml:space="preserve">Abril </t>
  </si>
  <si>
    <t xml:space="preserve">Mayo </t>
  </si>
  <si>
    <t xml:space="preserve">Junio </t>
  </si>
  <si>
    <t>Abril</t>
  </si>
  <si>
    <t>Mayo</t>
  </si>
  <si>
    <t>Junio</t>
  </si>
  <si>
    <t>LETRA FFDP - $</t>
  </si>
  <si>
    <t>LETRA SRT - $</t>
  </si>
  <si>
    <t>BONAR/U$S/0%/05-08-2019</t>
  </si>
  <si>
    <t>BONAR/U$S/5,75%/2025</t>
  </si>
  <si>
    <t>Amparos</t>
  </si>
  <si>
    <t>TC al 31/08/2019</t>
  </si>
  <si>
    <t>LETRA MENDOZA - U$S</t>
  </si>
  <si>
    <t>LETES - U$S - Pagan en pesos</t>
  </si>
  <si>
    <t>BONTE/$/26%/21-11-2020</t>
  </si>
  <si>
    <t>BCIE</t>
  </si>
  <si>
    <t>CLUB DE PARIS</t>
  </si>
  <si>
    <t>OTROS BILATERALES</t>
  </si>
  <si>
    <t>Otras Operaciones (Bajas Ley n° 27.249, amparos y excepciones y otros ajustes)</t>
  </si>
  <si>
    <t>TC al 30/09/2019</t>
  </si>
  <si>
    <t>LETRA FGS</t>
  </si>
  <si>
    <t>LETRA FGS - U$S</t>
  </si>
  <si>
    <t>LETRA FGS - $</t>
  </si>
  <si>
    <t>DEUDA PENDIENTE DE REESTRUC.</t>
  </si>
  <si>
    <t>Información al 31/10/2019</t>
  </si>
  <si>
    <t>Octubre (*)</t>
  </si>
  <si>
    <t>Octubre en %</t>
  </si>
  <si>
    <t>TC al 31/10/2019</t>
  </si>
  <si>
    <t>LETRA BADLAR - $</t>
  </si>
  <si>
    <t>LETRA FGS - USD</t>
  </si>
  <si>
    <t xml:space="preserve">Julio </t>
  </si>
  <si>
    <t xml:space="preserve">Agosto </t>
  </si>
  <si>
    <t>Septiembre</t>
  </si>
  <si>
    <t>Julio</t>
  </si>
  <si>
    <t>Agosto</t>
  </si>
  <si>
    <t xml:space="preserve">Septiembre </t>
  </si>
  <si>
    <t>LETRA - $</t>
  </si>
  <si>
    <t>Financiamiento Banco Nación</t>
  </si>
  <si>
    <t>Otras Operaciones (Registro CCF, amparos y excepciones y otros ajustes)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</si>
</sst>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 * #,##0_ ;_ * \-#,##0_ ;_ * &quot;-&quot;_ ;_ @_ "/>
    <numFmt numFmtId="43" formatCode="_ * #,##0.00_ ;_ * \-#,##0.00_ ;_ * &quot;-&quot;??_ ;_ @_ 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_-;\-* #,##0_-;_-* &quot;-&quot;??_-;_-@_-"/>
    <numFmt numFmtId="167" formatCode="_-* #,##0.00\ _P_t_s_-;\-* #,##0.00\ _P_t_s_-;_-* &quot;-&quot;??\ _P_t_s_-;_-@_-"/>
    <numFmt numFmtId="168" formatCode="0.00000%"/>
    <numFmt numFmtId="169" formatCode="0.00_)"/>
    <numFmt numFmtId="170" formatCode="_-* #,##0.00\ _P_t_a_-;\-* #,##0.00\ _P_t_a_-;_-* &quot;-&quot;??\ _P_t_a_-;_-@_-"/>
    <numFmt numFmtId="171" formatCode="_(* #,##0_);_(* \(#,##0\);_(* &quot;-&quot;_);_(@_)"/>
    <numFmt numFmtId="172" formatCode="_ * #,##0.0000_ ;_ * \-#,##0.0000_ ;_ * &quot;-&quot;????_ ;_ @_ "/>
    <numFmt numFmtId="173" formatCode="_-* #,##0.00_-;\-* #,##0.00_-;_-* &quot;-&quot;??_-;_-@_-"/>
    <numFmt numFmtId="174" formatCode="_ * #,##0_ ;_ * \-#,##0_ ;_ * &quot;-&quot;??_ ;_ @_ "/>
    <numFmt numFmtId="175" formatCode="_ * #,##0.0000_ ;_ * \-#,##0.0000_ ;_ * &quot;-&quot;??_ ;_ @_ 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3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color theme="1"/>
      <name val="Times New Roman"/>
      <family val="1"/>
    </font>
    <font>
      <b/>
      <sz val="12"/>
      <color indexed="9"/>
      <name val="Times New Roman"/>
      <family val="1"/>
    </font>
    <font>
      <b/>
      <sz val="14"/>
      <color theme="1"/>
      <name val="Times New Roman"/>
      <family val="1"/>
    </font>
    <font>
      <b/>
      <sz val="11"/>
      <color indexed="9"/>
      <name val="Times New Roman"/>
      <family val="1"/>
    </font>
    <font>
      <sz val="12"/>
      <color theme="1"/>
      <name val="Times New Roman"/>
      <family val="1"/>
    </font>
    <font>
      <b/>
      <i/>
      <sz val="10"/>
      <color indexed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13"/>
      <color indexed="9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0"/>
      <color theme="0"/>
      <name val="Times New Roman"/>
      <family val="1"/>
    </font>
    <font>
      <sz val="14"/>
      <name val="Times New Roman"/>
      <family val="1"/>
    </font>
    <font>
      <i/>
      <sz val="11"/>
      <name val="Times New Roman"/>
      <family val="1"/>
    </font>
    <font>
      <b/>
      <sz val="10"/>
      <color theme="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Times New Roman"/>
      <family val="1"/>
    </font>
    <font>
      <b/>
      <i/>
      <sz val="12"/>
      <color indexed="9"/>
      <name val="Times New Roman"/>
      <family val="1"/>
    </font>
    <font>
      <sz val="12"/>
      <name val="Times New Roman"/>
      <family val="1"/>
    </font>
    <font>
      <sz val="9"/>
      <color theme="1"/>
      <name val="Times New Roman"/>
      <family val="1"/>
    </font>
    <font>
      <b/>
      <i/>
      <sz val="12"/>
      <color theme="0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Calibri"/>
      <family val="2"/>
      <scheme val="minor"/>
    </font>
    <font>
      <b/>
      <i/>
      <sz val="11"/>
      <name val="Times New Roman"/>
      <family val="1"/>
    </font>
    <font>
      <sz val="11"/>
      <name val="Calibri"/>
      <family val="2"/>
      <scheme val="minor"/>
    </font>
    <font>
      <u/>
      <sz val="10"/>
      <name val="Arial"/>
      <family val="2"/>
    </font>
    <font>
      <b/>
      <sz val="13"/>
      <color indexed="9"/>
      <name val="Times New Roman"/>
      <family val="1"/>
    </font>
    <font>
      <sz val="13"/>
      <color indexed="9"/>
      <name val="Times New Roman"/>
      <family val="1"/>
    </font>
    <font>
      <sz val="13"/>
      <name val="Times New Roman"/>
      <family val="1"/>
    </font>
    <font>
      <b/>
      <sz val="12"/>
      <color theme="0"/>
      <name val="Times New Roman"/>
      <family val="1"/>
    </font>
    <font>
      <sz val="8"/>
      <color theme="1"/>
      <name val="Times New Roman"/>
      <family val="1"/>
    </font>
    <font>
      <b/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99"/>
        <bgColor indexed="64"/>
      </patternFill>
    </fill>
  </fills>
  <borders count="2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70" fontId="2" fillId="0" borderId="0" applyFont="0" applyFill="0" applyBorder="0" applyAlignment="0" applyProtection="0"/>
    <xf numFmtId="0" fontId="1" fillId="0" borderId="0"/>
    <xf numFmtId="172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1" fillId="0" borderId="0"/>
    <xf numFmtId="0" fontId="37" fillId="0" borderId="0" applyNumberFormat="0" applyFill="0" applyBorder="0" applyAlignment="0" applyProtection="0">
      <alignment vertical="top"/>
      <protection locked="0"/>
    </xf>
  </cellStyleXfs>
  <cellXfs count="262">
    <xf numFmtId="0" fontId="0" fillId="0" borderId="0" xfId="0"/>
    <xf numFmtId="0" fontId="3" fillId="2" borderId="0" xfId="2" applyFont="1" applyFill="1"/>
    <xf numFmtId="0" fontId="4" fillId="0" borderId="0" xfId="3" applyFont="1"/>
    <xf numFmtId="43" fontId="4" fillId="0" borderId="0" xfId="1" applyFont="1"/>
    <xf numFmtId="164" fontId="4" fillId="0" borderId="0" xfId="4" applyNumberFormat="1" applyFont="1"/>
    <xf numFmtId="0" fontId="3" fillId="2" borderId="0" xfId="2" applyFont="1" applyFill="1" applyAlignment="1"/>
    <xf numFmtId="0" fontId="5" fillId="0" borderId="0" xfId="3" applyFont="1"/>
    <xf numFmtId="49" fontId="7" fillId="2" borderId="0" xfId="5" applyNumberFormat="1" applyFont="1" applyFill="1"/>
    <xf numFmtId="49" fontId="8" fillId="0" borderId="0" xfId="5" applyNumberFormat="1" applyFont="1" applyFill="1"/>
    <xf numFmtId="49" fontId="7" fillId="2" borderId="0" xfId="5" applyNumberFormat="1" applyFont="1" applyFill="1" applyAlignment="1">
      <alignment horizontal="center"/>
    </xf>
    <xf numFmtId="0" fontId="9" fillId="0" borderId="1" xfId="3" applyFont="1" applyBorder="1" applyAlignment="1">
      <alignment horizontal="center"/>
    </xf>
    <xf numFmtId="3" fontId="10" fillId="3" borderId="2" xfId="5" applyNumberFormat="1" applyFont="1" applyFill="1" applyBorder="1"/>
    <xf numFmtId="0" fontId="4" fillId="0" borderId="3" xfId="3" applyFont="1" applyBorder="1"/>
    <xf numFmtId="0" fontId="4" fillId="0" borderId="2" xfId="3" applyFont="1" applyBorder="1"/>
    <xf numFmtId="3" fontId="13" fillId="0" borderId="2" xfId="3" applyNumberFormat="1" applyFont="1" applyBorder="1"/>
    <xf numFmtId="3" fontId="4" fillId="0" borderId="2" xfId="3" applyNumberFormat="1" applyFont="1" applyBorder="1"/>
    <xf numFmtId="3" fontId="7" fillId="2" borderId="0" xfId="5" applyNumberFormat="1" applyFont="1" applyFill="1"/>
    <xf numFmtId="3" fontId="17" fillId="0" borderId="2" xfId="5" applyNumberFormat="1" applyFont="1" applyFill="1" applyBorder="1"/>
    <xf numFmtId="0" fontId="4" fillId="0" borderId="2" xfId="3" applyFont="1" applyFill="1" applyBorder="1"/>
    <xf numFmtId="3" fontId="15" fillId="0" borderId="2" xfId="5" applyNumberFormat="1" applyFont="1" applyFill="1" applyBorder="1"/>
    <xf numFmtId="3" fontId="7" fillId="0" borderId="0" xfId="5" applyNumberFormat="1" applyFont="1" applyFill="1"/>
    <xf numFmtId="3" fontId="18" fillId="0" borderId="2" xfId="5" applyNumberFormat="1" applyFont="1" applyFill="1" applyBorder="1"/>
    <xf numFmtId="3" fontId="7" fillId="0" borderId="2" xfId="5" applyNumberFormat="1" applyFont="1" applyFill="1" applyBorder="1"/>
    <xf numFmtId="3" fontId="19" fillId="0" borderId="2" xfId="5" applyNumberFormat="1" applyFont="1" applyFill="1" applyBorder="1"/>
    <xf numFmtId="0" fontId="8" fillId="0" borderId="2" xfId="3" applyFont="1" applyFill="1" applyBorder="1"/>
    <xf numFmtId="3" fontId="15" fillId="4" borderId="2" xfId="5" applyNumberFormat="1" applyFont="1" applyFill="1" applyBorder="1"/>
    <xf numFmtId="3" fontId="12" fillId="3" borderId="2" xfId="5" applyNumberFormat="1" applyFont="1" applyFill="1" applyBorder="1"/>
    <xf numFmtId="3" fontId="19" fillId="4" borderId="2" xfId="5" applyNumberFormat="1" applyFont="1" applyFill="1" applyBorder="1"/>
    <xf numFmtId="3" fontId="20" fillId="3" borderId="2" xfId="5" applyNumberFormat="1" applyFont="1" applyFill="1" applyBorder="1"/>
    <xf numFmtId="166" fontId="15" fillId="2" borderId="2" xfId="7" applyNumberFormat="1" applyFont="1" applyFill="1" applyBorder="1"/>
    <xf numFmtId="0" fontId="4" fillId="4" borderId="3" xfId="3" applyFont="1" applyFill="1" applyBorder="1"/>
    <xf numFmtId="3" fontId="4" fillId="0" borderId="0" xfId="3" applyNumberFormat="1" applyFont="1"/>
    <xf numFmtId="49" fontId="7" fillId="2" borderId="1" xfId="5" applyNumberFormat="1" applyFont="1" applyFill="1" applyBorder="1"/>
    <xf numFmtId="49" fontId="7" fillId="2" borderId="2" xfId="5" applyNumberFormat="1" applyFont="1" applyFill="1" applyBorder="1"/>
    <xf numFmtId="0" fontId="11" fillId="0" borderId="2" xfId="3" applyFont="1" applyBorder="1"/>
    <xf numFmtId="49" fontId="10" fillId="3" borderId="2" xfId="5" applyNumberFormat="1" applyFont="1" applyFill="1" applyBorder="1" applyAlignment="1">
      <alignment wrapText="1"/>
    </xf>
    <xf numFmtId="49" fontId="12" fillId="3" borderId="2" xfId="5" applyNumberFormat="1" applyFont="1" applyFill="1" applyBorder="1"/>
    <xf numFmtId="49" fontId="14" fillId="3" borderId="2" xfId="5" applyNumberFormat="1" applyFont="1" applyFill="1" applyBorder="1"/>
    <xf numFmtId="49" fontId="15" fillId="2" borderId="2" xfId="6" applyNumberFormat="1" applyFont="1" applyFill="1" applyBorder="1"/>
    <xf numFmtId="49" fontId="16" fillId="2" borderId="2" xfId="5" applyNumberFormat="1" applyFont="1" applyFill="1" applyBorder="1"/>
    <xf numFmtId="49" fontId="16" fillId="0" borderId="2" xfId="7" applyNumberFormat="1" applyFont="1" applyFill="1" applyBorder="1" applyAlignment="1">
      <alignment horizontal="left" indent="2"/>
    </xf>
    <xf numFmtId="49" fontId="18" fillId="2" borderId="2" xfId="7" applyNumberFormat="1" applyFont="1" applyFill="1" applyBorder="1" applyAlignment="1">
      <alignment horizontal="left" indent="4"/>
    </xf>
    <xf numFmtId="49" fontId="7" fillId="2" borderId="2" xfId="7" applyNumberFormat="1" applyFont="1" applyFill="1" applyBorder="1" applyAlignment="1">
      <alignment horizontal="left" indent="9"/>
    </xf>
    <xf numFmtId="49" fontId="7" fillId="2" borderId="2" xfId="7" applyNumberFormat="1" applyFont="1" applyFill="1" applyBorder="1" applyAlignment="1">
      <alignment horizontal="left" indent="4"/>
    </xf>
    <xf numFmtId="49" fontId="18" fillId="0" borderId="2" xfId="7" applyNumberFormat="1" applyFont="1" applyFill="1" applyBorder="1" applyAlignment="1">
      <alignment horizontal="left" indent="4"/>
    </xf>
    <xf numFmtId="49" fontId="7" fillId="2" borderId="2" xfId="5" applyNumberFormat="1" applyFont="1" applyFill="1" applyBorder="1" applyAlignment="1">
      <alignment horizontal="left" indent="9"/>
    </xf>
    <xf numFmtId="49" fontId="7" fillId="0" borderId="2" xfId="7" applyNumberFormat="1" applyFont="1" applyFill="1" applyBorder="1" applyAlignment="1">
      <alignment horizontal="left" indent="9"/>
    </xf>
    <xf numFmtId="166" fontId="19" fillId="2" borderId="2" xfId="7" applyNumberFormat="1" applyFont="1" applyFill="1" applyBorder="1" applyAlignment="1">
      <alignment horizontal="left" indent="15"/>
    </xf>
    <xf numFmtId="49" fontId="7" fillId="0" borderId="2" xfId="5" applyNumberFormat="1" applyFont="1" applyFill="1" applyBorder="1" applyAlignment="1">
      <alignment horizontal="left" indent="9"/>
    </xf>
    <xf numFmtId="49" fontId="18" fillId="0" borderId="2" xfId="7" applyNumberFormat="1" applyFont="1" applyFill="1" applyBorder="1" applyAlignment="1">
      <alignment horizontal="left" indent="2"/>
    </xf>
    <xf numFmtId="49" fontId="15" fillId="2" borderId="2" xfId="5" applyNumberFormat="1" applyFont="1" applyFill="1" applyBorder="1"/>
    <xf numFmtId="49" fontId="15" fillId="2" borderId="2" xfId="5" applyNumberFormat="1" applyFont="1" applyFill="1" applyBorder="1" applyAlignment="1">
      <alignment horizontal="left" indent="2"/>
    </xf>
    <xf numFmtId="0" fontId="12" fillId="3" borderId="2" xfId="5" applyFont="1" applyFill="1" applyBorder="1"/>
    <xf numFmtId="0" fontId="7" fillId="2" borderId="2" xfId="5" applyFont="1" applyFill="1" applyBorder="1"/>
    <xf numFmtId="4" fontId="7" fillId="4" borderId="2" xfId="5" applyNumberFormat="1" applyFont="1" applyFill="1" applyBorder="1"/>
    <xf numFmtId="10" fontId="10" fillId="3" borderId="2" xfId="12" applyNumberFormat="1" applyFont="1" applyFill="1" applyBorder="1"/>
    <xf numFmtId="10" fontId="17" fillId="0" borderId="2" xfId="12" applyNumberFormat="1" applyFont="1" applyFill="1" applyBorder="1"/>
    <xf numFmtId="10" fontId="15" fillId="0" borderId="2" xfId="12" applyNumberFormat="1" applyFont="1" applyFill="1" applyBorder="1"/>
    <xf numFmtId="10" fontId="7" fillId="0" borderId="2" xfId="12" applyNumberFormat="1" applyFont="1" applyFill="1" applyBorder="1"/>
    <xf numFmtId="0" fontId="23" fillId="4" borderId="0" xfId="8" applyFont="1" applyFill="1"/>
    <xf numFmtId="0" fontId="24" fillId="4" borderId="0" xfId="8" applyFont="1" applyFill="1"/>
    <xf numFmtId="0" fontId="26" fillId="4" borderId="0" xfId="8" applyFont="1" applyFill="1"/>
    <xf numFmtId="169" fontId="3" fillId="4" borderId="0" xfId="8" applyNumberFormat="1" applyFont="1" applyFill="1" applyBorder="1" applyAlignment="1" applyProtection="1">
      <alignment horizontal="center"/>
    </xf>
    <xf numFmtId="49" fontId="7" fillId="2" borderId="4" xfId="5" applyNumberFormat="1" applyFont="1" applyFill="1" applyBorder="1"/>
    <xf numFmtId="0" fontId="9" fillId="0" borderId="1" xfId="3" applyFont="1" applyBorder="1" applyAlignment="1">
      <alignment horizontal="center" wrapText="1"/>
    </xf>
    <xf numFmtId="49" fontId="10" fillId="3" borderId="5" xfId="5" applyNumberFormat="1" applyFont="1" applyFill="1" applyBorder="1"/>
    <xf numFmtId="169" fontId="24" fillId="2" borderId="6" xfId="8" applyNumberFormat="1" applyFont="1" applyFill="1" applyBorder="1" applyAlignment="1" applyProtection="1"/>
    <xf numFmtId="3" fontId="7" fillId="4" borderId="2" xfId="8" applyNumberFormat="1" applyFont="1" applyFill="1" applyBorder="1" applyAlignment="1">
      <alignment horizontal="right"/>
    </xf>
    <xf numFmtId="169" fontId="3" fillId="2" borderId="5" xfId="8" applyNumberFormat="1" applyFont="1" applyFill="1" applyBorder="1" applyAlignment="1" applyProtection="1"/>
    <xf numFmtId="3" fontId="3" fillId="4" borderId="2" xfId="8" applyNumberFormat="1" applyFont="1" applyFill="1" applyBorder="1" applyAlignment="1" applyProtection="1">
      <alignment horizontal="right"/>
    </xf>
    <xf numFmtId="169" fontId="27" fillId="2" borderId="5" xfId="8" applyNumberFormat="1" applyFont="1" applyFill="1" applyBorder="1" applyAlignment="1" applyProtection="1"/>
    <xf numFmtId="169" fontId="19" fillId="2" borderId="5" xfId="8" applyNumberFormat="1" applyFont="1" applyFill="1" applyBorder="1" applyAlignment="1" applyProtection="1"/>
    <xf numFmtId="169" fontId="27" fillId="2" borderId="7" xfId="8" applyNumberFormat="1" applyFont="1" applyFill="1" applyBorder="1" applyAlignment="1" applyProtection="1"/>
    <xf numFmtId="3" fontId="7" fillId="4" borderId="3" xfId="8" applyNumberFormat="1" applyFont="1" applyFill="1" applyBorder="1" applyAlignment="1">
      <alignment horizontal="right"/>
    </xf>
    <xf numFmtId="0" fontId="7" fillId="2" borderId="0" xfId="8" applyFont="1" applyFill="1"/>
    <xf numFmtId="0" fontId="7" fillId="2" borderId="0" xfId="8" applyFont="1" applyFill="1" applyBorder="1"/>
    <xf numFmtId="0" fontId="32" fillId="4" borderId="7" xfId="19" applyFont="1" applyFill="1" applyBorder="1" applyAlignment="1">
      <alignment horizontal="center" wrapText="1"/>
    </xf>
    <xf numFmtId="4" fontId="32" fillId="4" borderId="3" xfId="19" applyNumberFormat="1" applyFont="1" applyFill="1" applyBorder="1" applyAlignment="1">
      <alignment horizontal="right" wrapText="1"/>
    </xf>
    <xf numFmtId="0" fontId="4" fillId="0" borderId="3" xfId="0" applyFont="1" applyBorder="1"/>
    <xf numFmtId="0" fontId="32" fillId="4" borderId="0" xfId="19" applyFont="1" applyFill="1" applyBorder="1" applyAlignment="1">
      <alignment horizontal="center" wrapText="1"/>
    </xf>
    <xf numFmtId="164" fontId="7" fillId="4" borderId="0" xfId="1" applyNumberFormat="1" applyFont="1" applyFill="1" applyBorder="1"/>
    <xf numFmtId="171" fontId="7" fillId="4" borderId="0" xfId="1" applyNumberFormat="1" applyFont="1" applyFill="1" applyBorder="1"/>
    <xf numFmtId="0" fontId="3" fillId="4" borderId="0" xfId="2" applyFont="1" applyFill="1"/>
    <xf numFmtId="168" fontId="7" fillId="4" borderId="0" xfId="12" applyNumberFormat="1" applyFont="1" applyFill="1"/>
    <xf numFmtId="0" fontId="7" fillId="4" borderId="0" xfId="14" applyFont="1" applyFill="1"/>
    <xf numFmtId="0" fontId="3" fillId="4" borderId="0" xfId="2" applyFont="1" applyFill="1" applyAlignment="1"/>
    <xf numFmtId="0" fontId="25" fillId="4" borderId="0" xfId="14" applyFont="1" applyFill="1"/>
    <xf numFmtId="49" fontId="7" fillId="4" borderId="0" xfId="5" applyNumberFormat="1" applyFont="1" applyFill="1" applyAlignment="1">
      <alignment horizontal="center"/>
    </xf>
    <xf numFmtId="169" fontId="24" fillId="4" borderId="0" xfId="8" applyNumberFormat="1" applyFont="1" applyFill="1" applyBorder="1" applyAlignment="1" applyProtection="1"/>
    <xf numFmtId="39" fontId="24" fillId="4" borderId="0" xfId="8" applyNumberFormat="1" applyFont="1" applyFill="1" applyBorder="1" applyAlignment="1" applyProtection="1"/>
    <xf numFmtId="168" fontId="4" fillId="4" borderId="0" xfId="12" applyNumberFormat="1" applyFont="1" applyFill="1"/>
    <xf numFmtId="0" fontId="28" fillId="4" borderId="0" xfId="14" applyFont="1" applyFill="1"/>
    <xf numFmtId="0" fontId="7" fillId="4" borderId="0" xfId="14" applyFont="1" applyFill="1" applyAlignment="1">
      <alignment wrapText="1"/>
    </xf>
    <xf numFmtId="10" fontId="15" fillId="4" borderId="2" xfId="12" applyNumberFormat="1" applyFont="1" applyFill="1" applyBorder="1" applyAlignment="1">
      <alignment horizontal="right"/>
    </xf>
    <xf numFmtId="0" fontId="4" fillId="4" borderId="0" xfId="0" applyFont="1" applyFill="1"/>
    <xf numFmtId="0" fontId="7" fillId="4" borderId="0" xfId="8" applyFont="1" applyFill="1"/>
    <xf numFmtId="0" fontId="7" fillId="4" borderId="0" xfId="8" applyFont="1" applyFill="1" applyBorder="1"/>
    <xf numFmtId="0" fontId="9" fillId="4" borderId="1" xfId="16" applyFont="1" applyFill="1" applyBorder="1" applyAlignment="1">
      <alignment horizontal="center"/>
    </xf>
    <xf numFmtId="166" fontId="17" fillId="4" borderId="4" xfId="1" applyNumberFormat="1" applyFont="1" applyFill="1" applyBorder="1" applyAlignment="1">
      <alignment horizontal="center"/>
    </xf>
    <xf numFmtId="171" fontId="17" fillId="4" borderId="1" xfId="1" applyNumberFormat="1" applyFont="1" applyFill="1" applyBorder="1" applyAlignment="1">
      <alignment horizontal="center" vertical="center"/>
    </xf>
    <xf numFmtId="164" fontId="7" fillId="4" borderId="0" xfId="1" applyNumberFormat="1" applyFont="1" applyFill="1"/>
    <xf numFmtId="171" fontId="7" fillId="4" borderId="0" xfId="8" applyNumberFormat="1" applyFont="1" applyFill="1"/>
    <xf numFmtId="0" fontId="3" fillId="4" borderId="0" xfId="8" applyFont="1" applyFill="1"/>
    <xf numFmtId="171" fontId="7" fillId="4" borderId="0" xfId="1" applyNumberFormat="1" applyFont="1" applyFill="1"/>
    <xf numFmtId="0" fontId="3" fillId="4" borderId="0" xfId="8" applyFont="1" applyFill="1" applyAlignment="1"/>
    <xf numFmtId="169" fontId="3" fillId="4" borderId="0" xfId="8" applyNumberFormat="1" applyFont="1" applyFill="1" applyBorder="1" applyAlignment="1" applyProtection="1"/>
    <xf numFmtId="164" fontId="3" fillId="4" borderId="0" xfId="1" applyNumberFormat="1" applyFont="1" applyFill="1" applyBorder="1" applyAlignment="1" applyProtection="1">
      <alignment horizontal="center"/>
    </xf>
    <xf numFmtId="166" fontId="17" fillId="4" borderId="0" xfId="1" applyNumberFormat="1" applyFont="1" applyFill="1" applyBorder="1" applyAlignment="1">
      <alignment horizontal="center"/>
    </xf>
    <xf numFmtId="171" fontId="17" fillId="4" borderId="0" xfId="1" applyNumberFormat="1" applyFont="1" applyFill="1" applyBorder="1" applyAlignment="1">
      <alignment horizontal="center"/>
    </xf>
    <xf numFmtId="166" fontId="17" fillId="4" borderId="8" xfId="1" applyNumberFormat="1" applyFont="1" applyFill="1" applyBorder="1" applyAlignment="1">
      <alignment horizontal="center"/>
    </xf>
    <xf numFmtId="0" fontId="33" fillId="3" borderId="5" xfId="8" applyFont="1" applyFill="1" applyBorder="1" applyAlignment="1">
      <alignment vertical="center" wrapText="1"/>
    </xf>
    <xf numFmtId="173" fontId="34" fillId="2" borderId="5" xfId="17" applyNumberFormat="1" applyFont="1" applyFill="1" applyBorder="1" applyAlignment="1">
      <alignment vertical="center"/>
    </xf>
    <xf numFmtId="3" fontId="7" fillId="2" borderId="2" xfId="1" applyNumberFormat="1" applyFont="1" applyFill="1" applyBorder="1"/>
    <xf numFmtId="0" fontId="23" fillId="2" borderId="5" xfId="8" applyFont="1" applyFill="1" applyBorder="1"/>
    <xf numFmtId="3" fontId="23" fillId="2" borderId="2" xfId="13" applyNumberFormat="1" applyFont="1" applyFill="1" applyBorder="1"/>
    <xf numFmtId="0" fontId="3" fillId="4" borderId="5" xfId="8" applyFont="1" applyFill="1" applyBorder="1"/>
    <xf numFmtId="3" fontId="15" fillId="4" borderId="2" xfId="13" applyNumberFormat="1" applyFont="1" applyFill="1" applyBorder="1"/>
    <xf numFmtId="0" fontId="22" fillId="4" borderId="5" xfId="8" applyFont="1" applyFill="1" applyBorder="1"/>
    <xf numFmtId="3" fontId="22" fillId="4" borderId="2" xfId="13" applyNumberFormat="1" applyFont="1" applyFill="1" applyBorder="1"/>
    <xf numFmtId="0" fontId="17" fillId="4" borderId="5" xfId="8" applyFont="1" applyFill="1" applyBorder="1"/>
    <xf numFmtId="3" fontId="17" fillId="4" borderId="2" xfId="13" applyNumberFormat="1" applyFont="1" applyFill="1" applyBorder="1"/>
    <xf numFmtId="0" fontId="8" fillId="4" borderId="5" xfId="8" applyFont="1" applyFill="1" applyBorder="1"/>
    <xf numFmtId="3" fontId="8" fillId="4" borderId="2" xfId="13" applyNumberFormat="1" applyFont="1" applyFill="1" applyBorder="1" applyAlignment="1">
      <alignment horizontal="right"/>
    </xf>
    <xf numFmtId="0" fontId="23" fillId="4" borderId="5" xfId="8" applyFont="1" applyFill="1" applyBorder="1" applyAlignment="1">
      <alignment horizontal="left" indent="2"/>
    </xf>
    <xf numFmtId="3" fontId="23" fillId="4" borderId="2" xfId="13" applyNumberFormat="1" applyFont="1" applyFill="1" applyBorder="1" applyAlignment="1">
      <alignment horizontal="right"/>
    </xf>
    <xf numFmtId="3" fontId="35" fillId="4" borderId="2" xfId="0" applyNumberFormat="1" applyFont="1" applyFill="1" applyBorder="1"/>
    <xf numFmtId="3" fontId="23" fillId="4" borderId="2" xfId="1" applyNumberFormat="1" applyFont="1" applyFill="1" applyBorder="1"/>
    <xf numFmtId="171" fontId="23" fillId="4" borderId="2" xfId="13" applyNumberFormat="1" applyFont="1" applyFill="1" applyBorder="1" applyAlignment="1">
      <alignment horizontal="right"/>
    </xf>
    <xf numFmtId="0" fontId="7" fillId="4" borderId="5" xfId="2" applyFont="1" applyFill="1" applyBorder="1" applyAlignment="1">
      <alignment horizontal="left" indent="2"/>
    </xf>
    <xf numFmtId="164" fontId="7" fillId="4" borderId="5" xfId="1" applyNumberFormat="1" applyFont="1" applyFill="1" applyBorder="1"/>
    <xf numFmtId="3" fontId="7" fillId="4" borderId="2" xfId="1" applyNumberFormat="1" applyFont="1" applyFill="1" applyBorder="1"/>
    <xf numFmtId="3" fontId="7" fillId="4" borderId="2" xfId="13" applyNumberFormat="1" applyFont="1" applyFill="1" applyBorder="1" applyAlignment="1">
      <alignment horizontal="right"/>
    </xf>
    <xf numFmtId="0" fontId="7" fillId="4" borderId="5" xfId="2" applyFont="1" applyFill="1" applyBorder="1" applyAlignment="1">
      <alignment horizontal="left" indent="4"/>
    </xf>
    <xf numFmtId="0" fontId="15" fillId="4" borderId="5" xfId="8" applyFont="1" applyFill="1" applyBorder="1"/>
    <xf numFmtId="3" fontId="3" fillId="4" borderId="2" xfId="13" applyNumberFormat="1" applyFont="1" applyFill="1" applyBorder="1"/>
    <xf numFmtId="3" fontId="23" fillId="4" borderId="2" xfId="13" applyNumberFormat="1" applyFont="1" applyFill="1" applyBorder="1"/>
    <xf numFmtId="3" fontId="4" fillId="4" borderId="2" xfId="0" applyNumberFormat="1" applyFont="1" applyFill="1" applyBorder="1"/>
    <xf numFmtId="0" fontId="23" fillId="4" borderId="5" xfId="8" applyFont="1" applyFill="1" applyBorder="1"/>
    <xf numFmtId="0" fontId="36" fillId="5" borderId="5" xfId="18" applyFont="1" applyFill="1" applyBorder="1" applyAlignment="1">
      <alignment wrapText="1"/>
    </xf>
    <xf numFmtId="0" fontId="21" fillId="0" borderId="5" xfId="18" applyFont="1" applyFill="1" applyBorder="1"/>
    <xf numFmtId="0" fontId="2" fillId="4" borderId="0" xfId="8" applyFill="1"/>
    <xf numFmtId="49" fontId="12" fillId="3" borderId="2" xfId="5" applyNumberFormat="1" applyFont="1" applyFill="1" applyBorder="1" applyAlignment="1"/>
    <xf numFmtId="0" fontId="30" fillId="2" borderId="0" xfId="8" applyFont="1" applyFill="1"/>
    <xf numFmtId="0" fontId="29" fillId="2" borderId="11" xfId="8" applyFont="1" applyFill="1" applyBorder="1" applyAlignment="1">
      <alignment horizontal="center" vertical="center"/>
    </xf>
    <xf numFmtId="0" fontId="29" fillId="2" borderId="10" xfId="8" applyFont="1" applyFill="1" applyBorder="1" applyAlignment="1">
      <alignment horizontal="center" vertical="center"/>
    </xf>
    <xf numFmtId="0" fontId="0" fillId="4" borderId="0" xfId="0" applyFill="1"/>
    <xf numFmtId="0" fontId="38" fillId="0" borderId="0" xfId="20" applyFont="1" applyFill="1" applyAlignment="1" applyProtection="1">
      <alignment horizontal="center" vertical="center"/>
    </xf>
    <xf numFmtId="169" fontId="7" fillId="4" borderId="0" xfId="14" applyNumberFormat="1" applyFont="1" applyFill="1"/>
    <xf numFmtId="3" fontId="7" fillId="4" borderId="0" xfId="14" applyNumberFormat="1" applyFont="1" applyFill="1"/>
    <xf numFmtId="169" fontId="39" fillId="2" borderId="5" xfId="8" applyNumberFormat="1" applyFont="1" applyFill="1" applyBorder="1" applyAlignment="1" applyProtection="1"/>
    <xf numFmtId="49" fontId="4" fillId="0" borderId="0" xfId="3" applyNumberFormat="1" applyFont="1"/>
    <xf numFmtId="0" fontId="40" fillId="4" borderId="0" xfId="0" applyFont="1" applyFill="1"/>
    <xf numFmtId="0" fontId="41" fillId="2" borderId="12" xfId="20" applyFont="1" applyFill="1" applyBorder="1" applyAlignment="1" applyProtection="1">
      <alignment horizontal="center" vertical="center"/>
    </xf>
    <xf numFmtId="0" fontId="41" fillId="2" borderId="13" xfId="20" applyFont="1" applyFill="1" applyBorder="1" applyAlignment="1" applyProtection="1">
      <alignment vertical="center" wrapText="1"/>
    </xf>
    <xf numFmtId="0" fontId="41" fillId="2" borderId="14" xfId="20" applyFont="1" applyFill="1" applyBorder="1" applyAlignment="1" applyProtection="1">
      <alignment horizontal="center" vertical="center"/>
    </xf>
    <xf numFmtId="0" fontId="41" fillId="2" borderId="15" xfId="20" applyFont="1" applyFill="1" applyBorder="1" applyAlignment="1" applyProtection="1">
      <alignment vertical="center" wrapText="1"/>
    </xf>
    <xf numFmtId="0" fontId="33" fillId="3" borderId="5" xfId="8" applyFont="1" applyFill="1" applyBorder="1" applyAlignment="1">
      <alignment horizontal="left" vertical="center" wrapText="1"/>
    </xf>
    <xf numFmtId="174" fontId="9" fillId="4" borderId="1" xfId="1" applyNumberFormat="1" applyFont="1" applyFill="1" applyBorder="1" applyAlignment="1">
      <alignment horizontal="center"/>
    </xf>
    <xf numFmtId="174" fontId="33" fillId="3" borderId="5" xfId="1" applyNumberFormat="1" applyFont="1" applyFill="1" applyBorder="1" applyAlignment="1">
      <alignment vertical="center" wrapText="1"/>
    </xf>
    <xf numFmtId="0" fontId="8" fillId="4" borderId="0" xfId="14" applyFont="1" applyFill="1"/>
    <xf numFmtId="174" fontId="7" fillId="4" borderId="0" xfId="1" applyNumberFormat="1" applyFont="1" applyFill="1"/>
    <xf numFmtId="0" fontId="3" fillId="4" borderId="0" xfId="8" applyFont="1" applyFill="1" applyAlignment="1">
      <alignment vertical="center"/>
    </xf>
    <xf numFmtId="174" fontId="24" fillId="4" borderId="0" xfId="1" applyNumberFormat="1" applyFont="1" applyFill="1"/>
    <xf numFmtId="0" fontId="23" fillId="4" borderId="0" xfId="8" applyFont="1" applyFill="1" applyAlignment="1">
      <alignment horizontal="center"/>
    </xf>
    <xf numFmtId="174" fontId="23" fillId="4" borderId="0" xfId="1" applyNumberFormat="1" applyFont="1" applyFill="1"/>
    <xf numFmtId="174" fontId="23" fillId="4" borderId="0" xfId="1" applyNumberFormat="1" applyFont="1" applyFill="1" applyAlignment="1">
      <alignment horizontal="centerContinuous"/>
    </xf>
    <xf numFmtId="3" fontId="23" fillId="4" borderId="0" xfId="8" applyNumberFormat="1" applyFont="1" applyFill="1" applyAlignment="1">
      <alignment horizontal="centerContinuous"/>
    </xf>
    <xf numFmtId="3" fontId="23" fillId="4" borderId="0" xfId="8" applyNumberFormat="1" applyFont="1" applyFill="1"/>
    <xf numFmtId="43" fontId="23" fillId="4" borderId="0" xfId="1" applyFont="1" applyFill="1"/>
    <xf numFmtId="0" fontId="7" fillId="4" borderId="0" xfId="8" applyFont="1" applyFill="1" applyAlignment="1">
      <alignment vertical="center"/>
    </xf>
    <xf numFmtId="0" fontId="7" fillId="2" borderId="4" xfId="8" applyFont="1" applyFill="1" applyBorder="1" applyAlignment="1">
      <alignment horizontal="centerContinuous" vertical="center" wrapText="1"/>
    </xf>
    <xf numFmtId="0" fontId="7" fillId="2" borderId="4" xfId="8" applyFont="1" applyFill="1" applyBorder="1"/>
    <xf numFmtId="174" fontId="7" fillId="2" borderId="1" xfId="1" applyNumberFormat="1" applyFont="1" applyFill="1" applyBorder="1"/>
    <xf numFmtId="3" fontId="7" fillId="2" borderId="1" xfId="8" applyNumberFormat="1" applyFont="1" applyFill="1" applyBorder="1"/>
    <xf numFmtId="0" fontId="10" fillId="2" borderId="5" xfId="8" applyFont="1" applyFill="1" applyBorder="1"/>
    <xf numFmtId="174" fontId="42" fillId="2" borderId="2" xfId="1" applyNumberFormat="1" applyFont="1" applyFill="1" applyBorder="1"/>
    <xf numFmtId="0" fontId="17" fillId="2" borderId="5" xfId="8" applyFont="1" applyFill="1" applyBorder="1" applyAlignment="1">
      <alignment vertical="center"/>
    </xf>
    <xf numFmtId="174" fontId="17" fillId="2" borderId="2" xfId="1" applyNumberFormat="1" applyFont="1" applyFill="1" applyBorder="1"/>
    <xf numFmtId="0" fontId="17" fillId="2" borderId="5" xfId="8" applyFont="1" applyFill="1" applyBorder="1"/>
    <xf numFmtId="0" fontId="7" fillId="2" borderId="7" xfId="8" applyFont="1" applyFill="1" applyBorder="1"/>
    <xf numFmtId="174" fontId="7" fillId="2" borderId="3" xfId="1" applyNumberFormat="1" applyFont="1" applyFill="1" applyBorder="1"/>
    <xf numFmtId="0" fontId="42" fillId="2" borderId="5" xfId="8" applyFont="1" applyFill="1" applyBorder="1"/>
    <xf numFmtId="174" fontId="34" fillId="0" borderId="2" xfId="1" applyNumberFormat="1" applyFont="1" applyFill="1" applyBorder="1" applyAlignment="1">
      <alignment vertical="center"/>
    </xf>
    <xf numFmtId="0" fontId="34" fillId="2" borderId="5" xfId="8" applyFont="1" applyFill="1" applyBorder="1"/>
    <xf numFmtId="174" fontId="34" fillId="4" borderId="2" xfId="1" applyNumberFormat="1" applyFont="1" applyFill="1" applyBorder="1"/>
    <xf numFmtId="174" fontId="34" fillId="4" borderId="2" xfId="1" applyNumberFormat="1" applyFont="1" applyFill="1" applyBorder="1" applyAlignment="1">
      <alignment vertical="center"/>
    </xf>
    <xf numFmtId="174" fontId="42" fillId="4" borderId="2" xfId="1" applyNumberFormat="1" applyFont="1" applyFill="1" applyBorder="1"/>
    <xf numFmtId="3" fontId="7" fillId="2" borderId="3" xfId="8" applyNumberFormat="1" applyFont="1" applyFill="1" applyBorder="1"/>
    <xf numFmtId="0" fontId="7" fillId="4" borderId="17" xfId="8" applyFont="1" applyFill="1" applyBorder="1" applyAlignment="1">
      <alignment vertical="center"/>
    </xf>
    <xf numFmtId="174" fontId="7" fillId="4" borderId="17" xfId="1" applyNumberFormat="1" applyFont="1" applyFill="1" applyBorder="1" applyAlignment="1">
      <alignment vertical="center"/>
    </xf>
    <xf numFmtId="0" fontId="7" fillId="4" borderId="0" xfId="8" applyFont="1" applyFill="1" applyBorder="1" applyAlignment="1">
      <alignment vertical="center" wrapText="1"/>
    </xf>
    <xf numFmtId="174" fontId="34" fillId="4" borderId="5" xfId="1" applyNumberFormat="1" applyFont="1" applyFill="1" applyBorder="1"/>
    <xf numFmtId="174" fontId="43" fillId="4" borderId="5" xfId="1" applyNumberFormat="1" applyFont="1" applyFill="1" applyBorder="1"/>
    <xf numFmtId="174" fontId="34" fillId="4" borderId="5" xfId="1" applyNumberFormat="1" applyFont="1" applyFill="1" applyBorder="1" applyAlignment="1">
      <alignment vertical="center"/>
    </xf>
    <xf numFmtId="0" fontId="34" fillId="2" borderId="5" xfId="8" applyFont="1" applyFill="1" applyBorder="1" applyAlignment="1">
      <alignment vertical="center"/>
    </xf>
    <xf numFmtId="174" fontId="34" fillId="2" borderId="5" xfId="1" applyNumberFormat="1" applyFont="1" applyFill="1" applyBorder="1" applyAlignment="1">
      <alignment vertical="center"/>
    </xf>
    <xf numFmtId="174" fontId="34" fillId="2" borderId="5" xfId="1" applyNumberFormat="1" applyFont="1" applyFill="1" applyBorder="1"/>
    <xf numFmtId="10" fontId="33" fillId="3" borderId="2" xfId="12" applyNumberFormat="1" applyFont="1" applyFill="1" applyBorder="1" applyAlignment="1">
      <alignment vertical="center" wrapText="1"/>
    </xf>
    <xf numFmtId="10" fontId="42" fillId="2" borderId="2" xfId="12" applyNumberFormat="1" applyFont="1" applyFill="1" applyBorder="1"/>
    <xf numFmtId="10" fontId="17" fillId="2" borderId="2" xfId="12" applyNumberFormat="1" applyFont="1" applyFill="1" applyBorder="1"/>
    <xf numFmtId="10" fontId="7" fillId="2" borderId="3" xfId="12" applyNumberFormat="1" applyFont="1" applyFill="1" applyBorder="1"/>
    <xf numFmtId="10" fontId="7" fillId="2" borderId="1" xfId="12" applyNumberFormat="1" applyFont="1" applyFill="1" applyBorder="1"/>
    <xf numFmtId="10" fontId="17" fillId="0" borderId="2" xfId="12" applyNumberFormat="1" applyFont="1" applyFill="1" applyBorder="1" applyAlignment="1">
      <alignment vertical="center"/>
    </xf>
    <xf numFmtId="10" fontId="34" fillId="4" borderId="2" xfId="12" applyNumberFormat="1" applyFont="1" applyFill="1" applyBorder="1"/>
    <xf numFmtId="10" fontId="17" fillId="4" borderId="2" xfId="12" applyNumberFormat="1" applyFont="1" applyFill="1" applyBorder="1" applyAlignment="1">
      <alignment vertical="center"/>
    </xf>
    <xf numFmtId="10" fontId="42" fillId="4" borderId="2" xfId="12" applyNumberFormat="1" applyFont="1" applyFill="1" applyBorder="1"/>
    <xf numFmtId="10" fontId="17" fillId="4" borderId="2" xfId="12" applyNumberFormat="1" applyFont="1" applyFill="1" applyBorder="1"/>
    <xf numFmtId="0" fontId="41" fillId="2" borderId="18" xfId="20" applyFont="1" applyFill="1" applyBorder="1" applyAlignment="1" applyProtection="1">
      <alignment horizontal="center" vertical="center"/>
    </xf>
    <xf numFmtId="0" fontId="44" fillId="0" borderId="1" xfId="3" applyFont="1" applyBorder="1" applyAlignment="1">
      <alignment horizontal="center" wrapText="1"/>
    </xf>
    <xf numFmtId="43" fontId="15" fillId="4" borderId="0" xfId="1" applyFont="1" applyFill="1"/>
    <xf numFmtId="3" fontId="45" fillId="3" borderId="2" xfId="5" applyNumberFormat="1" applyFont="1" applyFill="1" applyBorder="1"/>
    <xf numFmtId="3" fontId="46" fillId="0" borderId="0" xfId="3" applyNumberFormat="1" applyFont="1"/>
    <xf numFmtId="167" fontId="7" fillId="4" borderId="0" xfId="15" applyNumberFormat="1" applyFont="1" applyFill="1" applyAlignment="1"/>
    <xf numFmtId="0" fontId="7" fillId="4" borderId="0" xfId="8" applyFont="1" applyFill="1" applyBorder="1" applyAlignment="1">
      <alignment horizontal="left" vertical="center" wrapText="1"/>
    </xf>
    <xf numFmtId="3" fontId="4" fillId="0" borderId="21" xfId="3" applyNumberFormat="1" applyFont="1" applyBorder="1"/>
    <xf numFmtId="174" fontId="4" fillId="4" borderId="0" xfId="0" applyNumberFormat="1" applyFont="1" applyFill="1"/>
    <xf numFmtId="43" fontId="7" fillId="4" borderId="0" xfId="1" applyFont="1" applyFill="1"/>
    <xf numFmtId="174" fontId="4" fillId="4" borderId="0" xfId="1" applyNumberFormat="1" applyFont="1" applyFill="1"/>
    <xf numFmtId="43" fontId="4" fillId="4" borderId="0" xfId="1" applyNumberFormat="1" applyFont="1" applyFill="1"/>
    <xf numFmtId="175" fontId="4" fillId="4" borderId="0" xfId="1" applyNumberFormat="1" applyFont="1" applyFill="1"/>
    <xf numFmtId="3" fontId="42" fillId="3" borderId="2" xfId="5" applyNumberFormat="1" applyFont="1" applyFill="1" applyBorder="1"/>
    <xf numFmtId="0" fontId="7" fillId="4" borderId="0" xfId="8" applyFont="1" applyFill="1" applyBorder="1" applyAlignment="1">
      <alignment horizontal="left" vertical="center" wrapText="1"/>
    </xf>
    <xf numFmtId="43" fontId="7" fillId="4" borderId="0" xfId="1" applyFont="1" applyFill="1" applyBorder="1" applyAlignment="1">
      <alignment vertical="center" wrapText="1"/>
    </xf>
    <xf numFmtId="0" fontId="47" fillId="4" borderId="0" xfId="14" applyFont="1" applyFill="1"/>
    <xf numFmtId="0" fontId="7" fillId="4" borderId="0" xfId="8" applyFont="1" applyFill="1" applyBorder="1" applyAlignment="1">
      <alignment horizontal="left" vertical="center" wrapText="1"/>
    </xf>
    <xf numFmtId="0" fontId="23" fillId="0" borderId="5" xfId="8" applyFont="1" applyFill="1" applyBorder="1" applyAlignment="1">
      <alignment horizontal="left" indent="2"/>
    </xf>
    <xf numFmtId="9" fontId="4" fillId="0" borderId="0" xfId="12" applyFont="1"/>
    <xf numFmtId="9" fontId="7" fillId="4" borderId="0" xfId="12" applyFont="1" applyFill="1"/>
    <xf numFmtId="0" fontId="7" fillId="4" borderId="0" xfId="8" applyFont="1" applyFill="1" applyBorder="1" applyAlignment="1">
      <alignment horizontal="left" vertical="center" wrapText="1"/>
    </xf>
    <xf numFmtId="0" fontId="37" fillId="0" borderId="0" xfId="20" applyAlignment="1" applyProtection="1"/>
    <xf numFmtId="0" fontId="7" fillId="4" borderId="0" xfId="8" applyFont="1" applyFill="1" applyBorder="1" applyAlignment="1">
      <alignment horizontal="left" vertical="center" wrapText="1"/>
    </xf>
    <xf numFmtId="0" fontId="9" fillId="0" borderId="1" xfId="3" applyFont="1" applyFill="1" applyBorder="1" applyAlignment="1">
      <alignment horizontal="center"/>
    </xf>
    <xf numFmtId="43" fontId="4" fillId="4" borderId="0" xfId="1" applyFont="1" applyFill="1"/>
    <xf numFmtId="0" fontId="7" fillId="4" borderId="0" xfId="8" applyFont="1" applyFill="1" applyBorder="1" applyAlignment="1">
      <alignment horizontal="left" vertical="center" wrapText="1"/>
    </xf>
    <xf numFmtId="169" fontId="3" fillId="4" borderId="0" xfId="8" applyNumberFormat="1" applyFont="1" applyFill="1" applyBorder="1" applyAlignment="1" applyProtection="1">
      <alignment horizontal="center"/>
    </xf>
    <xf numFmtId="0" fontId="9" fillId="0" borderId="1" xfId="16" applyFont="1" applyFill="1" applyBorder="1" applyAlignment="1">
      <alignment horizontal="center"/>
    </xf>
    <xf numFmtId="43" fontId="32" fillId="4" borderId="0" xfId="1" applyFont="1" applyFill="1" applyBorder="1" applyAlignment="1">
      <alignment horizontal="right" wrapText="1"/>
    </xf>
    <xf numFmtId="0" fontId="7" fillId="0" borderId="5" xfId="2" applyFont="1" applyFill="1" applyBorder="1" applyAlignment="1">
      <alignment horizontal="left" indent="2"/>
    </xf>
    <xf numFmtId="4" fontId="32" fillId="4" borderId="0" xfId="19" applyNumberFormat="1" applyFont="1" applyFill="1" applyBorder="1" applyAlignment="1">
      <alignment horizontal="right" wrapText="1"/>
    </xf>
    <xf numFmtId="175" fontId="32" fillId="4" borderId="0" xfId="1" applyNumberFormat="1" applyFont="1" applyFill="1" applyBorder="1" applyAlignment="1">
      <alignment horizontal="right" wrapText="1"/>
    </xf>
    <xf numFmtId="4" fontId="4" fillId="4" borderId="0" xfId="0" applyNumberFormat="1" applyFont="1" applyFill="1"/>
    <xf numFmtId="0" fontId="3" fillId="4" borderId="0" xfId="8" applyFont="1" applyFill="1" applyAlignment="1">
      <alignment horizontal="left"/>
    </xf>
    <xf numFmtId="174" fontId="32" fillId="4" borderId="0" xfId="1" applyNumberFormat="1" applyFont="1" applyFill="1" applyBorder="1" applyAlignment="1">
      <alignment horizontal="center" wrapText="1"/>
    </xf>
    <xf numFmtId="174" fontId="32" fillId="4" borderId="0" xfId="19" applyNumberFormat="1" applyFont="1" applyFill="1" applyBorder="1" applyAlignment="1">
      <alignment horizontal="center" wrapText="1"/>
    </xf>
    <xf numFmtId="3" fontId="7" fillId="0" borderId="2" xfId="8" applyNumberFormat="1" applyFont="1" applyFill="1" applyBorder="1" applyAlignment="1">
      <alignment horizontal="right"/>
    </xf>
    <xf numFmtId="3" fontId="22" fillId="4" borderId="0" xfId="8" applyNumberFormat="1" applyFont="1" applyFill="1" applyBorder="1"/>
    <xf numFmtId="49" fontId="10" fillId="3" borderId="5" xfId="5" applyNumberFormat="1" applyFont="1" applyFill="1" applyBorder="1" applyAlignment="1">
      <alignment horizontal="center" vertical="center" wrapText="1"/>
    </xf>
    <xf numFmtId="49" fontId="10" fillId="3" borderId="16" xfId="5" applyNumberFormat="1" applyFont="1" applyFill="1" applyBorder="1" applyAlignment="1">
      <alignment horizontal="center" vertical="center" wrapText="1"/>
    </xf>
    <xf numFmtId="0" fontId="29" fillId="2" borderId="9" xfId="8" applyFont="1" applyFill="1" applyBorder="1" applyAlignment="1">
      <alignment horizontal="center" vertical="center" wrapText="1"/>
    </xf>
    <xf numFmtId="0" fontId="29" fillId="2" borderId="10" xfId="8" applyFont="1" applyFill="1" applyBorder="1" applyAlignment="1">
      <alignment horizontal="center" vertical="center" wrapText="1"/>
    </xf>
    <xf numFmtId="49" fontId="45" fillId="3" borderId="19" xfId="5" applyNumberFormat="1" applyFont="1" applyFill="1" applyBorder="1" applyAlignment="1">
      <alignment horizontal="left" wrapText="1"/>
    </xf>
    <xf numFmtId="49" fontId="45" fillId="3" borderId="20" xfId="5" applyNumberFormat="1" applyFont="1" applyFill="1" applyBorder="1" applyAlignment="1">
      <alignment horizontal="left" wrapText="1"/>
    </xf>
    <xf numFmtId="0" fontId="6" fillId="2" borderId="0" xfId="5" applyFont="1" applyFill="1" applyAlignment="1">
      <alignment horizontal="center"/>
    </xf>
    <xf numFmtId="0" fontId="21" fillId="2" borderId="0" xfId="5" applyFont="1" applyFill="1" applyAlignment="1">
      <alignment horizontal="center"/>
    </xf>
    <xf numFmtId="0" fontId="7" fillId="4" borderId="0" xfId="8" applyFont="1" applyFill="1" applyBorder="1" applyAlignment="1">
      <alignment horizontal="left" vertical="center" wrapText="1"/>
    </xf>
    <xf numFmtId="0" fontId="6" fillId="4" borderId="0" xfId="5" applyFont="1" applyFill="1" applyAlignment="1">
      <alignment horizontal="center"/>
    </xf>
    <xf numFmtId="0" fontId="21" fillId="4" borderId="0" xfId="5" applyFont="1" applyFill="1" applyAlignment="1">
      <alignment horizontal="center"/>
    </xf>
    <xf numFmtId="167" fontId="7" fillId="4" borderId="0" xfId="15" applyNumberFormat="1" applyFont="1" applyFill="1" applyAlignment="1">
      <alignment horizontal="left" wrapText="1"/>
    </xf>
    <xf numFmtId="169" fontId="17" fillId="4" borderId="0" xfId="8" applyNumberFormat="1" applyFont="1" applyFill="1" applyBorder="1" applyAlignment="1" applyProtection="1">
      <alignment horizontal="center"/>
    </xf>
    <xf numFmtId="169" fontId="3" fillId="4" borderId="0" xfId="8" applyNumberFormat="1" applyFont="1" applyFill="1" applyBorder="1" applyAlignment="1" applyProtection="1">
      <alignment horizontal="center"/>
    </xf>
    <xf numFmtId="174" fontId="4" fillId="0" borderId="0" xfId="1" applyNumberFormat="1" applyFont="1"/>
    <xf numFmtId="9" fontId="4" fillId="0" borderId="0" xfId="12" applyNumberFormat="1" applyFont="1"/>
  </cellXfs>
  <cellStyles count="21">
    <cellStyle name="ANCLAS,REZONES Y SUS PARTES,DE FUNDICION,DE HIERRO O DE ACERO" xfId="8"/>
    <cellStyle name="ANCLAS,REZONES Y SUS PARTES,DE FUNDICION,DE HIERRO O DE ACERO 2" xfId="9"/>
    <cellStyle name="ANCLAS,REZONES Y SUS PARTES,DE FUNDICION,DE HIERRO O DE ACERO 2 2" xfId="5"/>
    <cellStyle name="ANCLAS,REZONES Y SUS PARTES,DE FUNDICION,DE HIERRO O DE ACERO 3" xfId="18"/>
    <cellStyle name="Hipervínculo" xfId="20" builtinId="8"/>
    <cellStyle name="Millares" xfId="1" builtinId="3"/>
    <cellStyle name="Millares [0]" xfId="13" builtinId="6"/>
    <cellStyle name="Millares [0] 2 3" xfId="6"/>
    <cellStyle name="Millares 15 2" xfId="17"/>
    <cellStyle name="Millares 19" xfId="10"/>
    <cellStyle name="Millares 19 2" xfId="4"/>
    <cellStyle name="Millares 2" xfId="11"/>
    <cellStyle name="Millares 4" xfId="15"/>
    <cellStyle name="Normal" xfId="0" builtinId="0"/>
    <cellStyle name="Normal 2" xfId="14"/>
    <cellStyle name="Normal 3" xfId="3"/>
    <cellStyle name="Normal 3 2" xfId="16"/>
    <cellStyle name="Normal_2012 envío (Enero a Diciembre)" xfId="2"/>
    <cellStyle name="Normal_2012 envío (Enero a Diciembre) 2" xfId="7"/>
    <cellStyle name="Normal_Flujo Trimestral" xfId="19"/>
    <cellStyle name="Porcentaje" xfId="1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400">
                <a:solidFill>
                  <a:schemeClr val="bg1"/>
                </a:solidFill>
                <a:latin typeface="Times New Roman" pitchFamily="18" charset="0"/>
                <a:cs typeface="Times New Roman" pitchFamily="18" charset="0"/>
              </a:rPr>
              <a:t>Deuda Bruta de la Administración</a:t>
            </a:r>
            <a:r>
              <a:rPr lang="es-AR" sz="1400" baseline="0">
                <a:solidFill>
                  <a:schemeClr val="bg1"/>
                </a:solidFill>
                <a:latin typeface="Times New Roman" pitchFamily="18" charset="0"/>
                <a:cs typeface="Times New Roman" pitchFamily="18" charset="0"/>
              </a:rPr>
              <a:t> Central en Situación de Pago Normal - Por tasa al 31/10/2019 (*)</a:t>
            </a:r>
            <a:endParaRPr lang="es-AR" sz="1400">
              <a:solidFill>
                <a:schemeClr val="bg1"/>
              </a:solidFill>
              <a:latin typeface="Times New Roman" pitchFamily="18" charset="0"/>
              <a:cs typeface="Times New Roman" pitchFamily="18" charset="0"/>
            </a:endParaRPr>
          </a:p>
        </c:rich>
      </c:tx>
      <c:layout/>
      <c:overlay val="0"/>
      <c:spPr>
        <a:solidFill>
          <a:schemeClr val="tx2">
            <a:lumMod val="50000"/>
          </a:schemeClr>
        </a:solidFill>
      </c:sp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0.21860459883125155"/>
                  <c:y val="-0.1771030532249386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6.3536632439693139E-2"/>
                  <c:y val="-2.94076704628045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0903270141523805"/>
                  <c:y val="-8.13667738231681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es-A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A.3!$B$67:$B$69</c:f>
              <c:strCache>
                <c:ptCount val="3"/>
                <c:pt idx="0">
                  <c:v>  Tasa Fija</c:v>
                </c:pt>
                <c:pt idx="1">
                  <c:v>  Tasa Cero</c:v>
                </c:pt>
                <c:pt idx="2">
                  <c:v>  Tasa Variable</c:v>
                </c:pt>
              </c:strCache>
            </c:strRef>
          </c:cat>
          <c:val>
            <c:numRef>
              <c:f>A.3!$L$67:$L$69</c:f>
              <c:numCache>
                <c:formatCode>#,##0</c:formatCode>
                <c:ptCount val="3"/>
                <c:pt idx="0">
                  <c:v>158054.29999999999</c:v>
                </c:pt>
                <c:pt idx="1">
                  <c:v>30793.899999999998</c:v>
                </c:pt>
                <c:pt idx="2">
                  <c:v>119100.6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zero"/>
    <c:showDLblsOverMax val="0"/>
  </c:chart>
  <c:spPr>
    <a:solidFill>
      <a:schemeClr val="tx2">
        <a:lumMod val="50000"/>
      </a:schemeClr>
    </a:solidFill>
    <a:ln cmpd="sng">
      <a:solidFill>
        <a:sysClr val="windowText" lastClr="000000">
          <a:alpha val="79000"/>
        </a:sysClr>
      </a:solidFill>
    </a:ln>
    <a:effectLst>
      <a:outerShdw blurRad="152400" dist="317500" dir="5400000" sx="90000" sy="-19000" rotWithShape="0">
        <a:prstClr val="black">
          <a:alpha val="15000"/>
        </a:prstClr>
      </a:outerShdw>
    </a:effectLst>
    <a:scene3d>
      <a:camera prst="orthographicFront"/>
      <a:lightRig rig="threePt" dir="t"/>
    </a:scene3d>
    <a:sp3d>
      <a:bevelT prst="relaxedInset"/>
      <a:bevelB prst="relaxedInset"/>
    </a:sp3d>
  </c:spPr>
  <c:printSettings>
    <c:headerFooter/>
    <c:pageMargins b="0.750000000000003" l="0.70000000000000062" r="0.70000000000000062" t="0.750000000000003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400">
                <a:solidFill>
                  <a:schemeClr val="bg1"/>
                </a:solidFill>
                <a:latin typeface="Times New Roman" pitchFamily="18" charset="0"/>
                <a:cs typeface="Times New Roman" pitchFamily="18" charset="0"/>
              </a:rPr>
              <a:t>Deuda Bruta de la Administración</a:t>
            </a:r>
            <a:r>
              <a:rPr lang="es-AR" sz="1400" baseline="0">
                <a:solidFill>
                  <a:schemeClr val="bg1"/>
                </a:solidFill>
                <a:latin typeface="Times New Roman" pitchFamily="18" charset="0"/>
                <a:cs typeface="Times New Roman" pitchFamily="18" charset="0"/>
              </a:rPr>
              <a:t> Central en Situación de Pago Normal - Por moneda al 31/10/2019 (*)</a:t>
            </a:r>
            <a:endParaRPr lang="es-AR" sz="1400">
              <a:solidFill>
                <a:schemeClr val="bg1"/>
              </a:solidFill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11773148163173953"/>
          <c:y val="2.6062321783483691E-2"/>
        </c:manualLayout>
      </c:layout>
      <c:overlay val="0"/>
      <c:spPr>
        <a:solidFill>
          <a:schemeClr val="tx2">
            <a:lumMod val="50000"/>
          </a:schemeClr>
        </a:solidFill>
      </c:sp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0.10384480152844357"/>
                  <c:y val="-5.94545860622670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Moneda local 
20%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7794932378705217"/>
                  <c:y val="-0.202220701350076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es-A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(A.3!$B$14,A.3!$B$25)</c:f>
              <c:strCache>
                <c:ptCount val="2"/>
                <c:pt idx="0">
                  <c:v>Moneda local (1)</c:v>
                </c:pt>
                <c:pt idx="1">
                  <c:v>Moneda extranjera</c:v>
                </c:pt>
              </c:strCache>
            </c:strRef>
          </c:cat>
          <c:val>
            <c:numRef>
              <c:f>(A.3!$M$14,A.3!$M$25)</c:f>
              <c:numCache>
                <c:formatCode>0.00%</c:formatCode>
                <c:ptCount val="2"/>
                <c:pt idx="0">
                  <c:v>0.19728052195689674</c:v>
                </c:pt>
                <c:pt idx="1">
                  <c:v>0.80271947804310329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zero"/>
    <c:showDLblsOverMax val="0"/>
  </c:chart>
  <c:spPr>
    <a:solidFill>
      <a:schemeClr val="tx2">
        <a:lumMod val="50000"/>
      </a:schemeClr>
    </a:solidFill>
    <a:ln cmpd="sng">
      <a:solidFill>
        <a:sysClr val="windowText" lastClr="000000">
          <a:alpha val="79000"/>
        </a:sysClr>
      </a:solidFill>
    </a:ln>
    <a:effectLst>
      <a:outerShdw blurRad="152400" dist="317500" dir="5400000" sx="90000" sy="-19000" rotWithShape="0">
        <a:prstClr val="black">
          <a:alpha val="15000"/>
        </a:prstClr>
      </a:outerShdw>
    </a:effectLst>
    <a:scene3d>
      <a:camera prst="orthographicFront"/>
      <a:lightRig rig="threePt" dir="t"/>
    </a:scene3d>
    <a:sp3d>
      <a:bevelT prst="relaxedInset"/>
      <a:bevelB prst="relaxedInset"/>
    </a:sp3d>
  </c:spPr>
  <c:printSettings>
    <c:headerFooter/>
    <c:pageMargins b="0.75000000000000322" l="0.70000000000000062" r="0.70000000000000062" t="0.75000000000000322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400">
                <a:solidFill>
                  <a:schemeClr val="bg1"/>
                </a:solidFill>
                <a:latin typeface="Times New Roman" pitchFamily="18" charset="0"/>
                <a:cs typeface="Times New Roman" pitchFamily="18" charset="0"/>
              </a:rPr>
              <a:t>Deuda Bruta de la Administración</a:t>
            </a:r>
            <a:r>
              <a:rPr lang="es-AR" sz="1400" baseline="0">
                <a:solidFill>
                  <a:schemeClr val="bg1"/>
                </a:solidFill>
                <a:latin typeface="Times New Roman" pitchFamily="18" charset="0"/>
                <a:cs typeface="Times New Roman" pitchFamily="18" charset="0"/>
              </a:rPr>
              <a:t> Central en Situación de Pago Normal - Moneda Local al 31/10/2019 (*)</a:t>
            </a:r>
            <a:endParaRPr lang="es-AR" sz="1400">
              <a:solidFill>
                <a:schemeClr val="bg1"/>
              </a:solidFill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11773148163173958"/>
          <c:y val="2.6062321783483691E-2"/>
        </c:manualLayout>
      </c:layout>
      <c:overlay val="0"/>
      <c:spPr>
        <a:solidFill>
          <a:schemeClr val="tx2">
            <a:lumMod val="50000"/>
          </a:schemeClr>
        </a:solidFill>
      </c:sp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8.5942039117642352E-2"/>
                  <c:y val="-7.16868250768958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1178909849417765"/>
                  <c:y val="-7.19549730330030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es-A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A.3!$B$52:$B$53</c:f>
              <c:strCache>
                <c:ptCount val="2"/>
                <c:pt idx="0">
                  <c:v>  Pesos no ajustable por CER</c:v>
                </c:pt>
                <c:pt idx="1">
                  <c:v>  Pesos ajustable por CER</c:v>
                </c:pt>
              </c:strCache>
            </c:strRef>
          </c:cat>
          <c:val>
            <c:numRef>
              <c:f>A.3!$L$52:$L$53</c:f>
              <c:numCache>
                <c:formatCode>#,##0</c:formatCode>
                <c:ptCount val="2"/>
                <c:pt idx="0">
                  <c:v>37888.9</c:v>
                </c:pt>
                <c:pt idx="1">
                  <c:v>22863.399999999998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zero"/>
    <c:showDLblsOverMax val="0"/>
  </c:chart>
  <c:spPr>
    <a:solidFill>
      <a:schemeClr val="tx2">
        <a:lumMod val="50000"/>
      </a:schemeClr>
    </a:solidFill>
    <a:ln cmpd="sng">
      <a:solidFill>
        <a:sysClr val="windowText" lastClr="000000">
          <a:alpha val="79000"/>
        </a:sysClr>
      </a:solidFill>
    </a:ln>
    <a:effectLst>
      <a:outerShdw blurRad="152400" dist="317500" dir="5400000" sx="90000" sy="-19000" rotWithShape="0">
        <a:prstClr val="black">
          <a:alpha val="15000"/>
        </a:prstClr>
      </a:outerShdw>
    </a:effectLst>
    <a:scene3d>
      <a:camera prst="orthographicFront"/>
      <a:lightRig rig="threePt" dir="t"/>
    </a:scene3d>
    <a:sp3d>
      <a:bevelT prst="relaxedInset"/>
      <a:bevelB prst="relaxedInset"/>
    </a:sp3d>
  </c:spPr>
  <c:printSettings>
    <c:headerFooter/>
    <c:pageMargins b="0.75000000000000344" l="0.70000000000000062" r="0.70000000000000062" t="0.75000000000000344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400">
                <a:solidFill>
                  <a:schemeClr val="bg1"/>
                </a:solidFill>
                <a:latin typeface="Times New Roman" pitchFamily="18" charset="0"/>
                <a:cs typeface="Times New Roman" pitchFamily="18" charset="0"/>
              </a:rPr>
              <a:t>Deuda Bruta de la Administración</a:t>
            </a:r>
            <a:r>
              <a:rPr lang="es-AR" sz="1400" baseline="0">
                <a:solidFill>
                  <a:schemeClr val="bg1"/>
                </a:solidFill>
                <a:latin typeface="Times New Roman" pitchFamily="18" charset="0"/>
                <a:cs typeface="Times New Roman" pitchFamily="18" charset="0"/>
              </a:rPr>
              <a:t> Central en Situación de Pago Normal - Moneda Extranjera al 31/10/2019 (*)</a:t>
            </a:r>
            <a:endParaRPr lang="es-AR" sz="1400">
              <a:solidFill>
                <a:schemeClr val="bg1"/>
              </a:solidFill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11773148163173958"/>
          <c:y val="2.6062321783483691E-2"/>
        </c:manualLayout>
      </c:layout>
      <c:overlay val="0"/>
      <c:spPr>
        <a:solidFill>
          <a:schemeClr val="tx2">
            <a:lumMod val="50000"/>
          </a:schemeClr>
        </a:solidFill>
      </c:sp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7"/>
          <c:dLbls>
            <c:txPr>
              <a:bodyPr/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es-A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A.3!$B$54:$B$58</c:f>
              <c:strCache>
                <c:ptCount val="5"/>
                <c:pt idx="0">
                  <c:v>  Dólares</c:v>
                </c:pt>
                <c:pt idx="1">
                  <c:v>  Euros</c:v>
                </c:pt>
                <c:pt idx="2">
                  <c:v>  Yenes</c:v>
                </c:pt>
                <c:pt idx="3">
                  <c:v>  DEG</c:v>
                </c:pt>
                <c:pt idx="4">
                  <c:v>  Otras Monedas</c:v>
                </c:pt>
              </c:strCache>
            </c:strRef>
          </c:cat>
          <c:val>
            <c:numRef>
              <c:f>A.3!$L$54:$L$58</c:f>
              <c:numCache>
                <c:formatCode>#,##0</c:formatCode>
                <c:ptCount val="5"/>
                <c:pt idx="0">
                  <c:v>181144.2</c:v>
                </c:pt>
                <c:pt idx="1">
                  <c:v>20677.900000000001</c:v>
                </c:pt>
                <c:pt idx="2">
                  <c:v>769.4</c:v>
                </c:pt>
                <c:pt idx="3">
                  <c:v>44032.800000000003</c:v>
                </c:pt>
                <c:pt idx="4">
                  <c:v>572.20000000000005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zero"/>
    <c:showDLblsOverMax val="0"/>
  </c:chart>
  <c:spPr>
    <a:solidFill>
      <a:schemeClr val="tx2">
        <a:lumMod val="50000"/>
      </a:schemeClr>
    </a:solidFill>
    <a:ln cmpd="sng">
      <a:solidFill>
        <a:sysClr val="windowText" lastClr="000000">
          <a:alpha val="79000"/>
        </a:sysClr>
      </a:solidFill>
    </a:ln>
    <a:effectLst>
      <a:outerShdw blurRad="152400" dist="317500" dir="5400000" sx="90000" sy="-19000" rotWithShape="0">
        <a:prstClr val="black">
          <a:alpha val="15000"/>
        </a:prstClr>
      </a:outerShdw>
    </a:effectLst>
    <a:scene3d>
      <a:camera prst="orthographicFront"/>
      <a:lightRig rig="threePt" dir="t"/>
    </a:scene3d>
    <a:sp3d>
      <a:bevelT prst="relaxedInset"/>
      <a:bevelB prst="relaxedInset"/>
    </a:sp3d>
  </c:spPr>
  <c:printSettings>
    <c:headerFooter/>
    <c:pageMargins b="0.75000000000000344" l="0.70000000000000062" r="0.70000000000000062" t="0.75000000000000344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400">
                <a:solidFill>
                  <a:schemeClr val="bg1"/>
                </a:solidFill>
                <a:latin typeface="Times New Roman" pitchFamily="18" charset="0"/>
                <a:cs typeface="Times New Roman" pitchFamily="18" charset="0"/>
              </a:rPr>
              <a:t>Deuda Bruta de la Administración</a:t>
            </a:r>
            <a:r>
              <a:rPr lang="es-AR" sz="1400" baseline="0">
                <a:solidFill>
                  <a:schemeClr val="bg1"/>
                </a:solidFill>
                <a:latin typeface="Times New Roman" pitchFamily="18" charset="0"/>
                <a:cs typeface="Times New Roman" pitchFamily="18" charset="0"/>
              </a:rPr>
              <a:t> Central - Por Instrumento al 31/10/2019 (*)</a:t>
            </a:r>
            <a:endParaRPr lang="es-AR" sz="1400">
              <a:solidFill>
                <a:schemeClr val="bg1"/>
              </a:solidFill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11326110712474798"/>
          <c:y val="2.6062467131468918E-2"/>
        </c:manualLayout>
      </c:layout>
      <c:overlay val="0"/>
      <c:spPr>
        <a:solidFill>
          <a:schemeClr val="tx2">
            <a:lumMod val="50000"/>
          </a:schemeClr>
        </a:solidFill>
      </c:sp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972146674924506E-2"/>
          <c:y val="0.28826352621411799"/>
          <c:w val="0.82582638711790468"/>
          <c:h val="0.63508120154332481"/>
        </c:manualLayout>
      </c:layout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1.7294655228884993E-2"/>
                  <c:y val="-4.1965629279417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9.0906410934003951E-2"/>
                  <c:y val="-1.0088361025341963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5.981726793867724E-2"/>
                  <c:y val="5.48878434598782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es-A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A.1!$B$240:$B$245</c:f>
              <c:strCache>
                <c:ptCount val="6"/>
                <c:pt idx="0">
                  <c:v>TÍTULOS PÚBLICOS</c:v>
                </c:pt>
                <c:pt idx="1">
                  <c:v>LETRAS DEL TESORO</c:v>
                </c:pt>
                <c:pt idx="2">
                  <c:v>ORGANISMOS INTERNACIONALES</c:v>
                </c:pt>
                <c:pt idx="3">
                  <c:v>ORGANISMOS OFICIALES</c:v>
                </c:pt>
                <c:pt idx="4">
                  <c:v>ADELANTOS TRANSITORIOS BCRA</c:v>
                </c:pt>
                <c:pt idx="5">
                  <c:v>OTROS Y PENDIENTE DE REEST.</c:v>
                </c:pt>
              </c:strCache>
            </c:strRef>
          </c:cat>
          <c:val>
            <c:numRef>
              <c:f>A.1!$C$240:$C$245</c:f>
              <c:numCache>
                <c:formatCode>#,##0</c:formatCode>
                <c:ptCount val="6"/>
                <c:pt idx="0">
                  <c:v>191116.30000000005</c:v>
                </c:pt>
                <c:pt idx="1">
                  <c:v>32367.899999999998</c:v>
                </c:pt>
                <c:pt idx="2">
                  <c:v>67947.899999999994</c:v>
                </c:pt>
                <c:pt idx="3">
                  <c:v>5344.3</c:v>
                </c:pt>
                <c:pt idx="4">
                  <c:v>8417.2000000000007</c:v>
                </c:pt>
                <c:pt idx="5">
                  <c:v>5285.2000000000007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zero"/>
    <c:showDLblsOverMax val="0"/>
  </c:chart>
  <c:spPr>
    <a:solidFill>
      <a:schemeClr val="tx2">
        <a:lumMod val="50000"/>
      </a:schemeClr>
    </a:solidFill>
    <a:ln cmpd="sng">
      <a:solidFill>
        <a:sysClr val="windowText" lastClr="000000">
          <a:alpha val="79000"/>
        </a:sysClr>
      </a:solidFill>
    </a:ln>
    <a:effectLst>
      <a:outerShdw blurRad="152400" dist="317500" dir="5400000" sx="90000" sy="-19000" rotWithShape="0">
        <a:prstClr val="black">
          <a:alpha val="15000"/>
        </a:prstClr>
      </a:outerShdw>
    </a:effectLst>
    <a:scene3d>
      <a:camera prst="orthographicFront"/>
      <a:lightRig rig="threePt" dir="t"/>
    </a:scene3d>
    <a:sp3d>
      <a:bevelT prst="relaxedInset"/>
      <a:bevelB prst="relaxedInset"/>
    </a:sp3d>
  </c:spPr>
  <c:printSettings>
    <c:headerFooter/>
    <c:pageMargins b="0.75000000000000344" l="0.70000000000000062" r="0.70000000000000062" t="0.75000000000000344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400">
                <a:solidFill>
                  <a:schemeClr val="bg1"/>
                </a:solidFill>
                <a:latin typeface="Times New Roman" pitchFamily="18" charset="0"/>
                <a:cs typeface="Times New Roman" pitchFamily="18" charset="0"/>
              </a:rPr>
              <a:t>Deuda Bruta de la Administración</a:t>
            </a:r>
            <a:r>
              <a:rPr lang="es-AR" sz="1400" baseline="0">
                <a:solidFill>
                  <a:schemeClr val="bg1"/>
                </a:solidFill>
                <a:latin typeface="Times New Roman" pitchFamily="18" charset="0"/>
                <a:cs typeface="Times New Roman" pitchFamily="18" charset="0"/>
              </a:rPr>
              <a:t> Central - Por Plazo de vencimiento original al 31/10/2019 (*)</a:t>
            </a:r>
            <a:endParaRPr lang="es-AR" sz="1400">
              <a:solidFill>
                <a:schemeClr val="bg1"/>
              </a:solidFill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11773148163173962"/>
          <c:y val="2.6062321783483691E-2"/>
        </c:manualLayout>
      </c:layout>
      <c:overlay val="0"/>
      <c:spPr>
        <a:solidFill>
          <a:schemeClr val="tx2">
            <a:lumMod val="50000"/>
          </a:schemeClr>
        </a:solidFill>
      </c:sp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0"/>
          <c:dLbls>
            <c:dLbl>
              <c:idx val="0"/>
              <c:layout>
                <c:manualLayout>
                  <c:x val="-1.3534183804211007E-2"/>
                  <c:y val="-0.331016047653512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2372999602947761"/>
                  <c:y val="1.06533092427611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es-A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A.1!$B$235:$B$237</c:f>
              <c:strCache>
                <c:ptCount val="3"/>
                <c:pt idx="0">
                  <c:v>MEDIANO Y LARGO PLAZO</c:v>
                </c:pt>
                <c:pt idx="1">
                  <c:v>CORTO PLAZO </c:v>
                </c:pt>
                <c:pt idx="2">
                  <c:v>DEUDA PENDIENTE DE REESTRUC.</c:v>
                </c:pt>
              </c:strCache>
            </c:strRef>
          </c:cat>
          <c:val>
            <c:numRef>
              <c:f>A.1!$C$235:$C$237</c:f>
              <c:numCache>
                <c:formatCode>#,##0</c:formatCode>
                <c:ptCount val="3"/>
                <c:pt idx="0">
                  <c:v>292814.80000000005</c:v>
                </c:pt>
                <c:pt idx="1">
                  <c:v>15134.599999999999</c:v>
                </c:pt>
                <c:pt idx="2">
                  <c:v>2529.4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zero"/>
    <c:showDLblsOverMax val="0"/>
  </c:chart>
  <c:spPr>
    <a:solidFill>
      <a:schemeClr val="tx2">
        <a:lumMod val="50000"/>
      </a:schemeClr>
    </a:solidFill>
    <a:ln cmpd="sng">
      <a:solidFill>
        <a:sysClr val="windowText" lastClr="000000">
          <a:alpha val="79000"/>
        </a:sysClr>
      </a:solidFill>
    </a:ln>
    <a:effectLst>
      <a:outerShdw blurRad="152400" dist="317500" dir="5400000" sx="90000" sy="-19000" rotWithShape="0">
        <a:prstClr val="black">
          <a:alpha val="15000"/>
        </a:prstClr>
      </a:outerShdw>
    </a:effectLst>
    <a:scene3d>
      <a:camera prst="orthographicFront"/>
      <a:lightRig rig="threePt" dir="t"/>
    </a:scene3d>
    <a:sp3d>
      <a:bevelT prst="relaxedInset"/>
      <a:bevelB prst="relaxedInset"/>
    </a:sp3d>
  </c:spPr>
  <c:printSettings>
    <c:headerFooter/>
    <c:pageMargins b="0.75000000000000366" l="0.70000000000000062" r="0.70000000000000062" t="0.75000000000000366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400">
                <a:solidFill>
                  <a:schemeClr val="bg1"/>
                </a:solidFill>
                <a:latin typeface="Times New Roman" pitchFamily="18" charset="0"/>
                <a:cs typeface="Times New Roman" pitchFamily="18" charset="0"/>
              </a:rPr>
              <a:t>Deuda Bruta de la Administración</a:t>
            </a:r>
            <a:r>
              <a:rPr lang="es-AR" sz="1400" baseline="0">
                <a:solidFill>
                  <a:schemeClr val="bg1"/>
                </a:solidFill>
                <a:latin typeface="Times New Roman" pitchFamily="18" charset="0"/>
                <a:cs typeface="Times New Roman" pitchFamily="18" charset="0"/>
              </a:rPr>
              <a:t> Central - Por Legislación al 31/10/2019 (*)</a:t>
            </a:r>
            <a:endParaRPr lang="es-AR" sz="1400">
              <a:solidFill>
                <a:schemeClr val="bg1"/>
              </a:solidFill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11773148163173965"/>
          <c:y val="2.6062321783483691E-2"/>
        </c:manualLayout>
      </c:layout>
      <c:overlay val="0"/>
      <c:spPr>
        <a:solidFill>
          <a:schemeClr val="tx2">
            <a:lumMod val="50000"/>
          </a:schemeClr>
        </a:solidFill>
      </c:sp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0"/>
          <c:dLbls>
            <c:dLbl>
              <c:idx val="0"/>
              <c:layout>
                <c:manualLayout>
                  <c:x val="-0.26125091541149031"/>
                  <c:y val="-0.195642283640453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9385709390445507"/>
                  <c:y val="4.55440685644067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es-A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(A.2!$B$23,A.2!$B$31)</c:f>
              <c:strCache>
                <c:ptCount val="2"/>
                <c:pt idx="0">
                  <c:v>I- LEGISLACIÓN ARGENTINA</c:v>
                </c:pt>
                <c:pt idx="1">
                  <c:v>II- LEGISLACIÓN EXTRANJERA</c:v>
                </c:pt>
              </c:strCache>
            </c:strRef>
          </c:cat>
          <c:val>
            <c:numRef>
              <c:f>(A.2!$L$23,A.2!$L$31)</c:f>
              <c:numCache>
                <c:formatCode>_ * #,##0_ ;_ * \-#,##0_ ;_ * "-"??_ ;_ @_ </c:formatCode>
                <c:ptCount val="2"/>
                <c:pt idx="0">
                  <c:v>167949.4</c:v>
                </c:pt>
                <c:pt idx="1">
                  <c:v>142529.20000000001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zero"/>
    <c:showDLblsOverMax val="0"/>
  </c:chart>
  <c:spPr>
    <a:solidFill>
      <a:schemeClr val="tx2">
        <a:lumMod val="50000"/>
      </a:schemeClr>
    </a:solidFill>
    <a:ln cmpd="sng">
      <a:solidFill>
        <a:sysClr val="windowText" lastClr="000000">
          <a:alpha val="79000"/>
        </a:sysClr>
      </a:solidFill>
    </a:ln>
    <a:effectLst>
      <a:outerShdw blurRad="152400" dist="317500" dir="5400000" sx="90000" sy="-19000" rotWithShape="0">
        <a:prstClr val="black">
          <a:alpha val="15000"/>
        </a:prstClr>
      </a:outerShdw>
    </a:effectLst>
    <a:scene3d>
      <a:camera prst="orthographicFront"/>
      <a:lightRig rig="threePt" dir="t"/>
    </a:scene3d>
    <a:sp3d>
      <a:bevelT prst="relaxedInset"/>
      <a:bevelB prst="relaxedInset"/>
    </a:sp3d>
  </c:spPr>
  <c:printSettings>
    <c:headerFooter/>
    <c:pageMargins b="0.75000000000000389" l="0.70000000000000062" r="0.70000000000000062" t="0.75000000000000389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400">
                <a:solidFill>
                  <a:schemeClr val="bg1"/>
                </a:solidFill>
                <a:latin typeface="Times New Roman" pitchFamily="18" charset="0"/>
                <a:cs typeface="Times New Roman" pitchFamily="18" charset="0"/>
              </a:rPr>
              <a:t>Deuda Bruta de la Administración Central - Saldo </a:t>
            </a:r>
            <a:r>
              <a:rPr lang="es-AR" sz="1400" baseline="0">
                <a:solidFill>
                  <a:schemeClr val="bg1"/>
                </a:solidFill>
                <a:latin typeface="Times New Roman" pitchFamily="18" charset="0"/>
                <a:cs typeface="Times New Roman" pitchFamily="18" charset="0"/>
              </a:rPr>
              <a:t>en Millones de dólares</a:t>
            </a:r>
          </a:p>
          <a:p>
            <a:pPr>
              <a:defRPr/>
            </a:pPr>
            <a:r>
              <a:rPr lang="es-AR" sz="1400" baseline="0">
                <a:solidFill>
                  <a:schemeClr val="bg1"/>
                </a:solidFill>
                <a:latin typeface="Times New Roman" pitchFamily="18" charset="0"/>
                <a:cs typeface="Times New Roman" pitchFamily="18" charset="0"/>
              </a:rPr>
              <a:t>Serie anual Enero-Octubre 2019</a:t>
            </a:r>
            <a:endParaRPr lang="es-AR" sz="1400">
              <a:solidFill>
                <a:schemeClr val="bg1"/>
              </a:solidFill>
              <a:latin typeface="Times New Roman" pitchFamily="18" charset="0"/>
              <a:cs typeface="Times New Roman" pitchFamily="18" charset="0"/>
            </a:endParaRPr>
          </a:p>
        </c:rich>
      </c:tx>
      <c:layout/>
      <c:overlay val="0"/>
      <c:spPr>
        <a:solidFill>
          <a:schemeClr val="tx2">
            <a:lumMod val="50000"/>
          </a:schemeClr>
        </a:solidFill>
      </c:sp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  <c:spPr>
        <a:gradFill>
          <a:gsLst>
            <a:gs pos="0">
              <a:srgbClr val="FFFFFF"/>
            </a:gs>
            <a:gs pos="7001">
              <a:srgbClr val="E6E6E6"/>
            </a:gs>
            <a:gs pos="32001">
              <a:srgbClr val="7D8496"/>
            </a:gs>
            <a:gs pos="47000">
              <a:srgbClr val="E6E6E6"/>
            </a:gs>
            <a:gs pos="85001">
              <a:srgbClr val="7D8496"/>
            </a:gs>
            <a:gs pos="100000">
              <a:srgbClr val="E6E6E6"/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rgbClr val="FFFFFF"/>
            </a:gs>
            <a:gs pos="7001">
              <a:srgbClr val="E6E6E6"/>
            </a:gs>
            <a:gs pos="32001">
              <a:srgbClr val="7D8496"/>
            </a:gs>
            <a:gs pos="47000">
              <a:srgbClr val="E6E6E6"/>
            </a:gs>
            <a:gs pos="85001">
              <a:srgbClr val="7D8496"/>
            </a:gs>
            <a:gs pos="100000">
              <a:srgbClr val="E6E6E6"/>
            </a:gs>
          </a:gsLst>
          <a:lin ang="5400000" scaled="0"/>
        </a:gra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A.4!$C$10:$L$10</c:f>
              <c:strCache>
                <c:ptCount val="10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 (*)</c:v>
                </c:pt>
              </c:strCache>
            </c:strRef>
          </c:cat>
          <c:val>
            <c:numRef>
              <c:f>A.4!$C$136:$L$136</c:f>
              <c:numCache>
                <c:formatCode>#,##0</c:formatCode>
                <c:ptCount val="10"/>
                <c:pt idx="0">
                  <c:v>335661.4</c:v>
                </c:pt>
                <c:pt idx="1">
                  <c:v>334476.90000000002</c:v>
                </c:pt>
                <c:pt idx="2">
                  <c:v>324898</c:v>
                </c:pt>
                <c:pt idx="3">
                  <c:v>334322.8</c:v>
                </c:pt>
                <c:pt idx="4">
                  <c:v>329931</c:v>
                </c:pt>
                <c:pt idx="5">
                  <c:v>337267.1</c:v>
                </c:pt>
                <c:pt idx="6">
                  <c:v>341957.1</c:v>
                </c:pt>
                <c:pt idx="7">
                  <c:v>310101.69999999995</c:v>
                </c:pt>
                <c:pt idx="8">
                  <c:v>311251.09999999998</c:v>
                </c:pt>
                <c:pt idx="9">
                  <c:v>310478.39999999997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ylinder"/>
        <c:axId val="28740224"/>
        <c:axId val="28742016"/>
        <c:axId val="0"/>
      </c:bar3DChart>
      <c:catAx>
        <c:axId val="287402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bg1"/>
                </a:solidFill>
              </a:defRPr>
            </a:pPr>
            <a:endParaRPr lang="es-AR"/>
          </a:p>
        </c:txPr>
        <c:crossAx val="28742016"/>
        <c:crosses val="autoZero"/>
        <c:auto val="1"/>
        <c:lblAlgn val="ctr"/>
        <c:lblOffset val="100"/>
        <c:noMultiLvlLbl val="0"/>
      </c:catAx>
      <c:valAx>
        <c:axId val="287420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bg1"/>
                </a:solidFill>
              </a:defRPr>
            </a:pPr>
            <a:endParaRPr lang="es-AR"/>
          </a:p>
        </c:txPr>
        <c:crossAx val="28740224"/>
        <c:crosses val="autoZero"/>
        <c:crossBetween val="between"/>
      </c:valAx>
    </c:plotArea>
    <c:plotVisOnly val="1"/>
    <c:dispBlanksAs val="zero"/>
    <c:showDLblsOverMax val="0"/>
  </c:chart>
  <c:spPr>
    <a:solidFill>
      <a:schemeClr val="tx2">
        <a:lumMod val="50000"/>
      </a:schemeClr>
    </a:solidFill>
    <a:ln cmpd="sng">
      <a:solidFill>
        <a:sysClr val="windowText" lastClr="000000">
          <a:alpha val="79000"/>
        </a:sysClr>
      </a:solidFill>
    </a:ln>
    <a:effectLst>
      <a:outerShdw blurRad="152400" dist="317500" dir="5400000" sx="90000" sy="-19000" rotWithShape="0">
        <a:prstClr val="black">
          <a:alpha val="15000"/>
        </a:prstClr>
      </a:outerShdw>
    </a:effectLst>
    <a:scene3d>
      <a:camera prst="orthographicFront"/>
      <a:lightRig rig="threePt" dir="t"/>
    </a:scene3d>
    <a:sp3d>
      <a:bevelT prst="relaxedInset"/>
      <a:bevelB prst="relaxedInset"/>
    </a:sp3d>
  </c:spPr>
  <c:printSettings>
    <c:headerFooter/>
    <c:pageMargins b="0.750000000000003" l="0.70000000000000062" r="0.70000000000000062" t="0.75000000000000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687458</xdr:colOff>
      <xdr:row>77</xdr:row>
      <xdr:rowOff>91109</xdr:rowOff>
    </xdr:from>
    <xdr:to>
      <xdr:col>2</xdr:col>
      <xdr:colOff>3785154</xdr:colOff>
      <xdr:row>92</xdr:row>
      <xdr:rowOff>157370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720588</xdr:colOff>
      <xdr:row>58</xdr:row>
      <xdr:rowOff>41412</xdr:rowOff>
    </xdr:from>
    <xdr:to>
      <xdr:col>2</xdr:col>
      <xdr:colOff>3818283</xdr:colOff>
      <xdr:row>73</xdr:row>
      <xdr:rowOff>107673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49695</xdr:colOff>
      <xdr:row>58</xdr:row>
      <xdr:rowOff>82827</xdr:rowOff>
    </xdr:from>
    <xdr:to>
      <xdr:col>9</xdr:col>
      <xdr:colOff>430694</xdr:colOff>
      <xdr:row>73</xdr:row>
      <xdr:rowOff>149086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4265543</xdr:colOff>
      <xdr:row>58</xdr:row>
      <xdr:rowOff>91108</xdr:rowOff>
    </xdr:from>
    <xdr:to>
      <xdr:col>3</xdr:col>
      <xdr:colOff>2874064</xdr:colOff>
      <xdr:row>73</xdr:row>
      <xdr:rowOff>149086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720586</xdr:colOff>
      <xdr:row>18</xdr:row>
      <xdr:rowOff>140804</xdr:rowOff>
    </xdr:from>
    <xdr:to>
      <xdr:col>2</xdr:col>
      <xdr:colOff>4878457</xdr:colOff>
      <xdr:row>34</xdr:row>
      <xdr:rowOff>165652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173934</xdr:colOff>
      <xdr:row>18</xdr:row>
      <xdr:rowOff>165651</xdr:rowOff>
    </xdr:from>
    <xdr:to>
      <xdr:col>7</xdr:col>
      <xdr:colOff>463827</xdr:colOff>
      <xdr:row>34</xdr:row>
      <xdr:rowOff>190499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712305</xdr:colOff>
      <xdr:row>38</xdr:row>
      <xdr:rowOff>124239</xdr:rowOff>
    </xdr:from>
    <xdr:to>
      <xdr:col>2</xdr:col>
      <xdr:colOff>4870176</xdr:colOff>
      <xdr:row>54</xdr:row>
      <xdr:rowOff>149087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761998</xdr:colOff>
      <xdr:row>100</xdr:row>
      <xdr:rowOff>190499</xdr:rowOff>
    </xdr:from>
    <xdr:to>
      <xdr:col>3</xdr:col>
      <xdr:colOff>2575891</xdr:colOff>
      <xdr:row>121</xdr:row>
      <xdr:rowOff>173934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0.03943</cdr:x>
      <cdr:y>0.88385</cdr:y>
    </cdr:from>
    <cdr:to>
      <cdr:x>0.44803</cdr:x>
      <cdr:y>0.95184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82218" y="2584174"/>
          <a:ext cx="1888435" cy="198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AR" sz="1100">
              <a:solidFill>
                <a:sysClr val="window" lastClr="FFFFFF"/>
              </a:solidFill>
            </a:rPr>
            <a:t>(*)</a:t>
          </a:r>
          <a:r>
            <a:rPr lang="es-AR" sz="1100" baseline="0">
              <a:solidFill>
                <a:sysClr val="window" lastClr="FFFFFF"/>
              </a:solidFill>
            </a:rPr>
            <a:t> Datos preliminares</a:t>
          </a:r>
          <a:endParaRPr lang="es-AR" sz="1100">
            <a:solidFill>
              <a:sysClr val="window" lastClr="FFFFFF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0.03226</cdr:x>
      <cdr:y>0.88952</cdr:y>
    </cdr:from>
    <cdr:to>
      <cdr:x>0.44086</cdr:x>
      <cdr:y>0.95751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49087" y="2600739"/>
          <a:ext cx="1888435" cy="198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AR" sz="1100">
              <a:solidFill>
                <a:sysClr val="window" lastClr="FFFFFF"/>
              </a:solidFill>
            </a:rPr>
            <a:t>(*)</a:t>
          </a:r>
          <a:r>
            <a:rPr lang="es-AR" sz="1100" baseline="0">
              <a:solidFill>
                <a:sysClr val="window" lastClr="FFFFFF"/>
              </a:solidFill>
            </a:rPr>
            <a:t> Datos preliminares</a:t>
          </a:r>
          <a:endParaRPr lang="es-AR" sz="1100">
            <a:solidFill>
              <a:sysClr val="window" lastClr="FFFFFF"/>
            </a:solidFill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0.02964</cdr:x>
      <cdr:y>0.88102</cdr:y>
    </cdr:from>
    <cdr:to>
      <cdr:x>0.48024</cdr:x>
      <cdr:y>0.94901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24239" y="2575891"/>
          <a:ext cx="1888435" cy="198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AR" sz="1100">
              <a:solidFill>
                <a:sysClr val="window" lastClr="FFFFFF"/>
              </a:solidFill>
            </a:rPr>
            <a:t>(*)</a:t>
          </a:r>
          <a:r>
            <a:rPr lang="es-AR" sz="1100" baseline="0">
              <a:solidFill>
                <a:sysClr val="window" lastClr="FFFFFF"/>
              </a:solidFill>
            </a:rPr>
            <a:t> Datos preliminares</a:t>
          </a:r>
          <a:endParaRPr lang="es-AR" sz="1100">
            <a:solidFill>
              <a:sysClr val="window" lastClr="FFFFFF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0.02957</cdr:x>
      <cdr:y>0.88636</cdr:y>
    </cdr:from>
    <cdr:to>
      <cdr:x>0.42609</cdr:x>
      <cdr:y>0.95455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40805" y="2584173"/>
          <a:ext cx="1888435" cy="198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AR" sz="1100">
              <a:solidFill>
                <a:sysClr val="window" lastClr="FFFFFF"/>
              </a:solidFill>
            </a:rPr>
            <a:t>(*)</a:t>
          </a:r>
          <a:r>
            <a:rPr lang="es-AR" sz="1100" baseline="0">
              <a:solidFill>
                <a:sysClr val="window" lastClr="FFFFFF"/>
              </a:solidFill>
            </a:rPr>
            <a:t> Datos preliminares</a:t>
          </a:r>
          <a:endParaRPr lang="es-AR" sz="1100">
            <a:solidFill>
              <a:sysClr val="window" lastClr="FFFFFF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0.04082</cdr:x>
      <cdr:y>0.85714</cdr:y>
    </cdr:from>
    <cdr:to>
      <cdr:x>0.37318</cdr:x>
      <cdr:y>0.92183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1914" y="2633870"/>
          <a:ext cx="1888435" cy="198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AR" sz="1100">
              <a:solidFill>
                <a:schemeClr val="bg1"/>
              </a:solidFill>
            </a:rPr>
            <a:t>(*)</a:t>
          </a:r>
          <a:r>
            <a:rPr lang="es-AR" sz="1100" baseline="0">
              <a:solidFill>
                <a:schemeClr val="bg1"/>
              </a:solidFill>
            </a:rPr>
            <a:t> Datos preliminares</a:t>
          </a:r>
          <a:endParaRPr lang="es-AR" sz="1100">
            <a:solidFill>
              <a:schemeClr val="bg1"/>
            </a:solidFill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0.00429</cdr:x>
      <cdr:y>0.00794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0.02915</cdr:x>
      <cdr:y>0.88679</cdr:y>
    </cdr:from>
    <cdr:to>
      <cdr:x>0.36152</cdr:x>
      <cdr:y>0.95148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165653" y="2724978"/>
          <a:ext cx="1888435" cy="198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AR" sz="1100">
              <a:solidFill>
                <a:sysClr val="window" lastClr="FFFFFF"/>
              </a:solidFill>
            </a:rPr>
            <a:t>(*)</a:t>
          </a:r>
          <a:r>
            <a:rPr lang="es-AR" sz="1100" baseline="0">
              <a:solidFill>
                <a:sysClr val="window" lastClr="FFFFFF"/>
              </a:solidFill>
            </a:rPr>
            <a:t> Datos preliminares</a:t>
          </a:r>
          <a:endParaRPr lang="es-AR" sz="1100">
            <a:solidFill>
              <a:sysClr val="window" lastClr="FFFFFF"/>
            </a:solidFill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0.03061</cdr:x>
      <cdr:y>0.8814</cdr:y>
    </cdr:from>
    <cdr:to>
      <cdr:x>0.36297</cdr:x>
      <cdr:y>0.94609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73935" y="2708413"/>
          <a:ext cx="1888435" cy="198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AR" sz="1100">
              <a:solidFill>
                <a:sysClr val="window" lastClr="FFFFFF"/>
              </a:solidFill>
            </a:rPr>
            <a:t>(*)</a:t>
          </a:r>
          <a:r>
            <a:rPr lang="es-AR" sz="1100" baseline="0">
              <a:solidFill>
                <a:sysClr val="window" lastClr="FFFFFF"/>
              </a:solidFill>
            </a:rPr>
            <a:t> Datos preliminares</a:t>
          </a:r>
          <a:endParaRPr lang="es-AR" sz="1100">
            <a:solidFill>
              <a:sysClr val="window" lastClr="FFFFFF"/>
            </a:solidFill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0.03943</cdr:x>
      <cdr:y>0.88385</cdr:y>
    </cdr:from>
    <cdr:to>
      <cdr:x>0.44803</cdr:x>
      <cdr:y>0.95184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82218" y="2584174"/>
          <a:ext cx="1888435" cy="198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AR" sz="1100">
              <a:solidFill>
                <a:sysClr val="window" lastClr="FFFFFF"/>
              </a:solidFill>
            </a:rPr>
            <a:t>(*)</a:t>
          </a:r>
          <a:r>
            <a:rPr lang="es-AR" sz="1100" baseline="0">
              <a:solidFill>
                <a:sysClr val="window" lastClr="FFFFFF"/>
              </a:solidFill>
            </a:rPr>
            <a:t> Datos preliminares</a:t>
          </a:r>
          <a:endParaRPr lang="es-AR" sz="1100">
            <a:solidFill>
              <a:sysClr val="window" lastClr="FFFFFF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Boletin%20Mensual%202019.xls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Boletin%20Mensual%202019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Boletin%20Mensual%202019.xls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0"/>
  <sheetViews>
    <sheetView tabSelected="1" zoomScale="115" zoomScaleNormal="115" workbookViewId="0">
      <selection activeCell="B6" sqref="B6:C6"/>
    </sheetView>
  </sheetViews>
  <sheetFormatPr baseColWidth="10" defaultRowHeight="15" x14ac:dyDescent="0.25"/>
  <cols>
    <col min="1" max="2" width="11.42578125" style="145"/>
    <col min="3" max="3" width="92.28515625" style="145" customWidth="1"/>
    <col min="4" max="4" width="46.5703125" style="145" customWidth="1"/>
    <col min="5" max="16384" width="11.42578125" style="145"/>
  </cols>
  <sheetData>
    <row r="2" spans="1:4" x14ac:dyDescent="0.25">
      <c r="B2" s="1" t="s">
        <v>0</v>
      </c>
    </row>
    <row r="3" spans="1:4" x14ac:dyDescent="0.25">
      <c r="B3" s="5" t="s">
        <v>1</v>
      </c>
    </row>
    <row r="5" spans="1:4" ht="15.75" x14ac:dyDescent="0.25">
      <c r="B5" s="142"/>
      <c r="C5" s="142"/>
    </row>
    <row r="6" spans="1:4" ht="20.25" customHeight="1" x14ac:dyDescent="0.25">
      <c r="B6" s="246" t="s">
        <v>144</v>
      </c>
      <c r="C6" s="247"/>
    </row>
    <row r="7" spans="1:4" ht="20.25" customHeight="1" x14ac:dyDescent="0.25">
      <c r="B7" s="246" t="s">
        <v>185</v>
      </c>
      <c r="C7" s="247"/>
    </row>
    <row r="8" spans="1:4" ht="16.5" thickBot="1" x14ac:dyDescent="0.3">
      <c r="B8" s="142"/>
      <c r="C8" s="142"/>
    </row>
    <row r="9" spans="1:4" ht="16.5" thickBot="1" x14ac:dyDescent="0.3">
      <c r="B9" s="248" t="s">
        <v>129</v>
      </c>
      <c r="C9" s="249"/>
    </row>
    <row r="10" spans="1:4" ht="16.5" thickBot="1" x14ac:dyDescent="0.3">
      <c r="B10" s="142"/>
      <c r="C10" s="142"/>
    </row>
    <row r="11" spans="1:4" ht="17.25" customHeight="1" thickBot="1" x14ac:dyDescent="0.3">
      <c r="B11" s="143" t="s">
        <v>130</v>
      </c>
      <c r="C11" s="144" t="s">
        <v>131</v>
      </c>
    </row>
    <row r="12" spans="1:4" ht="15.75" x14ac:dyDescent="0.25">
      <c r="B12" s="250" t="s">
        <v>232</v>
      </c>
      <c r="C12" s="251"/>
    </row>
    <row r="13" spans="1:4" x14ac:dyDescent="0.25">
      <c r="A13" s="151"/>
      <c r="B13" s="152" t="s">
        <v>132</v>
      </c>
      <c r="C13" s="153" t="s">
        <v>142</v>
      </c>
      <c r="D13" s="151"/>
    </row>
    <row r="14" spans="1:4" x14ac:dyDescent="0.25">
      <c r="A14" s="151"/>
      <c r="B14" s="152" t="s">
        <v>133</v>
      </c>
      <c r="C14" s="153" t="s">
        <v>172</v>
      </c>
      <c r="D14" s="151"/>
    </row>
    <row r="15" spans="1:4" x14ac:dyDescent="0.25">
      <c r="A15" s="151"/>
      <c r="B15" s="207" t="s">
        <v>134</v>
      </c>
      <c r="C15" s="153" t="s">
        <v>206</v>
      </c>
      <c r="D15" s="151"/>
    </row>
    <row r="16" spans="1:4" ht="15.75" thickBot="1" x14ac:dyDescent="0.3">
      <c r="A16" s="151"/>
      <c r="B16" s="154" t="s">
        <v>196</v>
      </c>
      <c r="C16" s="155" t="s">
        <v>143</v>
      </c>
      <c r="D16" s="151"/>
    </row>
    <row r="100" spans="2:2" x14ac:dyDescent="0.25">
      <c r="B100" s="84"/>
    </row>
  </sheetData>
  <mergeCells count="4">
    <mergeCell ref="B6:C6"/>
    <mergeCell ref="B9:C9"/>
    <mergeCell ref="B12:C12"/>
    <mergeCell ref="B7:C7"/>
  </mergeCells>
  <hyperlinks>
    <hyperlink ref="B13" location="A.1!A1" display="A.1"/>
    <hyperlink ref="B14" location="A.2!A1" display="A.2"/>
    <hyperlink ref="B16" location="A.4!A1" display="A.4"/>
    <hyperlink ref="C13" location="A.1!A1" display="Deuda de la Administración Central - Por instrumento y tipo de plazo"/>
    <hyperlink ref="C16" location="A.4!A1" display="Flujos y variaciones de la Deuda Bruta de la Administración Central"/>
    <hyperlink ref="C15" location="A.3!A1" display="Deuda Bruta de la Administración Central en situación de Pago Normal - Por tipo de moneda y tasa"/>
    <hyperlink ref="C14" location="A.2!A1" display="Deuda Bruta de la Administración Central - Por legislación y situación"/>
    <hyperlink ref="B15" location="A.3!A1" display="A.3"/>
  </hyperlinks>
  <pageMargins left="0.11811023622047245" right="0.11811023622047245" top="0.74803149606299213" bottom="0.74803149606299213" header="0.31496062992125984" footer="0.31496062992125984"/>
  <pageSetup paperSize="9" scale="70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5"/>
  <sheetViews>
    <sheetView showGridLines="0" zoomScaleNormal="100" workbookViewId="0"/>
  </sheetViews>
  <sheetFormatPr baseColWidth="10" defaultColWidth="11.42578125" defaultRowHeight="15" x14ac:dyDescent="0.25"/>
  <cols>
    <col min="1" max="1" width="7.7109375" style="6" customWidth="1"/>
    <col min="2" max="2" width="100" style="2" customWidth="1"/>
    <col min="3" max="3" width="13.42578125" style="2" bestFit="1" customWidth="1"/>
    <col min="4" max="11" width="13.42578125" style="3" bestFit="1" customWidth="1"/>
    <col min="12" max="12" width="17" style="3" customWidth="1"/>
    <col min="13" max="13" width="18" style="3" bestFit="1" customWidth="1"/>
    <col min="14" max="14" width="25.5703125" style="2" bestFit="1" customWidth="1"/>
    <col min="15" max="15" width="11.42578125" style="2"/>
    <col min="16" max="16" width="17.85546875" style="2" customWidth="1"/>
    <col min="17" max="17" width="14.7109375" style="3" bestFit="1" customWidth="1"/>
    <col min="18" max="16384" width="11.42578125" style="2"/>
  </cols>
  <sheetData>
    <row r="1" spans="1:14" x14ac:dyDescent="0.25">
      <c r="A1" s="229" t="s">
        <v>135</v>
      </c>
    </row>
    <row r="2" spans="1:14" x14ac:dyDescent="0.25">
      <c r="A2" s="1"/>
      <c r="B2" s="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4" x14ac:dyDescent="0.25">
      <c r="A3" s="5"/>
      <c r="B3" s="5" t="s">
        <v>1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</row>
    <row r="5" spans="1:14" ht="16.5" x14ac:dyDescent="0.25">
      <c r="B5" s="252" t="s">
        <v>144</v>
      </c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</row>
    <row r="6" spans="1:14" ht="15.75" x14ac:dyDescent="0.25">
      <c r="B6" s="253" t="s">
        <v>186</v>
      </c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</row>
    <row r="7" spans="1:14" x14ac:dyDescent="0.25">
      <c r="B7" s="7"/>
      <c r="C7" s="7"/>
    </row>
    <row r="8" spans="1:14" ht="15.75" thickBot="1" x14ac:dyDescent="0.3">
      <c r="B8" s="8"/>
      <c r="C8" s="9" t="s">
        <v>50</v>
      </c>
      <c r="D8" s="9" t="s">
        <v>51</v>
      </c>
      <c r="E8" s="9" t="s">
        <v>52</v>
      </c>
      <c r="F8" s="9" t="s">
        <v>54</v>
      </c>
      <c r="G8" s="9" t="s">
        <v>188</v>
      </c>
      <c r="H8" s="9" t="s">
        <v>200</v>
      </c>
      <c r="I8" s="9" t="s">
        <v>207</v>
      </c>
      <c r="J8" s="9" t="s">
        <v>219</v>
      </c>
      <c r="K8" s="9" t="s">
        <v>227</v>
      </c>
      <c r="L8" s="9" t="s">
        <v>235</v>
      </c>
      <c r="M8" s="9"/>
    </row>
    <row r="9" spans="1:14" ht="24" customHeight="1" thickTop="1" x14ac:dyDescent="0.25">
      <c r="B9" s="32"/>
      <c r="C9" s="10" t="s">
        <v>48</v>
      </c>
      <c r="D9" s="10" t="s">
        <v>49</v>
      </c>
      <c r="E9" s="10" t="s">
        <v>53</v>
      </c>
      <c r="F9" s="10" t="s">
        <v>208</v>
      </c>
      <c r="G9" s="10" t="s">
        <v>209</v>
      </c>
      <c r="H9" s="10" t="s">
        <v>210</v>
      </c>
      <c r="I9" s="10" t="s">
        <v>238</v>
      </c>
      <c r="J9" s="10" t="s">
        <v>239</v>
      </c>
      <c r="K9" s="10" t="s">
        <v>240</v>
      </c>
      <c r="L9" s="10" t="s">
        <v>233</v>
      </c>
      <c r="M9" s="10" t="s">
        <v>234</v>
      </c>
    </row>
    <row r="10" spans="1:14" ht="15.75" x14ac:dyDescent="0.25">
      <c r="B10" s="35" t="s">
        <v>173</v>
      </c>
      <c r="C10" s="11">
        <f t="shared" ref="C10:I10" si="0">+C12+C149</f>
        <v>335661.30000000005</v>
      </c>
      <c r="D10" s="11">
        <f t="shared" si="0"/>
        <v>334477</v>
      </c>
      <c r="E10" s="11">
        <f t="shared" si="0"/>
        <v>324898.30000000005</v>
      </c>
      <c r="F10" s="11">
        <f t="shared" si="0"/>
        <v>334322.89999999997</v>
      </c>
      <c r="G10" s="11">
        <f t="shared" si="0"/>
        <v>329930.60000000003</v>
      </c>
      <c r="H10" s="11">
        <f t="shared" si="0"/>
        <v>337267.10000000003</v>
      </c>
      <c r="I10" s="11">
        <f t="shared" si="0"/>
        <v>341957.5</v>
      </c>
      <c r="J10" s="11">
        <f t="shared" ref="J10:L10" si="1">+J12+J149</f>
        <v>310102.3</v>
      </c>
      <c r="K10" s="11">
        <f t="shared" si="1"/>
        <v>311251.20000000001</v>
      </c>
      <c r="L10" s="11">
        <f t="shared" si="1"/>
        <v>310478.8</v>
      </c>
      <c r="M10" s="55">
        <f>+L10/$L$10</f>
        <v>1</v>
      </c>
      <c r="N10" s="3"/>
    </row>
    <row r="11" spans="1:14" ht="6.75" customHeight="1" x14ac:dyDescent="0.3">
      <c r="B11" s="33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pans="1:14" ht="15.75" x14ac:dyDescent="0.25">
      <c r="B12" s="35" t="s">
        <v>180</v>
      </c>
      <c r="C12" s="11">
        <f t="shared" ref="C12:I12" si="2">+C15+C144</f>
        <v>332851.60000000003</v>
      </c>
      <c r="D12" s="11">
        <f t="shared" si="2"/>
        <v>331675.90000000002</v>
      </c>
      <c r="E12" s="11">
        <f t="shared" si="2"/>
        <v>322421.40000000002</v>
      </c>
      <c r="F12" s="11">
        <f t="shared" si="2"/>
        <v>331845.19999999995</v>
      </c>
      <c r="G12" s="11">
        <f t="shared" si="2"/>
        <v>327454.40000000002</v>
      </c>
      <c r="H12" s="11">
        <f t="shared" si="2"/>
        <v>334810.80000000005</v>
      </c>
      <c r="I12" s="11">
        <f t="shared" si="2"/>
        <v>339524.2</v>
      </c>
      <c r="J12" s="11">
        <f t="shared" ref="J12:L12" si="3">+J15+J144</f>
        <v>307692.3</v>
      </c>
      <c r="K12" s="11">
        <f t="shared" si="3"/>
        <v>308845.7</v>
      </c>
      <c r="L12" s="11">
        <f t="shared" si="3"/>
        <v>308053</v>
      </c>
      <c r="M12" s="55">
        <f>+L12/$L$10</f>
        <v>0.9921869061591323</v>
      </c>
    </row>
    <row r="13" spans="1:14" ht="8.25" customHeight="1" x14ac:dyDescent="0.25">
      <c r="B13" s="3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4" ht="9" customHeight="1" x14ac:dyDescent="0.25">
      <c r="B14" s="3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4" ht="15.75" x14ac:dyDescent="0.25">
      <c r="B15" s="141" t="s">
        <v>179</v>
      </c>
      <c r="C15" s="11">
        <f t="shared" ref="C15:I15" si="4">+C17+C121</f>
        <v>332746.60000000003</v>
      </c>
      <c r="D15" s="11">
        <f t="shared" si="4"/>
        <v>331571.20000000001</v>
      </c>
      <c r="E15" s="11">
        <f t="shared" si="4"/>
        <v>322317.30000000005</v>
      </c>
      <c r="F15" s="11">
        <f t="shared" si="4"/>
        <v>331741.09999999998</v>
      </c>
      <c r="G15" s="11">
        <f t="shared" si="4"/>
        <v>327350.40000000002</v>
      </c>
      <c r="H15" s="11">
        <f t="shared" si="4"/>
        <v>334706.10000000003</v>
      </c>
      <c r="I15" s="11">
        <f t="shared" si="4"/>
        <v>339420.3</v>
      </c>
      <c r="J15" s="11">
        <f t="shared" ref="J15:L15" si="5">+J17+J121</f>
        <v>307589.2</v>
      </c>
      <c r="K15" s="11">
        <f t="shared" si="5"/>
        <v>308742.7</v>
      </c>
      <c r="L15" s="11">
        <f t="shared" si="5"/>
        <v>307949.40000000002</v>
      </c>
      <c r="M15" s="55">
        <f>+L15/$L$10</f>
        <v>0.99185322798207165</v>
      </c>
    </row>
    <row r="16" spans="1:14" ht="15.75" x14ac:dyDescent="0.25">
      <c r="B16" s="3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5.75" x14ac:dyDescent="0.25">
      <c r="B17" s="37" t="s">
        <v>2</v>
      </c>
      <c r="C17" s="11">
        <f t="shared" ref="C17:I17" si="6">+C19+C79+C90+C119</f>
        <v>294126.30000000005</v>
      </c>
      <c r="D17" s="11">
        <f t="shared" si="6"/>
        <v>296456.2</v>
      </c>
      <c r="E17" s="11">
        <f t="shared" si="6"/>
        <v>288215.50000000006</v>
      </c>
      <c r="F17" s="11">
        <f t="shared" si="6"/>
        <v>298379.2</v>
      </c>
      <c r="G17" s="11">
        <f t="shared" si="6"/>
        <v>294873.30000000005</v>
      </c>
      <c r="H17" s="11">
        <f t="shared" si="6"/>
        <v>300861.60000000003</v>
      </c>
      <c r="I17" s="11">
        <f t="shared" si="6"/>
        <v>303851.5</v>
      </c>
      <c r="J17" s="11">
        <f t="shared" ref="J17:L17" si="7">+J19+J79+J90+J119</f>
        <v>293271.10000000003</v>
      </c>
      <c r="K17" s="11">
        <f t="shared" si="7"/>
        <v>293503.90000000002</v>
      </c>
      <c r="L17" s="11">
        <f t="shared" si="7"/>
        <v>292814.80000000005</v>
      </c>
      <c r="M17" s="55">
        <f>+L17/$L$10</f>
        <v>0.94310722664478241</v>
      </c>
    </row>
    <row r="18" spans="1:13" x14ac:dyDescent="0.25">
      <c r="B18" s="38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ht="15.75" x14ac:dyDescent="0.25">
      <c r="A19" s="16"/>
      <c r="B19" s="39" t="s">
        <v>3</v>
      </c>
      <c r="C19" s="17">
        <f t="shared" ref="C19:I19" si="8">+C21+C43+C77</f>
        <v>216771.70000000004</v>
      </c>
      <c r="D19" s="17">
        <f t="shared" si="8"/>
        <v>219175.70000000004</v>
      </c>
      <c r="E19" s="17">
        <f t="shared" si="8"/>
        <v>213330.20000000004</v>
      </c>
      <c r="F19" s="17">
        <f t="shared" si="8"/>
        <v>212709.8</v>
      </c>
      <c r="G19" s="17">
        <f t="shared" si="8"/>
        <v>210302.70000000004</v>
      </c>
      <c r="H19" s="17">
        <f t="shared" si="8"/>
        <v>214827.1</v>
      </c>
      <c r="I19" s="17">
        <f t="shared" si="8"/>
        <v>213511</v>
      </c>
      <c r="J19" s="17">
        <v>189591.40000000002</v>
      </c>
      <c r="K19" s="17">
        <f>+K21+K43+K77</f>
        <v>191006.50000000003</v>
      </c>
      <c r="L19" s="17">
        <f>+L21+L43+L77</f>
        <v>191116.30000000005</v>
      </c>
      <c r="M19" s="56">
        <f>+L19/$L$10</f>
        <v>0.61555346129912913</v>
      </c>
    </row>
    <row r="20" spans="1:13" x14ac:dyDescent="0.25">
      <c r="A20" s="16"/>
      <c r="B20" s="39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3" x14ac:dyDescent="0.25">
      <c r="A21" s="16"/>
      <c r="B21" s="40" t="s">
        <v>4</v>
      </c>
      <c r="C21" s="19">
        <f t="shared" ref="C21:I21" si="9">+C22+C31</f>
        <v>43886</v>
      </c>
      <c r="D21" s="19">
        <f t="shared" si="9"/>
        <v>44347.600000000006</v>
      </c>
      <c r="E21" s="19">
        <f t="shared" si="9"/>
        <v>41501.1</v>
      </c>
      <c r="F21" s="19">
        <f t="shared" si="9"/>
        <v>43277.1</v>
      </c>
      <c r="G21" s="19">
        <f t="shared" si="9"/>
        <v>43454.1</v>
      </c>
      <c r="H21" s="19">
        <f t="shared" si="9"/>
        <v>47616.7</v>
      </c>
      <c r="I21" s="19">
        <f t="shared" si="9"/>
        <v>46812.299999999996</v>
      </c>
      <c r="J21" s="19">
        <f t="shared" ref="J21" si="10">+J22+J31</f>
        <v>35876.9</v>
      </c>
      <c r="K21" s="19">
        <f t="shared" ref="K21" si="11">+K22+K31</f>
        <v>37458.899999999994</v>
      </c>
      <c r="L21" s="19">
        <f t="shared" ref="L21" si="12">+L22+L31</f>
        <v>37123.699999999997</v>
      </c>
      <c r="M21" s="57">
        <f t="shared" ref="M21:M22" si="13">+L21/$L$10</f>
        <v>0.11956919441842728</v>
      </c>
    </row>
    <row r="22" spans="1:13" x14ac:dyDescent="0.25">
      <c r="A22" s="20"/>
      <c r="B22" s="41" t="s">
        <v>5</v>
      </c>
      <c r="C22" s="21">
        <f t="shared" ref="C22:I22" si="14">+SUM(C23:C29)</f>
        <v>23231.600000000002</v>
      </c>
      <c r="D22" s="21">
        <f t="shared" si="14"/>
        <v>23465.5</v>
      </c>
      <c r="E22" s="21">
        <f t="shared" si="14"/>
        <v>20538.199999999997</v>
      </c>
      <c r="F22" s="21">
        <f t="shared" si="14"/>
        <v>21581.7</v>
      </c>
      <c r="G22" s="21">
        <f t="shared" si="14"/>
        <v>21305.9</v>
      </c>
      <c r="H22" s="21">
        <f t="shared" si="14"/>
        <v>22917.200000000001</v>
      </c>
      <c r="I22" s="21">
        <f t="shared" si="14"/>
        <v>20976</v>
      </c>
      <c r="J22" s="21">
        <f t="shared" ref="J22" si="15">+SUM(J23:J29)</f>
        <v>16218.900000000001</v>
      </c>
      <c r="K22" s="21">
        <f t="shared" ref="K22" si="16">+SUM(K23:K29)</f>
        <v>16670.900000000001</v>
      </c>
      <c r="L22" s="21">
        <f t="shared" ref="L22" si="17">+SUM(L23:L29)</f>
        <v>16103.4</v>
      </c>
      <c r="M22" s="57">
        <f t="shared" si="13"/>
        <v>5.1866343209262596E-2</v>
      </c>
    </row>
    <row r="23" spans="1:13" x14ac:dyDescent="0.25">
      <c r="A23" s="20"/>
      <c r="B23" s="42" t="s">
        <v>57</v>
      </c>
      <c r="C23" s="22">
        <v>21.4</v>
      </c>
      <c r="D23" s="22">
        <v>20.3</v>
      </c>
      <c r="E23" s="22">
        <v>18.3</v>
      </c>
      <c r="F23" s="22">
        <v>18</v>
      </c>
      <c r="G23" s="22">
        <v>17.7</v>
      </c>
      <c r="H23" s="22">
        <v>18.7</v>
      </c>
      <c r="I23" s="22">
        <v>18.100000000000001</v>
      </c>
      <c r="J23" s="22">
        <v>13.4</v>
      </c>
      <c r="K23" s="22">
        <v>13.8</v>
      </c>
      <c r="L23" s="22">
        <v>13.3</v>
      </c>
      <c r="M23" s="22"/>
    </row>
    <row r="24" spans="1:13" x14ac:dyDescent="0.25">
      <c r="A24" s="20"/>
      <c r="B24" s="42" t="s">
        <v>6</v>
      </c>
      <c r="C24" s="22">
        <v>199.9</v>
      </c>
      <c r="D24" s="22">
        <v>192.7</v>
      </c>
      <c r="E24" s="22">
        <v>174.6</v>
      </c>
      <c r="F24" s="22">
        <v>173.1</v>
      </c>
      <c r="G24" s="22">
        <v>172.1</v>
      </c>
      <c r="H24" s="22">
        <v>185.1</v>
      </c>
      <c r="I24" s="22">
        <v>174.6</v>
      </c>
      <c r="J24" s="22">
        <v>138.9</v>
      </c>
      <c r="K24" s="22">
        <v>146.80000000000001</v>
      </c>
      <c r="L24" s="22">
        <v>136.9</v>
      </c>
      <c r="M24" s="22"/>
    </row>
    <row r="25" spans="1:13" x14ac:dyDescent="0.25">
      <c r="A25" s="20"/>
      <c r="B25" s="42" t="s">
        <v>7</v>
      </c>
      <c r="C25" s="22">
        <v>7413.5</v>
      </c>
      <c r="D25" s="22">
        <v>8139.7</v>
      </c>
      <c r="E25" s="22">
        <v>6579.3</v>
      </c>
      <c r="F25" s="22">
        <v>6491.2</v>
      </c>
      <c r="G25" s="22">
        <v>6357.9</v>
      </c>
      <c r="H25" s="22">
        <v>6274</v>
      </c>
      <c r="I25" s="22">
        <v>6022.2</v>
      </c>
      <c r="J25" s="22">
        <v>4844.6000000000004</v>
      </c>
      <c r="K25" s="22">
        <v>4919.3999999999996</v>
      </c>
      <c r="L25" s="22">
        <v>4795.5</v>
      </c>
      <c r="M25" s="22"/>
    </row>
    <row r="26" spans="1:13" x14ac:dyDescent="0.25">
      <c r="A26" s="20"/>
      <c r="B26" s="42" t="s">
        <v>8</v>
      </c>
      <c r="C26" s="22">
        <v>11828.4</v>
      </c>
      <c r="D26" s="22">
        <v>11232.9</v>
      </c>
      <c r="E26" s="22">
        <v>10295.299999999999</v>
      </c>
      <c r="F26" s="22">
        <v>10141.700000000001</v>
      </c>
      <c r="G26" s="22">
        <v>10078.5</v>
      </c>
      <c r="H26" s="22">
        <v>10653.4</v>
      </c>
      <c r="I26" s="22">
        <v>10308.4</v>
      </c>
      <c r="J26" s="22">
        <v>7655</v>
      </c>
      <c r="K26" s="22">
        <v>8012.9</v>
      </c>
      <c r="L26" s="22">
        <v>7722</v>
      </c>
      <c r="M26" s="22"/>
    </row>
    <row r="27" spans="1:13" x14ac:dyDescent="0.25">
      <c r="A27" s="20"/>
      <c r="B27" s="42" t="s">
        <v>10</v>
      </c>
      <c r="C27" s="22">
        <v>949.5</v>
      </c>
      <c r="D27" s="22">
        <v>1202.9000000000001</v>
      </c>
      <c r="E27" s="22">
        <v>1062.5999999999999</v>
      </c>
      <c r="F27" s="22">
        <v>1086.5</v>
      </c>
      <c r="G27" s="22">
        <v>1103.9000000000001</v>
      </c>
      <c r="H27" s="22">
        <v>1232.5999999999999</v>
      </c>
      <c r="I27" s="22">
        <v>0</v>
      </c>
      <c r="J27" s="22">
        <v>0</v>
      </c>
      <c r="K27" s="22">
        <v>0</v>
      </c>
      <c r="L27" s="22">
        <v>0</v>
      </c>
      <c r="M27" s="22"/>
    </row>
    <row r="28" spans="1:13" x14ac:dyDescent="0.25">
      <c r="A28" s="20"/>
      <c r="B28" s="42" t="s">
        <v>9</v>
      </c>
      <c r="C28" s="22">
        <v>2818.9</v>
      </c>
      <c r="D28" s="22">
        <v>2677</v>
      </c>
      <c r="E28" s="22">
        <v>2408.1</v>
      </c>
      <c r="F28" s="22">
        <v>2372.1999999999998</v>
      </c>
      <c r="G28" s="22">
        <v>2326.6999999999998</v>
      </c>
      <c r="H28" s="22">
        <v>3354.2</v>
      </c>
      <c r="I28" s="22">
        <v>3245.5</v>
      </c>
      <c r="J28" s="22">
        <v>2410.1</v>
      </c>
      <c r="K28" s="22">
        <v>2473.6</v>
      </c>
      <c r="L28" s="22">
        <v>2383.8000000000002</v>
      </c>
      <c r="M28" s="22"/>
    </row>
    <row r="29" spans="1:13" x14ac:dyDescent="0.25">
      <c r="A29" s="20"/>
      <c r="B29" s="42" t="s">
        <v>55</v>
      </c>
      <c r="C29" s="22">
        <v>0</v>
      </c>
      <c r="D29" s="22">
        <v>0</v>
      </c>
      <c r="E29" s="22">
        <v>0</v>
      </c>
      <c r="F29" s="22">
        <v>1299</v>
      </c>
      <c r="G29" s="22">
        <v>1249.0999999999999</v>
      </c>
      <c r="H29" s="22">
        <v>1199.2</v>
      </c>
      <c r="I29" s="22">
        <v>1207.2</v>
      </c>
      <c r="J29" s="22">
        <v>1156.9000000000001</v>
      </c>
      <c r="K29" s="22">
        <v>1104.4000000000001</v>
      </c>
      <c r="L29" s="22">
        <v>1051.9000000000001</v>
      </c>
      <c r="M29" s="22"/>
    </row>
    <row r="30" spans="1:13" x14ac:dyDescent="0.25">
      <c r="A30" s="20"/>
      <c r="B30" s="4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</row>
    <row r="31" spans="1:13" x14ac:dyDescent="0.25">
      <c r="A31" s="20"/>
      <c r="B31" s="41" t="s">
        <v>11</v>
      </c>
      <c r="C31" s="21">
        <f>+SUM(C32:C36)+C39</f>
        <v>20654.400000000001</v>
      </c>
      <c r="D31" s="21">
        <f t="shared" ref="D31:L31" si="18">+SUM(D32:D36)+D39</f>
        <v>20882.100000000002</v>
      </c>
      <c r="E31" s="21">
        <f t="shared" si="18"/>
        <v>20962.900000000001</v>
      </c>
      <c r="F31" s="21">
        <f t="shared" si="18"/>
        <v>21695.399999999998</v>
      </c>
      <c r="G31" s="21">
        <f t="shared" si="18"/>
        <v>22148.199999999997</v>
      </c>
      <c r="H31" s="21">
        <f t="shared" si="18"/>
        <v>24699.5</v>
      </c>
      <c r="I31" s="21">
        <f t="shared" si="18"/>
        <v>25836.299999999996</v>
      </c>
      <c r="J31" s="21">
        <f t="shared" si="18"/>
        <v>19658</v>
      </c>
      <c r="K31" s="21">
        <f t="shared" si="18"/>
        <v>20787.999999999996</v>
      </c>
      <c r="L31" s="21">
        <f t="shared" si="18"/>
        <v>21020.3</v>
      </c>
      <c r="M31" s="57">
        <f t="shared" ref="M31" si="19">+L31/$L$10</f>
        <v>6.770285120916468E-2</v>
      </c>
    </row>
    <row r="32" spans="1:13" x14ac:dyDescent="0.25">
      <c r="A32" s="20"/>
      <c r="B32" s="42" t="s">
        <v>12</v>
      </c>
      <c r="C32" s="22">
        <v>286</v>
      </c>
      <c r="D32" s="22">
        <v>274.2</v>
      </c>
      <c r="E32" s="22">
        <v>251.2</v>
      </c>
      <c r="F32" s="22">
        <v>253.6</v>
      </c>
      <c r="G32" s="22">
        <v>254.5</v>
      </c>
      <c r="H32" s="22">
        <v>272.89999999999998</v>
      </c>
      <c r="I32" s="22">
        <v>267.10000000000002</v>
      </c>
      <c r="J32" s="22">
        <v>199.6</v>
      </c>
      <c r="K32" s="22">
        <v>207.3</v>
      </c>
      <c r="L32" s="22">
        <v>206</v>
      </c>
      <c r="M32" s="22"/>
    </row>
    <row r="33" spans="1:13" x14ac:dyDescent="0.25">
      <c r="A33" s="20"/>
      <c r="B33" s="42" t="s">
        <v>13</v>
      </c>
      <c r="C33" s="22">
        <v>8886</v>
      </c>
      <c r="D33" s="22">
        <v>9419.7000000000007</v>
      </c>
      <c r="E33" s="22">
        <v>10293.5</v>
      </c>
      <c r="F33" s="22">
        <v>10749.3</v>
      </c>
      <c r="G33" s="22">
        <v>10975.9</v>
      </c>
      <c r="H33" s="22">
        <v>12517.2</v>
      </c>
      <c r="I33" s="22">
        <v>12468.4</v>
      </c>
      <c r="J33" s="22">
        <v>9485.1</v>
      </c>
      <c r="K33" s="22">
        <v>10032.9</v>
      </c>
      <c r="L33" s="22">
        <v>10156.200000000001</v>
      </c>
      <c r="M33" s="22"/>
    </row>
    <row r="34" spans="1:13" x14ac:dyDescent="0.25">
      <c r="A34" s="20"/>
      <c r="B34" s="42" t="s">
        <v>10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1238</v>
      </c>
      <c r="J34" s="22">
        <v>948.8</v>
      </c>
      <c r="K34" s="22">
        <v>1002.1</v>
      </c>
      <c r="L34" s="22">
        <v>995</v>
      </c>
      <c r="M34" s="22"/>
    </row>
    <row r="35" spans="1:13" x14ac:dyDescent="0.25">
      <c r="A35" s="20"/>
      <c r="B35" s="42" t="s">
        <v>14</v>
      </c>
      <c r="C35" s="22">
        <v>7656.9</v>
      </c>
      <c r="D35" s="22">
        <v>7460.7</v>
      </c>
      <c r="E35" s="22">
        <v>6947.2</v>
      </c>
      <c r="F35" s="22">
        <v>7130.1</v>
      </c>
      <c r="G35" s="22">
        <v>7280.4</v>
      </c>
      <c r="H35" s="22">
        <v>7941.6</v>
      </c>
      <c r="I35" s="22">
        <v>7910.6</v>
      </c>
      <c r="J35" s="22">
        <v>6017.8</v>
      </c>
      <c r="K35" s="22">
        <v>6365.4</v>
      </c>
      <c r="L35" s="22">
        <v>6443.7</v>
      </c>
      <c r="M35" s="22"/>
    </row>
    <row r="36" spans="1:13" x14ac:dyDescent="0.25">
      <c r="A36" s="20"/>
      <c r="B36" s="42" t="s">
        <v>15</v>
      </c>
      <c r="C36" s="22">
        <f>+C37+C38</f>
        <v>3157.5</v>
      </c>
      <c r="D36" s="22">
        <f t="shared" ref="D36:L36" si="20">+D37+D38</f>
        <v>3076.6</v>
      </c>
      <c r="E36" s="22">
        <f t="shared" si="20"/>
        <v>2864.9</v>
      </c>
      <c r="F36" s="22">
        <f t="shared" si="20"/>
        <v>2940.3</v>
      </c>
      <c r="G36" s="22">
        <f t="shared" si="20"/>
        <v>3002.2999999999997</v>
      </c>
      <c r="H36" s="22">
        <f t="shared" si="20"/>
        <v>3275</v>
      </c>
      <c r="I36" s="22">
        <f t="shared" ref="I36" si="21">+I37+I38</f>
        <v>3262.1</v>
      </c>
      <c r="J36" s="22">
        <v>2481.6999999999998</v>
      </c>
      <c r="K36" s="22">
        <f t="shared" ref="K36" si="22">+K37+K38</f>
        <v>2625</v>
      </c>
      <c r="L36" s="22">
        <f t="shared" si="20"/>
        <v>2657.2999999999997</v>
      </c>
      <c r="M36" s="22"/>
    </row>
    <row r="37" spans="1:13" x14ac:dyDescent="0.25">
      <c r="A37" s="20"/>
      <c r="B37" s="42" t="s">
        <v>16</v>
      </c>
      <c r="C37" s="23">
        <v>3120</v>
      </c>
      <c r="D37" s="23">
        <v>3040.1</v>
      </c>
      <c r="E37" s="23">
        <v>2830.9</v>
      </c>
      <c r="F37" s="23">
        <v>2905.4</v>
      </c>
      <c r="G37" s="23">
        <v>2966.6</v>
      </c>
      <c r="H37" s="23">
        <v>3236.1</v>
      </c>
      <c r="I37" s="23">
        <v>3223.4</v>
      </c>
      <c r="J37" s="23">
        <v>2452.1999999999998</v>
      </c>
      <c r="K37" s="23">
        <v>2593.8000000000002</v>
      </c>
      <c r="L37" s="23">
        <v>2625.7</v>
      </c>
      <c r="M37" s="23"/>
    </row>
    <row r="38" spans="1:13" x14ac:dyDescent="0.25">
      <c r="A38" s="20"/>
      <c r="B38" s="42" t="s">
        <v>17</v>
      </c>
      <c r="C38" s="23">
        <v>37.5</v>
      </c>
      <c r="D38" s="23">
        <v>36.5</v>
      </c>
      <c r="E38" s="23">
        <v>34</v>
      </c>
      <c r="F38" s="23">
        <v>34.9</v>
      </c>
      <c r="G38" s="23">
        <v>35.700000000000003</v>
      </c>
      <c r="H38" s="23">
        <v>38.9</v>
      </c>
      <c r="I38" s="23">
        <v>38.700000000000003</v>
      </c>
      <c r="J38" s="23">
        <v>29.5</v>
      </c>
      <c r="K38" s="23">
        <v>31.2</v>
      </c>
      <c r="L38" s="23">
        <v>31.6</v>
      </c>
      <c r="M38" s="23"/>
    </row>
    <row r="39" spans="1:13" x14ac:dyDescent="0.25">
      <c r="A39" s="20"/>
      <c r="B39" s="42" t="s">
        <v>18</v>
      </c>
      <c r="C39" s="22">
        <f>+C40+C41</f>
        <v>668</v>
      </c>
      <c r="D39" s="22">
        <f t="shared" ref="D39:L39" si="23">+D40+D41</f>
        <v>650.9</v>
      </c>
      <c r="E39" s="22">
        <f t="shared" si="23"/>
        <v>606.1</v>
      </c>
      <c r="F39" s="22">
        <f t="shared" si="23"/>
        <v>622.1</v>
      </c>
      <c r="G39" s="22">
        <f t="shared" si="23"/>
        <v>635.1</v>
      </c>
      <c r="H39" s="22">
        <f t="shared" si="23"/>
        <v>692.80000000000007</v>
      </c>
      <c r="I39" s="22">
        <f t="shared" ref="I39" si="24">+I40+I41</f>
        <v>690.1</v>
      </c>
      <c r="J39" s="22">
        <v>525</v>
      </c>
      <c r="K39" s="22">
        <f t="shared" ref="K39" si="25">+K40+K41</f>
        <v>555.30000000000007</v>
      </c>
      <c r="L39" s="22">
        <f t="shared" si="23"/>
        <v>562.1</v>
      </c>
      <c r="M39" s="22"/>
    </row>
    <row r="40" spans="1:13" x14ac:dyDescent="0.25">
      <c r="A40" s="20"/>
      <c r="B40" s="42" t="s">
        <v>16</v>
      </c>
      <c r="C40" s="23">
        <v>665.4</v>
      </c>
      <c r="D40" s="23">
        <v>648.29999999999995</v>
      </c>
      <c r="E40" s="23">
        <v>603.70000000000005</v>
      </c>
      <c r="F40" s="23">
        <v>619.6</v>
      </c>
      <c r="G40" s="23">
        <v>632.6</v>
      </c>
      <c r="H40" s="23">
        <v>690.1</v>
      </c>
      <c r="I40" s="23">
        <v>687.4</v>
      </c>
      <c r="J40" s="23">
        <v>522.9</v>
      </c>
      <c r="K40" s="23">
        <v>553.1</v>
      </c>
      <c r="L40" s="23">
        <v>559.9</v>
      </c>
      <c r="M40" s="23"/>
    </row>
    <row r="41" spans="1:13" x14ac:dyDescent="0.25">
      <c r="A41" s="20"/>
      <c r="B41" s="42" t="s">
        <v>17</v>
      </c>
      <c r="C41" s="23">
        <v>2.6</v>
      </c>
      <c r="D41" s="23">
        <v>2.6</v>
      </c>
      <c r="E41" s="23">
        <v>2.4</v>
      </c>
      <c r="F41" s="23">
        <v>2.5</v>
      </c>
      <c r="G41" s="23">
        <v>2.5</v>
      </c>
      <c r="H41" s="23">
        <v>2.7</v>
      </c>
      <c r="I41" s="23">
        <v>2.7</v>
      </c>
      <c r="J41" s="23">
        <v>2.1</v>
      </c>
      <c r="K41" s="23">
        <v>2.2000000000000002</v>
      </c>
      <c r="L41" s="23">
        <v>2.2000000000000002</v>
      </c>
      <c r="M41" s="23"/>
    </row>
    <row r="42" spans="1:13" x14ac:dyDescent="0.25">
      <c r="A42" s="20"/>
      <c r="B42" s="43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</row>
    <row r="43" spans="1:13" x14ac:dyDescent="0.25">
      <c r="A43" s="20"/>
      <c r="B43" s="40" t="s">
        <v>19</v>
      </c>
      <c r="C43" s="19">
        <f>+C44+C57+C66+C74</f>
        <v>172870.80000000005</v>
      </c>
      <c r="D43" s="19">
        <f t="shared" ref="D43:H43" si="26">+D44+D57+D66+D74</f>
        <v>174813.20000000004</v>
      </c>
      <c r="E43" s="19">
        <f t="shared" si="26"/>
        <v>171814.30000000005</v>
      </c>
      <c r="F43" s="19">
        <f t="shared" si="26"/>
        <v>169417.9</v>
      </c>
      <c r="G43" s="19">
        <f t="shared" si="26"/>
        <v>166833.80000000005</v>
      </c>
      <c r="H43" s="19">
        <f t="shared" si="26"/>
        <v>167195.5</v>
      </c>
      <c r="I43" s="19">
        <f t="shared" ref="I43:L43" si="27">+I44+I57+I66+I74</f>
        <v>166683.70000000001</v>
      </c>
      <c r="J43" s="19">
        <f t="shared" si="27"/>
        <v>153699.80000000002</v>
      </c>
      <c r="K43" s="19">
        <f t="shared" si="27"/>
        <v>153532.90000000002</v>
      </c>
      <c r="L43" s="19">
        <f t="shared" si="27"/>
        <v>153977.90000000005</v>
      </c>
      <c r="M43" s="57">
        <f t="shared" ref="M43:M44" si="28">+L43/$L$10</f>
        <v>0.4959369206528757</v>
      </c>
    </row>
    <row r="44" spans="1:13" x14ac:dyDescent="0.25">
      <c r="A44" s="20"/>
      <c r="B44" s="44" t="s">
        <v>20</v>
      </c>
      <c r="C44" s="21">
        <f>+SUM(C45:C50)+C53</f>
        <v>152184.80000000005</v>
      </c>
      <c r="D44" s="21">
        <f t="shared" ref="D44:H44" si="29">+SUM(D45:D50)+D53</f>
        <v>154264.30000000005</v>
      </c>
      <c r="E44" s="21">
        <f t="shared" si="29"/>
        <v>151530.80000000005</v>
      </c>
      <c r="F44" s="21">
        <f t="shared" si="29"/>
        <v>149149.80000000002</v>
      </c>
      <c r="G44" s="21">
        <f t="shared" si="29"/>
        <v>146634.30000000002</v>
      </c>
      <c r="H44" s="21">
        <f t="shared" si="29"/>
        <v>146634.30000000002</v>
      </c>
      <c r="I44" s="21">
        <f t="shared" ref="I44:L44" si="30">+SUM(I45:I50)+I53</f>
        <v>146634.30000000002</v>
      </c>
      <c r="J44" s="21">
        <f t="shared" si="30"/>
        <v>133802.50000000003</v>
      </c>
      <c r="K44" s="21">
        <f t="shared" si="30"/>
        <v>133802.50000000003</v>
      </c>
      <c r="L44" s="21">
        <f t="shared" si="30"/>
        <v>133802.50000000003</v>
      </c>
      <c r="M44" s="57">
        <f t="shared" si="28"/>
        <v>0.43095535025257775</v>
      </c>
    </row>
    <row r="45" spans="1:13" x14ac:dyDescent="0.25">
      <c r="A45" s="20"/>
      <c r="B45" s="45" t="s">
        <v>58</v>
      </c>
      <c r="C45" s="22">
        <v>38770</v>
      </c>
      <c r="D45" s="22">
        <v>38770</v>
      </c>
      <c r="E45" s="22">
        <v>38770</v>
      </c>
      <c r="F45" s="22">
        <v>38770</v>
      </c>
      <c r="G45" s="22">
        <v>38770</v>
      </c>
      <c r="H45" s="22">
        <v>38770</v>
      </c>
      <c r="I45" s="22">
        <v>38770</v>
      </c>
      <c r="J45" s="22">
        <v>38770</v>
      </c>
      <c r="K45" s="22">
        <v>38770</v>
      </c>
      <c r="L45" s="22">
        <v>38770</v>
      </c>
      <c r="M45" s="22"/>
    </row>
    <row r="46" spans="1:13" x14ac:dyDescent="0.25">
      <c r="A46" s="20"/>
      <c r="B46" s="45" t="s">
        <v>59</v>
      </c>
      <c r="C46" s="22">
        <v>9540.2999999999993</v>
      </c>
      <c r="D46" s="22">
        <v>9540.2999999999993</v>
      </c>
      <c r="E46" s="22">
        <v>9540.2999999999993</v>
      </c>
      <c r="F46" s="22">
        <v>9540.2999999999993</v>
      </c>
      <c r="G46" s="22">
        <v>9540.2999999999993</v>
      </c>
      <c r="H46" s="22">
        <v>9540.2999999999993</v>
      </c>
      <c r="I46" s="22">
        <v>9540.2999999999993</v>
      </c>
      <c r="J46" s="22">
        <v>9540.2999999999993</v>
      </c>
      <c r="K46" s="22">
        <v>9540.2999999999993</v>
      </c>
      <c r="L46" s="22">
        <v>9540.2999999999993</v>
      </c>
      <c r="M46" s="22"/>
    </row>
    <row r="47" spans="1:13" x14ac:dyDescent="0.25">
      <c r="A47" s="20"/>
      <c r="B47" s="45" t="s">
        <v>60</v>
      </c>
      <c r="C47" s="22">
        <v>376.3</v>
      </c>
      <c r="D47" s="22">
        <v>376.3</v>
      </c>
      <c r="E47" s="22">
        <v>376.3</v>
      </c>
      <c r="F47" s="22">
        <v>376.3</v>
      </c>
      <c r="G47" s="22">
        <v>376.3</v>
      </c>
      <c r="H47" s="22">
        <v>376.3</v>
      </c>
      <c r="I47" s="22">
        <v>376.3</v>
      </c>
      <c r="J47" s="22">
        <v>376.3</v>
      </c>
      <c r="K47" s="22">
        <v>376.3</v>
      </c>
      <c r="L47" s="22">
        <v>376.3</v>
      </c>
      <c r="M47" s="22"/>
    </row>
    <row r="48" spans="1:13" x14ac:dyDescent="0.25">
      <c r="A48" s="20"/>
      <c r="B48" s="46" t="s">
        <v>7</v>
      </c>
      <c r="C48" s="22">
        <v>46114.3</v>
      </c>
      <c r="D48" s="22">
        <v>48193.8</v>
      </c>
      <c r="E48" s="22">
        <v>45460.3</v>
      </c>
      <c r="F48" s="22">
        <v>45699.4</v>
      </c>
      <c r="G48" s="22">
        <v>43183.9</v>
      </c>
      <c r="H48" s="22">
        <v>43183.9</v>
      </c>
      <c r="I48" s="22">
        <v>43183.9</v>
      </c>
      <c r="J48" s="22">
        <v>30352.1</v>
      </c>
      <c r="K48" s="22">
        <v>30352.1</v>
      </c>
      <c r="L48" s="22">
        <v>30352.1</v>
      </c>
      <c r="M48" s="22"/>
    </row>
    <row r="49" spans="1:13" x14ac:dyDescent="0.25">
      <c r="A49" s="20"/>
      <c r="B49" s="46" t="s">
        <v>21</v>
      </c>
      <c r="C49" s="22">
        <v>38000</v>
      </c>
      <c r="D49" s="22">
        <v>38000</v>
      </c>
      <c r="E49" s="22">
        <v>38000</v>
      </c>
      <c r="F49" s="22">
        <v>35250</v>
      </c>
      <c r="G49" s="22">
        <v>35250</v>
      </c>
      <c r="H49" s="22">
        <v>35250</v>
      </c>
      <c r="I49" s="22">
        <v>35250</v>
      </c>
      <c r="J49" s="22">
        <v>35250</v>
      </c>
      <c r="K49" s="22">
        <v>35250</v>
      </c>
      <c r="L49" s="22">
        <v>35250</v>
      </c>
      <c r="M49" s="22"/>
    </row>
    <row r="50" spans="1:13" x14ac:dyDescent="0.25">
      <c r="A50" s="20"/>
      <c r="B50" s="46" t="s">
        <v>22</v>
      </c>
      <c r="C50" s="22">
        <f>+C51+C52</f>
        <v>12689.2</v>
      </c>
      <c r="D50" s="22">
        <f t="shared" ref="D50:H50" si="31">+D51+D52</f>
        <v>12689.2</v>
      </c>
      <c r="E50" s="22">
        <f t="shared" si="31"/>
        <v>12689.2</v>
      </c>
      <c r="F50" s="22">
        <f t="shared" si="31"/>
        <v>12819.1</v>
      </c>
      <c r="G50" s="22">
        <f t="shared" si="31"/>
        <v>12819.1</v>
      </c>
      <c r="H50" s="22">
        <f t="shared" si="31"/>
        <v>12819.1</v>
      </c>
      <c r="I50" s="22">
        <f t="shared" ref="I50:L50" si="32">+I51+I52</f>
        <v>12819.1</v>
      </c>
      <c r="J50" s="22">
        <f t="shared" si="32"/>
        <v>12819.1</v>
      </c>
      <c r="K50" s="22">
        <f t="shared" si="32"/>
        <v>12819.1</v>
      </c>
      <c r="L50" s="22">
        <f t="shared" si="32"/>
        <v>12819.1</v>
      </c>
      <c r="M50" s="22"/>
    </row>
    <row r="51" spans="1:13" x14ac:dyDescent="0.25">
      <c r="A51" s="20"/>
      <c r="B51" s="46" t="s">
        <v>16</v>
      </c>
      <c r="C51" s="23">
        <v>11201.1</v>
      </c>
      <c r="D51" s="23">
        <v>11201.1</v>
      </c>
      <c r="E51" s="23">
        <v>11201.1</v>
      </c>
      <c r="F51" s="23">
        <v>11331</v>
      </c>
      <c r="G51" s="23">
        <v>11331</v>
      </c>
      <c r="H51" s="23">
        <v>11331</v>
      </c>
      <c r="I51" s="23">
        <v>11331</v>
      </c>
      <c r="J51" s="23">
        <v>11331</v>
      </c>
      <c r="K51" s="23">
        <v>11331</v>
      </c>
      <c r="L51" s="23">
        <v>11331</v>
      </c>
      <c r="M51" s="23"/>
    </row>
    <row r="52" spans="1:13" x14ac:dyDescent="0.25">
      <c r="A52" s="20"/>
      <c r="B52" s="46" t="s">
        <v>17</v>
      </c>
      <c r="C52" s="23">
        <v>1488.1</v>
      </c>
      <c r="D52" s="23">
        <v>1488.1</v>
      </c>
      <c r="E52" s="23">
        <v>1488.1</v>
      </c>
      <c r="F52" s="23">
        <v>1488.1</v>
      </c>
      <c r="G52" s="23">
        <v>1488.1</v>
      </c>
      <c r="H52" s="23">
        <v>1488.1</v>
      </c>
      <c r="I52" s="23">
        <v>1488.1</v>
      </c>
      <c r="J52" s="23">
        <v>1488.1</v>
      </c>
      <c r="K52" s="23">
        <v>1488.1</v>
      </c>
      <c r="L52" s="23">
        <v>1488.1</v>
      </c>
      <c r="M52" s="23"/>
    </row>
    <row r="53" spans="1:13" x14ac:dyDescent="0.25">
      <c r="A53" s="20"/>
      <c r="B53" s="46" t="s">
        <v>23</v>
      </c>
      <c r="C53" s="22">
        <f>+C54+C55</f>
        <v>6694.7</v>
      </c>
      <c r="D53" s="22">
        <f t="shared" ref="D53:H53" si="33">+D54+D55</f>
        <v>6694.7</v>
      </c>
      <c r="E53" s="22">
        <f t="shared" si="33"/>
        <v>6694.7</v>
      </c>
      <c r="F53" s="22">
        <f t="shared" si="33"/>
        <v>6694.7</v>
      </c>
      <c r="G53" s="22">
        <f t="shared" si="33"/>
        <v>6694.7</v>
      </c>
      <c r="H53" s="22">
        <f t="shared" si="33"/>
        <v>6694.7</v>
      </c>
      <c r="I53" s="22">
        <f t="shared" ref="I53:L53" si="34">+I54+I55</f>
        <v>6694.7</v>
      </c>
      <c r="J53" s="22">
        <f t="shared" si="34"/>
        <v>6694.7</v>
      </c>
      <c r="K53" s="22">
        <f t="shared" si="34"/>
        <v>6694.7</v>
      </c>
      <c r="L53" s="22">
        <f t="shared" si="34"/>
        <v>6694.7</v>
      </c>
      <c r="M53" s="22"/>
    </row>
    <row r="54" spans="1:13" x14ac:dyDescent="0.25">
      <c r="A54" s="20"/>
      <c r="B54" s="46" t="s">
        <v>16</v>
      </c>
      <c r="C54" s="23">
        <v>6526.3</v>
      </c>
      <c r="D54" s="23">
        <v>6526.3</v>
      </c>
      <c r="E54" s="23">
        <v>6526.3</v>
      </c>
      <c r="F54" s="23">
        <v>6526.3</v>
      </c>
      <c r="G54" s="23">
        <v>6526.3</v>
      </c>
      <c r="H54" s="23">
        <v>6526.3</v>
      </c>
      <c r="I54" s="23">
        <v>6526.3</v>
      </c>
      <c r="J54" s="23">
        <v>6526.3</v>
      </c>
      <c r="K54" s="23">
        <v>6526.3</v>
      </c>
      <c r="L54" s="23">
        <v>6526.3</v>
      </c>
      <c r="M54" s="23"/>
    </row>
    <row r="55" spans="1:13" x14ac:dyDescent="0.25">
      <c r="A55" s="20"/>
      <c r="B55" s="46" t="s">
        <v>17</v>
      </c>
      <c r="C55" s="23">
        <v>168.4</v>
      </c>
      <c r="D55" s="23">
        <v>168.4</v>
      </c>
      <c r="E55" s="23">
        <v>168.4</v>
      </c>
      <c r="F55" s="23">
        <v>168.4</v>
      </c>
      <c r="G55" s="23">
        <v>168.4</v>
      </c>
      <c r="H55" s="23">
        <v>168.4</v>
      </c>
      <c r="I55" s="23">
        <v>168.4</v>
      </c>
      <c r="J55" s="23">
        <v>168.4</v>
      </c>
      <c r="K55" s="23">
        <v>168.4</v>
      </c>
      <c r="L55" s="23">
        <v>168.4</v>
      </c>
      <c r="M55" s="23"/>
    </row>
    <row r="56" spans="1:13" x14ac:dyDescent="0.25">
      <c r="A56" s="20"/>
      <c r="B56" s="44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</row>
    <row r="57" spans="1:13" x14ac:dyDescent="0.25">
      <c r="A57" s="20"/>
      <c r="B57" s="44" t="s">
        <v>24</v>
      </c>
      <c r="C57" s="21">
        <f>+SUM(C58:C59)+C62</f>
        <v>20026.900000000001</v>
      </c>
      <c r="D57" s="21">
        <f t="shared" ref="D57:H57" si="35">+SUM(D58:D59)+D62</f>
        <v>19897.099999999999</v>
      </c>
      <c r="E57" s="21">
        <f t="shared" si="35"/>
        <v>19629.400000000001</v>
      </c>
      <c r="F57" s="21">
        <f t="shared" si="35"/>
        <v>19624.8</v>
      </c>
      <c r="G57" s="21">
        <f t="shared" si="35"/>
        <v>19541.7</v>
      </c>
      <c r="H57" s="21">
        <f t="shared" si="35"/>
        <v>19892.5</v>
      </c>
      <c r="I57" s="21">
        <f t="shared" ref="I57:L57" si="36">+SUM(I58:I59)+I62</f>
        <v>19390.099999999999</v>
      </c>
      <c r="J57" s="21">
        <f t="shared" si="36"/>
        <v>19230.3</v>
      </c>
      <c r="K57" s="21">
        <f t="shared" si="36"/>
        <v>19070.900000000001</v>
      </c>
      <c r="L57" s="21">
        <f t="shared" si="36"/>
        <v>19511.099999999999</v>
      </c>
      <c r="M57" s="57">
        <f t="shared" ref="M57" si="37">+L57/$L$10</f>
        <v>6.2841971819009856E-2</v>
      </c>
    </row>
    <row r="58" spans="1:13" x14ac:dyDescent="0.25">
      <c r="A58" s="20"/>
      <c r="B58" s="46" t="s">
        <v>25</v>
      </c>
      <c r="C58" s="22">
        <v>6008.2</v>
      </c>
      <c r="D58" s="22">
        <v>5969.3</v>
      </c>
      <c r="E58" s="22">
        <v>5889</v>
      </c>
      <c r="F58" s="22">
        <v>5887.6</v>
      </c>
      <c r="G58" s="22">
        <v>5862.6</v>
      </c>
      <c r="H58" s="22">
        <v>5967.9</v>
      </c>
      <c r="I58" s="22">
        <v>5817.2</v>
      </c>
      <c r="J58" s="22">
        <v>5769.2</v>
      </c>
      <c r="K58" s="22">
        <v>5721.4</v>
      </c>
      <c r="L58" s="22">
        <v>5853.5</v>
      </c>
      <c r="M58" s="22"/>
    </row>
    <row r="59" spans="1:13" x14ac:dyDescent="0.25">
      <c r="A59" s="20"/>
      <c r="B59" s="46" t="s">
        <v>26</v>
      </c>
      <c r="C59" s="22">
        <f>+SUM(C60:C61)</f>
        <v>6610.6</v>
      </c>
      <c r="D59" s="22">
        <f t="shared" ref="D59:H59" si="38">+SUM(D60:D61)</f>
        <v>6567.7</v>
      </c>
      <c r="E59" s="22">
        <f t="shared" si="38"/>
        <v>6479.3</v>
      </c>
      <c r="F59" s="22">
        <f t="shared" si="38"/>
        <v>6477.7999999999993</v>
      </c>
      <c r="G59" s="22">
        <f t="shared" si="38"/>
        <v>6450.4</v>
      </c>
      <c r="H59" s="22">
        <f t="shared" si="38"/>
        <v>6566.2000000000007</v>
      </c>
      <c r="I59" s="22">
        <f t="shared" ref="I59:L59" si="39">+SUM(I60:I61)</f>
        <v>6400.3</v>
      </c>
      <c r="J59" s="22">
        <f t="shared" si="39"/>
        <v>6347.6</v>
      </c>
      <c r="K59" s="22">
        <f t="shared" si="39"/>
        <v>6295</v>
      </c>
      <c r="L59" s="22">
        <f t="shared" si="39"/>
        <v>6440.3</v>
      </c>
      <c r="M59" s="22"/>
    </row>
    <row r="60" spans="1:13" x14ac:dyDescent="0.25">
      <c r="A60" s="20"/>
      <c r="B60" s="47" t="s">
        <v>16</v>
      </c>
      <c r="C60" s="23">
        <v>3564.7</v>
      </c>
      <c r="D60" s="23">
        <v>3541.6</v>
      </c>
      <c r="E60" s="23">
        <v>3493.9</v>
      </c>
      <c r="F60" s="23">
        <v>3493.1</v>
      </c>
      <c r="G60" s="23">
        <v>3478.3</v>
      </c>
      <c r="H60" s="23">
        <v>3540.8</v>
      </c>
      <c r="I60" s="23">
        <v>3451.3</v>
      </c>
      <c r="J60" s="23">
        <v>3422.9</v>
      </c>
      <c r="K60" s="23">
        <v>3394.5</v>
      </c>
      <c r="L60" s="23">
        <v>3472.9</v>
      </c>
      <c r="M60" s="23"/>
    </row>
    <row r="61" spans="1:13" x14ac:dyDescent="0.25">
      <c r="A61" s="20"/>
      <c r="B61" s="47" t="s">
        <v>17</v>
      </c>
      <c r="C61" s="22">
        <v>3045.9</v>
      </c>
      <c r="D61" s="22">
        <v>3026.1</v>
      </c>
      <c r="E61" s="22">
        <v>2985.4</v>
      </c>
      <c r="F61" s="22">
        <v>2984.7</v>
      </c>
      <c r="G61" s="22">
        <v>2972.1</v>
      </c>
      <c r="H61" s="22">
        <v>3025.4</v>
      </c>
      <c r="I61" s="22">
        <v>2949</v>
      </c>
      <c r="J61" s="22">
        <v>2924.7</v>
      </c>
      <c r="K61" s="22">
        <v>2900.5</v>
      </c>
      <c r="L61" s="22">
        <v>2967.4</v>
      </c>
      <c r="M61" s="22"/>
    </row>
    <row r="62" spans="1:13" x14ac:dyDescent="0.25">
      <c r="A62" s="20"/>
      <c r="B62" s="46" t="s">
        <v>27</v>
      </c>
      <c r="C62" s="22">
        <f>+SUM(C63:C64)</f>
        <v>7408.1</v>
      </c>
      <c r="D62" s="22">
        <f t="shared" ref="D62:H62" si="40">+SUM(D63:D64)</f>
        <v>7360.1</v>
      </c>
      <c r="E62" s="22">
        <f t="shared" si="40"/>
        <v>7261.1</v>
      </c>
      <c r="F62" s="22">
        <f t="shared" si="40"/>
        <v>7259.4</v>
      </c>
      <c r="G62" s="22">
        <f t="shared" si="40"/>
        <v>7228.7</v>
      </c>
      <c r="H62" s="22">
        <f t="shared" si="40"/>
        <v>7358.4</v>
      </c>
      <c r="I62" s="22">
        <f t="shared" ref="I62:L62" si="41">+SUM(I63:I64)</f>
        <v>7172.5999999999995</v>
      </c>
      <c r="J62" s="22">
        <f t="shared" si="41"/>
        <v>7113.5</v>
      </c>
      <c r="K62" s="22">
        <f t="shared" si="41"/>
        <v>7054.5</v>
      </c>
      <c r="L62" s="22">
        <f t="shared" si="41"/>
        <v>7217.2999999999993</v>
      </c>
      <c r="M62" s="22"/>
    </row>
    <row r="63" spans="1:13" x14ac:dyDescent="0.25">
      <c r="A63" s="20"/>
      <c r="B63" s="47" t="s">
        <v>16</v>
      </c>
      <c r="C63" s="23">
        <v>5762.1</v>
      </c>
      <c r="D63" s="23">
        <v>5724.7</v>
      </c>
      <c r="E63" s="23">
        <v>5647.7</v>
      </c>
      <c r="F63" s="23">
        <v>5646.4</v>
      </c>
      <c r="G63" s="23">
        <v>5622.5</v>
      </c>
      <c r="H63" s="23">
        <v>5723.4</v>
      </c>
      <c r="I63" s="23">
        <v>5578.9</v>
      </c>
      <c r="J63" s="23">
        <v>5532.9</v>
      </c>
      <c r="K63" s="23">
        <v>5487</v>
      </c>
      <c r="L63" s="23">
        <v>5613.7</v>
      </c>
      <c r="M63" s="23"/>
    </row>
    <row r="64" spans="1:13" x14ac:dyDescent="0.25">
      <c r="A64" s="20"/>
      <c r="B64" s="47" t="s">
        <v>17</v>
      </c>
      <c r="C64" s="23">
        <v>1646</v>
      </c>
      <c r="D64" s="23">
        <v>1635.4</v>
      </c>
      <c r="E64" s="23">
        <v>1613.4</v>
      </c>
      <c r="F64" s="23">
        <v>1613</v>
      </c>
      <c r="G64" s="23">
        <v>1606.2</v>
      </c>
      <c r="H64" s="23">
        <v>1635</v>
      </c>
      <c r="I64" s="23">
        <v>1593.7</v>
      </c>
      <c r="J64" s="23">
        <v>1580.6</v>
      </c>
      <c r="K64" s="23">
        <v>1567.5</v>
      </c>
      <c r="L64" s="23">
        <v>1603.6</v>
      </c>
      <c r="M64" s="23"/>
    </row>
    <row r="65" spans="1:13" x14ac:dyDescent="0.25">
      <c r="A65" s="20"/>
      <c r="B65" s="44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1:13" x14ac:dyDescent="0.25">
      <c r="A66" s="20"/>
      <c r="B66" s="44" t="s">
        <v>28</v>
      </c>
      <c r="C66" s="21">
        <f>+C67+C70</f>
        <v>256.7</v>
      </c>
      <c r="D66" s="21">
        <f t="shared" ref="D66:H66" si="42">+D67+D70</f>
        <v>251</v>
      </c>
      <c r="E66" s="21">
        <f t="shared" si="42"/>
        <v>252.2</v>
      </c>
      <c r="F66" s="21">
        <f t="shared" si="42"/>
        <v>250.79999999999998</v>
      </c>
      <c r="G66" s="21">
        <f t="shared" si="42"/>
        <v>258.10000000000002</v>
      </c>
      <c r="H66" s="21">
        <f t="shared" si="42"/>
        <v>258.89999999999998</v>
      </c>
      <c r="I66" s="21">
        <f t="shared" ref="I66:L66" si="43">+I67+I70</f>
        <v>256.8</v>
      </c>
      <c r="J66" s="21">
        <f t="shared" si="43"/>
        <v>262.89999999999998</v>
      </c>
      <c r="K66" s="21">
        <f t="shared" si="43"/>
        <v>258.60000000000002</v>
      </c>
      <c r="L66" s="21">
        <f t="shared" si="43"/>
        <v>258.70000000000005</v>
      </c>
      <c r="M66" s="57">
        <f t="shared" ref="M66" si="44">+L66/$L$10</f>
        <v>8.332291931043281E-4</v>
      </c>
    </row>
    <row r="67" spans="1:13" x14ac:dyDescent="0.25">
      <c r="A67" s="20"/>
      <c r="B67" s="46" t="s">
        <v>29</v>
      </c>
      <c r="C67" s="22">
        <f>+SUM(C68:C69)</f>
        <v>90.3</v>
      </c>
      <c r="D67" s="22">
        <f t="shared" ref="D67:H67" si="45">+SUM(D68:D69)</f>
        <v>88.3</v>
      </c>
      <c r="E67" s="22">
        <f t="shared" si="45"/>
        <v>88.7</v>
      </c>
      <c r="F67" s="22">
        <f t="shared" si="45"/>
        <v>88.1</v>
      </c>
      <c r="G67" s="22">
        <f t="shared" si="45"/>
        <v>90.7</v>
      </c>
      <c r="H67" s="22">
        <f t="shared" si="45"/>
        <v>91</v>
      </c>
      <c r="I67" s="22">
        <f t="shared" ref="I67:L67" si="46">+SUM(I68:I69)</f>
        <v>90.3</v>
      </c>
      <c r="J67" s="22">
        <f t="shared" si="46"/>
        <v>92.5</v>
      </c>
      <c r="K67" s="22">
        <f t="shared" si="46"/>
        <v>90.9</v>
      </c>
      <c r="L67" s="22">
        <f t="shared" si="46"/>
        <v>91</v>
      </c>
      <c r="M67" s="22"/>
    </row>
    <row r="68" spans="1:13" x14ac:dyDescent="0.25">
      <c r="A68" s="20"/>
      <c r="B68" s="47" t="s">
        <v>16</v>
      </c>
      <c r="C68" s="23">
        <v>62.3</v>
      </c>
      <c r="D68" s="23">
        <v>60.9</v>
      </c>
      <c r="E68" s="23">
        <v>61.2</v>
      </c>
      <c r="F68" s="23">
        <v>60.8</v>
      </c>
      <c r="G68" s="23">
        <v>62.6</v>
      </c>
      <c r="H68" s="23">
        <v>62.8</v>
      </c>
      <c r="I68" s="23">
        <v>62.3</v>
      </c>
      <c r="J68" s="23">
        <v>63.8</v>
      </c>
      <c r="K68" s="23">
        <v>62.7</v>
      </c>
      <c r="L68" s="23">
        <v>62.8</v>
      </c>
      <c r="M68" s="23"/>
    </row>
    <row r="69" spans="1:13" x14ac:dyDescent="0.25">
      <c r="A69" s="20"/>
      <c r="B69" s="47" t="s">
        <v>17</v>
      </c>
      <c r="C69" s="23">
        <v>28</v>
      </c>
      <c r="D69" s="23">
        <v>27.4</v>
      </c>
      <c r="E69" s="23">
        <v>27.5</v>
      </c>
      <c r="F69" s="23">
        <v>27.3</v>
      </c>
      <c r="G69" s="23">
        <v>28.1</v>
      </c>
      <c r="H69" s="23">
        <v>28.2</v>
      </c>
      <c r="I69" s="23">
        <v>28</v>
      </c>
      <c r="J69" s="23">
        <v>28.7</v>
      </c>
      <c r="K69" s="23">
        <v>28.2</v>
      </c>
      <c r="L69" s="23">
        <v>28.2</v>
      </c>
      <c r="M69" s="23"/>
    </row>
    <row r="70" spans="1:13" x14ac:dyDescent="0.25">
      <c r="A70" s="20"/>
      <c r="B70" s="48" t="s">
        <v>30</v>
      </c>
      <c r="C70" s="22">
        <f>+SUM(C71:C72)</f>
        <v>166.4</v>
      </c>
      <c r="D70" s="22">
        <f t="shared" ref="D70:H70" si="47">+SUM(D71:D72)</f>
        <v>162.69999999999999</v>
      </c>
      <c r="E70" s="22">
        <f t="shared" si="47"/>
        <v>163.5</v>
      </c>
      <c r="F70" s="22">
        <f t="shared" si="47"/>
        <v>162.69999999999999</v>
      </c>
      <c r="G70" s="22">
        <f t="shared" si="47"/>
        <v>167.4</v>
      </c>
      <c r="H70" s="22">
        <f t="shared" si="47"/>
        <v>167.9</v>
      </c>
      <c r="I70" s="22">
        <f t="shared" ref="I70:L70" si="48">+SUM(I71:I72)</f>
        <v>166.5</v>
      </c>
      <c r="J70" s="22">
        <f t="shared" si="48"/>
        <v>170.4</v>
      </c>
      <c r="K70" s="22">
        <f t="shared" si="48"/>
        <v>167.70000000000002</v>
      </c>
      <c r="L70" s="22">
        <f t="shared" si="48"/>
        <v>167.70000000000002</v>
      </c>
      <c r="M70" s="22"/>
    </row>
    <row r="71" spans="1:13" x14ac:dyDescent="0.25">
      <c r="A71" s="20"/>
      <c r="B71" s="47" t="s">
        <v>16</v>
      </c>
      <c r="C71" s="23">
        <v>158.6</v>
      </c>
      <c r="D71" s="23">
        <v>155</v>
      </c>
      <c r="E71" s="23">
        <v>155.80000000000001</v>
      </c>
      <c r="F71" s="23">
        <v>155</v>
      </c>
      <c r="G71" s="23">
        <v>159.5</v>
      </c>
      <c r="H71" s="23">
        <v>160</v>
      </c>
      <c r="I71" s="23">
        <v>158.69999999999999</v>
      </c>
      <c r="J71" s="23">
        <v>162.4</v>
      </c>
      <c r="K71" s="23">
        <v>159.80000000000001</v>
      </c>
      <c r="L71" s="23">
        <v>159.80000000000001</v>
      </c>
      <c r="M71" s="23"/>
    </row>
    <row r="72" spans="1:13" x14ac:dyDescent="0.25">
      <c r="A72" s="20"/>
      <c r="B72" s="47" t="s">
        <v>17</v>
      </c>
      <c r="C72" s="23">
        <v>7.8</v>
      </c>
      <c r="D72" s="23">
        <v>7.7</v>
      </c>
      <c r="E72" s="23">
        <v>7.7</v>
      </c>
      <c r="F72" s="23">
        <v>7.7</v>
      </c>
      <c r="G72" s="23">
        <v>7.9</v>
      </c>
      <c r="H72" s="23">
        <v>7.9</v>
      </c>
      <c r="I72" s="23">
        <v>7.8</v>
      </c>
      <c r="J72" s="23">
        <v>8</v>
      </c>
      <c r="K72" s="23">
        <v>7.9</v>
      </c>
      <c r="L72" s="23">
        <v>7.9</v>
      </c>
      <c r="M72" s="23"/>
    </row>
    <row r="73" spans="1:13" x14ac:dyDescent="0.25">
      <c r="A73" s="20"/>
      <c r="B73" s="47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</row>
    <row r="74" spans="1:13" x14ac:dyDescent="0.25">
      <c r="A74" s="20"/>
      <c r="B74" s="44" t="s">
        <v>31</v>
      </c>
      <c r="C74" s="21">
        <f>+C75</f>
        <v>402.4</v>
      </c>
      <c r="D74" s="21">
        <f t="shared" ref="D74:L74" si="49">+D75</f>
        <v>400.8</v>
      </c>
      <c r="E74" s="21">
        <f t="shared" si="49"/>
        <v>401.9</v>
      </c>
      <c r="F74" s="21">
        <f t="shared" si="49"/>
        <v>392.5</v>
      </c>
      <c r="G74" s="21">
        <f t="shared" si="49"/>
        <v>399.7</v>
      </c>
      <c r="H74" s="21">
        <f t="shared" si="49"/>
        <v>409.8</v>
      </c>
      <c r="I74" s="21">
        <f t="shared" si="49"/>
        <v>402.5</v>
      </c>
      <c r="J74" s="21">
        <f t="shared" si="49"/>
        <v>404.1</v>
      </c>
      <c r="K74" s="21">
        <f t="shared" si="49"/>
        <v>400.9</v>
      </c>
      <c r="L74" s="21">
        <f t="shared" si="49"/>
        <v>405.6</v>
      </c>
      <c r="M74" s="57">
        <f t="shared" ref="M74" si="50">+L74/$L$10</f>
        <v>1.30636938818367E-3</v>
      </c>
    </row>
    <row r="75" spans="1:13" x14ac:dyDescent="0.25">
      <c r="A75" s="20"/>
      <c r="B75" s="46" t="s">
        <v>32</v>
      </c>
      <c r="C75" s="22">
        <v>402.4</v>
      </c>
      <c r="D75" s="22">
        <v>400.8</v>
      </c>
      <c r="E75" s="22">
        <v>401.9</v>
      </c>
      <c r="F75" s="22">
        <v>392.5</v>
      </c>
      <c r="G75" s="22">
        <v>399.7</v>
      </c>
      <c r="H75" s="22">
        <v>409.8</v>
      </c>
      <c r="I75" s="22">
        <v>402.5</v>
      </c>
      <c r="J75" s="22">
        <v>404.1</v>
      </c>
      <c r="K75" s="22">
        <v>400.9</v>
      </c>
      <c r="L75" s="22">
        <v>405.6</v>
      </c>
      <c r="M75" s="22"/>
    </row>
    <row r="76" spans="1:13" x14ac:dyDescent="0.25">
      <c r="A76" s="20"/>
      <c r="B76" s="46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</row>
    <row r="77" spans="1:13" x14ac:dyDescent="0.25">
      <c r="A77" s="20"/>
      <c r="B77" s="40" t="s">
        <v>33</v>
      </c>
      <c r="C77" s="22">
        <v>14.9</v>
      </c>
      <c r="D77" s="22">
        <v>14.9</v>
      </c>
      <c r="E77" s="22">
        <v>14.8</v>
      </c>
      <c r="F77" s="22">
        <v>14.8</v>
      </c>
      <c r="G77" s="22">
        <v>14.8</v>
      </c>
      <c r="H77" s="22">
        <v>14.9</v>
      </c>
      <c r="I77" s="22">
        <v>15</v>
      </c>
      <c r="J77" s="22">
        <v>14.7</v>
      </c>
      <c r="K77" s="22">
        <v>14.7</v>
      </c>
      <c r="L77" s="22">
        <v>14.7</v>
      </c>
      <c r="M77" s="58">
        <f t="shared" ref="M77" si="51">+L77/$L$10</f>
        <v>4.7346227826183304E-5</v>
      </c>
    </row>
    <row r="78" spans="1:13" x14ac:dyDescent="0.25">
      <c r="A78" s="20"/>
      <c r="B78" s="4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  <row r="79" spans="1:13" ht="15.75" x14ac:dyDescent="0.25">
      <c r="A79" s="16"/>
      <c r="B79" s="39" t="s">
        <v>34</v>
      </c>
      <c r="C79" s="17">
        <f>+C80+C85</f>
        <v>12401.6</v>
      </c>
      <c r="D79" s="17">
        <f t="shared" ref="D79:H79" si="52">+D80+D85</f>
        <v>12616.7</v>
      </c>
      <c r="E79" s="17">
        <f t="shared" si="52"/>
        <v>12306.7</v>
      </c>
      <c r="F79" s="17">
        <f t="shared" si="52"/>
        <v>12367.900000000001</v>
      </c>
      <c r="G79" s="17">
        <f t="shared" si="52"/>
        <v>12700.2</v>
      </c>
      <c r="H79" s="17">
        <f t="shared" si="52"/>
        <v>13735</v>
      </c>
      <c r="I79" s="17">
        <f t="shared" ref="I79:L79" si="53">+I80+I85</f>
        <v>13000.800000000001</v>
      </c>
      <c r="J79" s="17">
        <f t="shared" si="53"/>
        <v>27528.1</v>
      </c>
      <c r="K79" s="17">
        <f t="shared" si="53"/>
        <v>26559.9</v>
      </c>
      <c r="L79" s="17">
        <f t="shared" si="53"/>
        <v>25156.6</v>
      </c>
      <c r="M79" s="56">
        <f t="shared" ref="M79" si="54">+L79/$L$10</f>
        <v>8.1025177886541691E-2</v>
      </c>
    </row>
    <row r="80" spans="1:13" x14ac:dyDescent="0.25">
      <c r="A80" s="20"/>
      <c r="B80" s="49" t="s">
        <v>4</v>
      </c>
      <c r="C80" s="22">
        <f>+SUM(C81:C83)</f>
        <v>4267.8999999999996</v>
      </c>
      <c r="D80" s="22">
        <f t="shared" ref="D80:H80" si="55">+SUM(D81:D83)</f>
        <v>4483</v>
      </c>
      <c r="E80" s="22">
        <f t="shared" si="55"/>
        <v>4173</v>
      </c>
      <c r="F80" s="22">
        <f t="shared" si="55"/>
        <v>4234.2</v>
      </c>
      <c r="G80" s="22">
        <f t="shared" si="55"/>
        <v>4566.5</v>
      </c>
      <c r="H80" s="22">
        <f t="shared" si="55"/>
        <v>5601.3</v>
      </c>
      <c r="I80" s="22">
        <f t="shared" ref="I80:L80" si="56">+SUM(I81:I83)</f>
        <v>5583.7000000000007</v>
      </c>
      <c r="J80" s="22">
        <f t="shared" si="56"/>
        <v>6437.5</v>
      </c>
      <c r="K80" s="22">
        <f t="shared" si="56"/>
        <v>6550.9</v>
      </c>
      <c r="L80" s="22">
        <f t="shared" si="56"/>
        <v>6298.4</v>
      </c>
      <c r="M80" s="57">
        <f t="shared" ref="M80" si="57">+L80/$L$10</f>
        <v>2.0286087166015845E-2</v>
      </c>
    </row>
    <row r="81" spans="1:17" s="4" customFormat="1" x14ac:dyDescent="0.25">
      <c r="A81" s="20"/>
      <c r="B81" s="45" t="s">
        <v>35</v>
      </c>
      <c r="C81" s="23">
        <v>229.4</v>
      </c>
      <c r="D81" s="23">
        <v>224.6</v>
      </c>
      <c r="E81" s="23">
        <v>221.4</v>
      </c>
      <c r="F81" s="23">
        <v>218.5</v>
      </c>
      <c r="G81" s="23">
        <v>213.3</v>
      </c>
      <c r="H81" s="23">
        <v>208.3</v>
      </c>
      <c r="I81" s="23">
        <v>205.1</v>
      </c>
      <c r="J81" s="23">
        <v>201</v>
      </c>
      <c r="K81" s="23">
        <v>196.9</v>
      </c>
      <c r="L81" s="23">
        <v>193</v>
      </c>
      <c r="M81" s="23"/>
      <c r="Q81" s="3"/>
    </row>
    <row r="82" spans="1:17" s="4" customFormat="1" x14ac:dyDescent="0.25">
      <c r="A82" s="20"/>
      <c r="B82" s="45" t="s">
        <v>187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1322.6</v>
      </c>
      <c r="K82" s="23">
        <v>1229.8</v>
      </c>
      <c r="L82" s="23">
        <v>1239.5</v>
      </c>
      <c r="M82" s="23"/>
      <c r="Q82" s="3"/>
    </row>
    <row r="83" spans="1:17" s="4" customFormat="1" x14ac:dyDescent="0.25">
      <c r="A83" s="20"/>
      <c r="B83" s="45" t="s">
        <v>56</v>
      </c>
      <c r="C83" s="23">
        <v>4038.5</v>
      </c>
      <c r="D83" s="23">
        <v>4258.3999999999996</v>
      </c>
      <c r="E83" s="23">
        <v>3951.6</v>
      </c>
      <c r="F83" s="23">
        <v>4015.7</v>
      </c>
      <c r="G83" s="23">
        <v>4353.2</v>
      </c>
      <c r="H83" s="23">
        <v>5393</v>
      </c>
      <c r="I83" s="23">
        <v>5378.6</v>
      </c>
      <c r="J83" s="23">
        <v>4913.8999999999996</v>
      </c>
      <c r="K83" s="23">
        <v>5124.2</v>
      </c>
      <c r="L83" s="23">
        <v>4865.8999999999996</v>
      </c>
      <c r="M83" s="23"/>
      <c r="Q83" s="3"/>
    </row>
    <row r="84" spans="1:17" s="4" customFormat="1" x14ac:dyDescent="0.25">
      <c r="A84" s="20"/>
      <c r="B84" s="45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Q84" s="3"/>
    </row>
    <row r="85" spans="1:17" s="4" customFormat="1" x14ac:dyDescent="0.25">
      <c r="A85" s="20"/>
      <c r="B85" s="49" t="s">
        <v>19</v>
      </c>
      <c r="C85" s="23">
        <f>SUM(C86:C88)</f>
        <v>8133.7000000000007</v>
      </c>
      <c r="D85" s="23">
        <f t="shared" ref="D85:L85" si="58">SUM(D86:D88)</f>
        <v>8133.7000000000007</v>
      </c>
      <c r="E85" s="23">
        <f t="shared" si="58"/>
        <v>8133.7000000000007</v>
      </c>
      <c r="F85" s="23">
        <f t="shared" si="58"/>
        <v>8133.7000000000007</v>
      </c>
      <c r="G85" s="23">
        <f t="shared" si="58"/>
        <v>8133.7000000000007</v>
      </c>
      <c r="H85" s="23">
        <f t="shared" si="58"/>
        <v>8133.7000000000007</v>
      </c>
      <c r="I85" s="23">
        <f t="shared" si="58"/>
        <v>7417.1</v>
      </c>
      <c r="J85" s="23">
        <f t="shared" si="58"/>
        <v>21090.6</v>
      </c>
      <c r="K85" s="23">
        <f t="shared" si="58"/>
        <v>20009</v>
      </c>
      <c r="L85" s="23">
        <f t="shared" si="58"/>
        <v>18858.2</v>
      </c>
      <c r="M85" s="57">
        <f t="shared" ref="M85" si="59">+L85/$L$10</f>
        <v>6.073909072052585E-2</v>
      </c>
      <c r="Q85" s="3"/>
    </row>
    <row r="86" spans="1:17" s="4" customFormat="1" x14ac:dyDescent="0.25">
      <c r="A86" s="20"/>
      <c r="B86" s="45" t="s">
        <v>65</v>
      </c>
      <c r="C86" s="23">
        <v>716.6</v>
      </c>
      <c r="D86" s="23">
        <v>716.6</v>
      </c>
      <c r="E86" s="23">
        <v>716.6</v>
      </c>
      <c r="F86" s="23">
        <v>716.6</v>
      </c>
      <c r="G86" s="23">
        <v>716.6</v>
      </c>
      <c r="H86" s="23">
        <v>716.6</v>
      </c>
      <c r="I86" s="23">
        <v>0</v>
      </c>
      <c r="J86" s="23">
        <v>12650.1</v>
      </c>
      <c r="K86" s="23">
        <v>11568.5</v>
      </c>
      <c r="L86" s="23">
        <v>10424.700000000001</v>
      </c>
      <c r="M86" s="23"/>
      <c r="Q86" s="3"/>
    </row>
    <row r="87" spans="1:17" s="4" customFormat="1" x14ac:dyDescent="0.25">
      <c r="A87" s="20"/>
      <c r="B87" s="45" t="s">
        <v>220</v>
      </c>
      <c r="C87" s="23">
        <v>0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1023.4</v>
      </c>
      <c r="K87" s="23">
        <v>1023.4</v>
      </c>
      <c r="L87" s="23">
        <v>1016.4</v>
      </c>
      <c r="M87" s="18"/>
      <c r="Q87" s="3"/>
    </row>
    <row r="88" spans="1:17" x14ac:dyDescent="0.25">
      <c r="A88" s="20"/>
      <c r="B88" s="45" t="s">
        <v>66</v>
      </c>
      <c r="C88" s="22">
        <v>7417.1</v>
      </c>
      <c r="D88" s="22">
        <v>7417.1</v>
      </c>
      <c r="E88" s="22">
        <v>7417.1</v>
      </c>
      <c r="F88" s="22">
        <v>7417.1</v>
      </c>
      <c r="G88" s="22">
        <v>7417.1</v>
      </c>
      <c r="H88" s="22">
        <v>7417.1</v>
      </c>
      <c r="I88" s="23">
        <v>7417.1</v>
      </c>
      <c r="J88" s="23">
        <v>7417.1</v>
      </c>
      <c r="K88" s="23">
        <v>7417.1</v>
      </c>
      <c r="L88" s="23">
        <v>7417.1</v>
      </c>
      <c r="M88" s="22"/>
    </row>
    <row r="89" spans="1:17" x14ac:dyDescent="0.25">
      <c r="A89" s="20"/>
      <c r="B89" s="45"/>
      <c r="C89" s="22"/>
      <c r="D89" s="22"/>
      <c r="E89" s="22"/>
      <c r="F89" s="22"/>
      <c r="G89" s="22"/>
      <c r="H89" s="22"/>
      <c r="I89" s="23"/>
      <c r="J89" s="23"/>
      <c r="K89" s="23"/>
      <c r="L89" s="23"/>
      <c r="M89" s="22"/>
    </row>
    <row r="90" spans="1:17" ht="15.75" x14ac:dyDescent="0.25">
      <c r="A90" s="20"/>
      <c r="B90" s="39" t="s">
        <v>201</v>
      </c>
      <c r="C90" s="17">
        <f>+C92+C94+C105+C109+C111+C117</f>
        <v>62477</v>
      </c>
      <c r="D90" s="17">
        <f t="shared" ref="D90:H90" si="60">+D92+D94+D105+D109+D111+D117</f>
        <v>62402.19999999999</v>
      </c>
      <c r="E90" s="17">
        <f t="shared" si="60"/>
        <v>60737.9</v>
      </c>
      <c r="F90" s="17">
        <f t="shared" si="60"/>
        <v>71608.700000000012</v>
      </c>
      <c r="G90" s="17">
        <f t="shared" si="60"/>
        <v>70448.5</v>
      </c>
      <c r="H90" s="17">
        <f t="shared" si="60"/>
        <v>71211.100000000006</v>
      </c>
      <c r="I90" s="17">
        <f t="shared" ref="I90:L90" si="61">+I92+I94+I105+I109+I111+I117</f>
        <v>76491.700000000012</v>
      </c>
      <c r="J90" s="17">
        <f t="shared" si="61"/>
        <v>75521.900000000009</v>
      </c>
      <c r="K90" s="17">
        <f t="shared" si="61"/>
        <v>75351.999999999985</v>
      </c>
      <c r="L90" s="17">
        <f t="shared" si="61"/>
        <v>76048</v>
      </c>
      <c r="M90" s="56">
        <f t="shared" ref="M90" si="62">+L90/$L$10</f>
        <v>0.24493781862078828</v>
      </c>
    </row>
    <row r="91" spans="1:17" ht="15.75" x14ac:dyDescent="0.25">
      <c r="A91" s="20"/>
      <c r="B91" s="50"/>
      <c r="C91" s="18"/>
      <c r="D91" s="18"/>
      <c r="E91" s="18"/>
      <c r="F91" s="18"/>
      <c r="G91" s="18"/>
      <c r="H91" s="18"/>
      <c r="I91" s="17"/>
      <c r="J91" s="17"/>
      <c r="K91" s="17"/>
      <c r="L91" s="17"/>
      <c r="M91" s="18"/>
    </row>
    <row r="92" spans="1:17" x14ac:dyDescent="0.25">
      <c r="A92" s="20"/>
      <c r="B92" s="51" t="s">
        <v>202</v>
      </c>
      <c r="C92" s="22">
        <v>718</v>
      </c>
      <c r="D92" s="22">
        <v>685</v>
      </c>
      <c r="E92" s="22">
        <v>637.9</v>
      </c>
      <c r="F92" s="22">
        <v>654.6</v>
      </c>
      <c r="G92" s="22">
        <v>668.4</v>
      </c>
      <c r="H92" s="22">
        <v>729.1</v>
      </c>
      <c r="I92" s="22">
        <v>726.3</v>
      </c>
      <c r="J92" s="22">
        <v>552.5</v>
      </c>
      <c r="K92" s="22">
        <v>584.4</v>
      </c>
      <c r="L92" s="22">
        <v>591.6</v>
      </c>
      <c r="M92" s="57">
        <f t="shared" ref="M92:M111" si="63">+L92/$L$10</f>
        <v>1.9054441076170098E-3</v>
      </c>
    </row>
    <row r="93" spans="1:17" x14ac:dyDescent="0.25">
      <c r="A93" s="20"/>
      <c r="B93" s="50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7" x14ac:dyDescent="0.25">
      <c r="A94" s="20"/>
      <c r="B94" s="51" t="s">
        <v>36</v>
      </c>
      <c r="C94" s="22">
        <f t="shared" ref="C94:L94" si="64">+SUM(C95:C103)</f>
        <v>51226.9</v>
      </c>
      <c r="D94" s="22">
        <f t="shared" si="64"/>
        <v>51268.499999999993</v>
      </c>
      <c r="E94" s="22">
        <f t="shared" si="64"/>
        <v>50872</v>
      </c>
      <c r="F94" s="22">
        <f t="shared" si="64"/>
        <v>61740.899999999994</v>
      </c>
      <c r="G94" s="22">
        <f t="shared" si="64"/>
        <v>62173.7</v>
      </c>
      <c r="H94" s="22">
        <f t="shared" si="64"/>
        <v>62752.6</v>
      </c>
      <c r="I94" s="22">
        <f t="shared" si="64"/>
        <v>68092</v>
      </c>
      <c r="J94" s="22">
        <f t="shared" si="64"/>
        <v>67638.399999999994</v>
      </c>
      <c r="K94" s="22">
        <f t="shared" si="64"/>
        <v>67389.899999999994</v>
      </c>
      <c r="L94" s="22">
        <f t="shared" si="64"/>
        <v>67947.899999999994</v>
      </c>
      <c r="M94" s="57">
        <f t="shared" si="63"/>
        <v>0.21884875875583132</v>
      </c>
    </row>
    <row r="95" spans="1:17" x14ac:dyDescent="0.25">
      <c r="A95" s="20"/>
      <c r="B95" s="45" t="s">
        <v>223</v>
      </c>
      <c r="C95" s="22">
        <v>2.6</v>
      </c>
      <c r="D95" s="22">
        <v>2.6</v>
      </c>
      <c r="E95" s="22">
        <v>2.6</v>
      </c>
      <c r="F95" s="22">
        <v>2.6</v>
      </c>
      <c r="G95" s="22">
        <v>2.6</v>
      </c>
      <c r="H95" s="22">
        <v>2.6</v>
      </c>
      <c r="I95" s="22">
        <v>2.6</v>
      </c>
      <c r="J95" s="22">
        <v>2.6</v>
      </c>
      <c r="K95" s="22">
        <v>2.6</v>
      </c>
      <c r="L95" s="22">
        <v>2.6</v>
      </c>
      <c r="M95" s="57"/>
    </row>
    <row r="96" spans="1:17" x14ac:dyDescent="0.25">
      <c r="A96" s="20"/>
      <c r="B96" s="45" t="s">
        <v>96</v>
      </c>
      <c r="C96" s="22">
        <v>6857</v>
      </c>
      <c r="D96" s="22">
        <v>6900.1</v>
      </c>
      <c r="E96" s="22">
        <v>6802.9</v>
      </c>
      <c r="F96" s="22">
        <v>6859.7</v>
      </c>
      <c r="G96" s="22">
        <v>6891.9</v>
      </c>
      <c r="H96" s="22">
        <v>6960.7</v>
      </c>
      <c r="I96" s="22">
        <v>6988</v>
      </c>
      <c r="J96" s="22">
        <v>7022.4</v>
      </c>
      <c r="K96" s="22">
        <v>7060.9</v>
      </c>
      <c r="L96" s="22">
        <v>7044.5</v>
      </c>
      <c r="M96" s="57"/>
    </row>
    <row r="97" spans="1:17" x14ac:dyDescent="0.25">
      <c r="A97" s="20"/>
      <c r="B97" s="45" t="s">
        <v>97</v>
      </c>
      <c r="C97" s="22">
        <v>12279.4</v>
      </c>
      <c r="D97" s="22">
        <v>12288.7</v>
      </c>
      <c r="E97" s="22">
        <v>12176.4</v>
      </c>
      <c r="F97" s="22">
        <v>12195.2</v>
      </c>
      <c r="G97" s="22">
        <v>12706.1</v>
      </c>
      <c r="H97" s="22">
        <v>12911.9</v>
      </c>
      <c r="I97" s="22">
        <v>12908.7</v>
      </c>
      <c r="J97" s="22">
        <v>12863.6</v>
      </c>
      <c r="K97" s="22">
        <v>12756.1</v>
      </c>
      <c r="L97" s="22">
        <v>12723.7</v>
      </c>
      <c r="M97" s="57"/>
    </row>
    <row r="98" spans="1:17" x14ac:dyDescent="0.25">
      <c r="A98" s="20"/>
      <c r="B98" s="45" t="s">
        <v>99</v>
      </c>
      <c r="C98" s="22">
        <v>165.3</v>
      </c>
      <c r="D98" s="22">
        <v>201.5</v>
      </c>
      <c r="E98" s="22">
        <v>193.6</v>
      </c>
      <c r="F98" s="22">
        <v>193.6</v>
      </c>
      <c r="G98" s="22">
        <v>191.5</v>
      </c>
      <c r="H98" s="22">
        <v>205.3</v>
      </c>
      <c r="I98" s="22">
        <v>209.2</v>
      </c>
      <c r="J98" s="22">
        <v>213.2</v>
      </c>
      <c r="K98" s="22">
        <v>211.1</v>
      </c>
      <c r="L98" s="22">
        <v>211.1</v>
      </c>
      <c r="M98" s="57"/>
    </row>
    <row r="99" spans="1:17" x14ac:dyDescent="0.25">
      <c r="A99" s="20"/>
      <c r="B99" s="45" t="s">
        <v>110</v>
      </c>
      <c r="C99" s="22">
        <v>45.3</v>
      </c>
      <c r="D99" s="22">
        <v>45.1</v>
      </c>
      <c r="E99" s="22">
        <v>44.7</v>
      </c>
      <c r="F99" s="22">
        <v>44</v>
      </c>
      <c r="G99" s="22">
        <v>43.8</v>
      </c>
      <c r="H99" s="22">
        <v>42.2</v>
      </c>
      <c r="I99" s="22">
        <v>41.6</v>
      </c>
      <c r="J99" s="22">
        <v>41.2</v>
      </c>
      <c r="K99" s="22">
        <v>40.9</v>
      </c>
      <c r="L99" s="22">
        <v>41.4</v>
      </c>
      <c r="M99" s="57"/>
    </row>
    <row r="100" spans="1:17" x14ac:dyDescent="0.25">
      <c r="A100" s="20"/>
      <c r="B100" s="45" t="s">
        <v>98</v>
      </c>
      <c r="C100" s="22">
        <v>3450.9</v>
      </c>
      <c r="D100" s="22">
        <v>3459.5</v>
      </c>
      <c r="E100" s="22">
        <v>3475.8</v>
      </c>
      <c r="F100" s="22">
        <v>3510.2</v>
      </c>
      <c r="G100" s="22">
        <v>3626</v>
      </c>
      <c r="H100" s="22">
        <v>3557.6</v>
      </c>
      <c r="I100" s="22">
        <v>3589.1</v>
      </c>
      <c r="J100" s="22">
        <v>3677.2</v>
      </c>
      <c r="K100" s="22">
        <v>3662.7</v>
      </c>
      <c r="L100" s="22">
        <v>3758.9</v>
      </c>
      <c r="M100" s="57"/>
    </row>
    <row r="101" spans="1:17" x14ac:dyDescent="0.25">
      <c r="A101" s="20"/>
      <c r="B101" s="45" t="s">
        <v>100</v>
      </c>
      <c r="C101" s="22">
        <v>41.3</v>
      </c>
      <c r="D101" s="22">
        <v>41.3</v>
      </c>
      <c r="E101" s="22">
        <v>42.5</v>
      </c>
      <c r="F101" s="22">
        <v>43.3</v>
      </c>
      <c r="G101" s="22">
        <v>43.9</v>
      </c>
      <c r="H101" s="22">
        <v>55.7</v>
      </c>
      <c r="I101" s="22">
        <v>56.4</v>
      </c>
      <c r="J101" s="22">
        <v>62.7</v>
      </c>
      <c r="K101" s="22">
        <v>60.9</v>
      </c>
      <c r="L101" s="22">
        <v>60.9</v>
      </c>
      <c r="M101" s="57"/>
    </row>
    <row r="102" spans="1:17" x14ac:dyDescent="0.25">
      <c r="A102" s="20"/>
      <c r="B102" s="45" t="s">
        <v>101</v>
      </c>
      <c r="C102" s="22">
        <v>28314.5</v>
      </c>
      <c r="D102" s="22">
        <v>28259.1</v>
      </c>
      <c r="E102" s="22">
        <v>28062.9</v>
      </c>
      <c r="F102" s="22">
        <v>38821.699999999997</v>
      </c>
      <c r="G102" s="22">
        <v>38591.699999999997</v>
      </c>
      <c r="H102" s="22">
        <v>38940.400000000001</v>
      </c>
      <c r="I102" s="22">
        <v>44220.2</v>
      </c>
      <c r="J102" s="22">
        <v>43669.599999999999</v>
      </c>
      <c r="K102" s="22">
        <v>43508.800000000003</v>
      </c>
      <c r="L102" s="22">
        <v>44018.9</v>
      </c>
      <c r="M102" s="57"/>
    </row>
    <row r="103" spans="1:17" x14ac:dyDescent="0.25">
      <c r="A103" s="20"/>
      <c r="B103" s="45" t="s">
        <v>190</v>
      </c>
      <c r="C103" s="22">
        <v>70.599999999999994</v>
      </c>
      <c r="D103" s="22">
        <v>70.599999999999994</v>
      </c>
      <c r="E103" s="22">
        <v>70.599999999999994</v>
      </c>
      <c r="F103" s="22">
        <v>70.599999999999994</v>
      </c>
      <c r="G103" s="22">
        <v>76.2</v>
      </c>
      <c r="H103" s="22">
        <v>76.2</v>
      </c>
      <c r="I103" s="22">
        <v>76.2</v>
      </c>
      <c r="J103" s="22">
        <v>85.9</v>
      </c>
      <c r="K103" s="22">
        <v>85.9</v>
      </c>
      <c r="L103" s="22">
        <v>85.9</v>
      </c>
      <c r="M103" s="57"/>
    </row>
    <row r="104" spans="1:17" x14ac:dyDescent="0.25">
      <c r="A104" s="20"/>
      <c r="B104" s="33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</row>
    <row r="105" spans="1:17" x14ac:dyDescent="0.25">
      <c r="A105" s="20"/>
      <c r="B105" s="51" t="s">
        <v>37</v>
      </c>
      <c r="C105" s="22">
        <f t="shared" ref="C105:L105" si="65">+SUM(C106:C107)</f>
        <v>6833</v>
      </c>
      <c r="D105" s="22">
        <f t="shared" si="65"/>
        <v>6813</v>
      </c>
      <c r="E105" s="22">
        <f t="shared" si="65"/>
        <v>6869.8</v>
      </c>
      <c r="F105" s="22">
        <f t="shared" si="65"/>
        <v>6854.5</v>
      </c>
      <c r="G105" s="22">
        <f t="shared" si="65"/>
        <v>5275.4</v>
      </c>
      <c r="H105" s="22">
        <f t="shared" si="65"/>
        <v>5320.5</v>
      </c>
      <c r="I105" s="22">
        <f t="shared" si="65"/>
        <v>5213.5</v>
      </c>
      <c r="J105" s="22">
        <f t="shared" si="65"/>
        <v>5269.1</v>
      </c>
      <c r="K105" s="22">
        <f t="shared" si="65"/>
        <v>5289.4</v>
      </c>
      <c r="L105" s="22">
        <f t="shared" si="65"/>
        <v>5344.3</v>
      </c>
      <c r="M105" s="57">
        <f t="shared" si="63"/>
        <v>1.7213091521868805E-2</v>
      </c>
    </row>
    <row r="106" spans="1:17" x14ac:dyDescent="0.25">
      <c r="A106" s="20"/>
      <c r="B106" s="45" t="s">
        <v>224</v>
      </c>
      <c r="C106" s="22">
        <v>3607</v>
      </c>
      <c r="D106" s="22">
        <v>3576.5</v>
      </c>
      <c r="E106" s="22">
        <v>3558.3</v>
      </c>
      <c r="F106" s="22">
        <v>3549.1</v>
      </c>
      <c r="G106" s="22">
        <v>1935</v>
      </c>
      <c r="H106" s="22">
        <v>1955.6</v>
      </c>
      <c r="I106" s="22">
        <v>1926.9</v>
      </c>
      <c r="J106" s="22">
        <v>1930.7</v>
      </c>
      <c r="K106" s="22">
        <v>1915.2</v>
      </c>
      <c r="L106" s="22">
        <v>1936.7</v>
      </c>
      <c r="M106" s="57"/>
    </row>
    <row r="107" spans="1:17" x14ac:dyDescent="0.25">
      <c r="A107" s="20"/>
      <c r="B107" s="45" t="s">
        <v>225</v>
      </c>
      <c r="C107" s="22">
        <v>3226</v>
      </c>
      <c r="D107" s="22">
        <v>3236.5</v>
      </c>
      <c r="E107" s="22">
        <v>3311.5</v>
      </c>
      <c r="F107" s="22">
        <v>3305.4</v>
      </c>
      <c r="G107" s="22">
        <v>3340.4</v>
      </c>
      <c r="H107" s="22">
        <v>3364.9</v>
      </c>
      <c r="I107" s="22">
        <v>3286.6</v>
      </c>
      <c r="J107" s="22">
        <v>3338.4</v>
      </c>
      <c r="K107" s="22">
        <v>3374.2</v>
      </c>
      <c r="L107" s="22">
        <v>3407.6</v>
      </c>
      <c r="M107" s="57"/>
    </row>
    <row r="108" spans="1:17" x14ac:dyDescent="0.25">
      <c r="A108" s="20"/>
      <c r="B108" s="51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</row>
    <row r="109" spans="1:17" x14ac:dyDescent="0.25">
      <c r="A109" s="20"/>
      <c r="B109" s="51" t="s">
        <v>38</v>
      </c>
      <c r="C109" s="22">
        <v>1219.0999999999999</v>
      </c>
      <c r="D109" s="22">
        <v>1258.5</v>
      </c>
      <c r="E109" s="22">
        <v>1140.9000000000001</v>
      </c>
      <c r="F109" s="22">
        <v>1147.0999999999999</v>
      </c>
      <c r="G109" s="22">
        <v>1127.2</v>
      </c>
      <c r="H109" s="22">
        <v>1187.0999999999999</v>
      </c>
      <c r="I109" s="22">
        <v>1211.5</v>
      </c>
      <c r="J109" s="22">
        <v>945.5</v>
      </c>
      <c r="K109" s="22">
        <v>972</v>
      </c>
      <c r="L109" s="22">
        <v>1450.4</v>
      </c>
      <c r="M109" s="57">
        <f t="shared" si="63"/>
        <v>4.6714944788500863E-3</v>
      </c>
    </row>
    <row r="110" spans="1:17" x14ac:dyDescent="0.25">
      <c r="A110" s="20"/>
      <c r="B110" s="50"/>
      <c r="C110" s="18"/>
      <c r="D110" s="18"/>
      <c r="E110" s="18"/>
      <c r="F110" s="18"/>
      <c r="G110" s="18"/>
      <c r="H110" s="18"/>
      <c r="I110" s="22"/>
      <c r="J110" s="22"/>
      <c r="K110" s="22"/>
      <c r="L110" s="22"/>
      <c r="M110" s="18"/>
    </row>
    <row r="111" spans="1:17" s="4" customFormat="1" x14ac:dyDescent="0.25">
      <c r="A111" s="20"/>
      <c r="B111" s="51" t="s">
        <v>39</v>
      </c>
      <c r="C111" s="19">
        <f>+SUM(C112:C115)</f>
        <v>1556.1</v>
      </c>
      <c r="D111" s="19">
        <v>1474.6</v>
      </c>
      <c r="E111" s="19">
        <v>345.7</v>
      </c>
      <c r="F111" s="19">
        <v>354</v>
      </c>
      <c r="G111" s="19">
        <v>360.8</v>
      </c>
      <c r="H111" s="19">
        <v>390.6</v>
      </c>
      <c r="I111" s="19">
        <f>+SUM(I112:I115)</f>
        <v>387.8</v>
      </c>
      <c r="J111" s="19">
        <f t="shared" ref="J111:L111" si="66">+SUM(J112:J115)</f>
        <v>289.09999999999997</v>
      </c>
      <c r="K111" s="19">
        <f t="shared" si="66"/>
        <v>304.79999999999995</v>
      </c>
      <c r="L111" s="19">
        <f t="shared" si="66"/>
        <v>308.29999999999995</v>
      </c>
      <c r="M111" s="57">
        <f t="shared" si="63"/>
        <v>9.9298245161988504E-4</v>
      </c>
      <c r="Q111" s="3"/>
    </row>
    <row r="112" spans="1:17" s="4" customFormat="1" x14ac:dyDescent="0.25">
      <c r="A112" s="20"/>
      <c r="B112" s="45" t="s">
        <v>40</v>
      </c>
      <c r="C112" s="22">
        <v>130.19999999999999</v>
      </c>
      <c r="D112" s="22">
        <v>123.6</v>
      </c>
      <c r="E112" s="22">
        <v>0</v>
      </c>
      <c r="F112" s="22">
        <v>0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/>
      <c r="Q112" s="3"/>
    </row>
    <row r="113" spans="1:17" s="4" customFormat="1" x14ac:dyDescent="0.25">
      <c r="A113" s="20"/>
      <c r="B113" s="45" t="s">
        <v>67</v>
      </c>
      <c r="C113" s="22">
        <v>46.6</v>
      </c>
      <c r="D113" s="22">
        <v>32.6</v>
      </c>
      <c r="E113" s="22">
        <v>32.6</v>
      </c>
      <c r="F113" s="22">
        <v>32.6</v>
      </c>
      <c r="G113" s="22">
        <v>32.6</v>
      </c>
      <c r="H113" s="22">
        <v>32.6</v>
      </c>
      <c r="I113" s="22">
        <v>31.3</v>
      </c>
      <c r="J113" s="22">
        <v>17.899999999999999</v>
      </c>
      <c r="K113" s="22">
        <v>17.899999999999999</v>
      </c>
      <c r="L113" s="22">
        <v>17.899999999999999</v>
      </c>
      <c r="M113" s="22"/>
      <c r="Q113" s="3"/>
    </row>
    <row r="114" spans="1:17" s="4" customFormat="1" x14ac:dyDescent="0.25">
      <c r="A114" s="20"/>
      <c r="B114" s="45" t="s">
        <v>41</v>
      </c>
      <c r="C114" s="22">
        <v>345.1</v>
      </c>
      <c r="D114" s="22">
        <v>336.2</v>
      </c>
      <c r="E114" s="22">
        <v>313.10000000000002</v>
      </c>
      <c r="F114" s="22">
        <v>321.3</v>
      </c>
      <c r="G114" s="22">
        <v>328.1</v>
      </c>
      <c r="H114" s="22">
        <v>357.9</v>
      </c>
      <c r="I114" s="22">
        <v>356.5</v>
      </c>
      <c r="J114" s="22">
        <v>271.2</v>
      </c>
      <c r="K114" s="22">
        <v>286.89999999999998</v>
      </c>
      <c r="L114" s="22">
        <v>290.39999999999998</v>
      </c>
      <c r="M114" s="22"/>
      <c r="Q114" s="3"/>
    </row>
    <row r="115" spans="1:17" s="4" customFormat="1" x14ac:dyDescent="0.25">
      <c r="A115" s="20"/>
      <c r="B115" s="45" t="s">
        <v>42</v>
      </c>
      <c r="C115" s="22">
        <v>1034.2</v>
      </c>
      <c r="D115" s="22">
        <v>982.1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/>
      <c r="Q115" s="3"/>
    </row>
    <row r="116" spans="1:17" x14ac:dyDescent="0.25">
      <c r="A116" s="20"/>
      <c r="B116" s="33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</row>
    <row r="117" spans="1:17" x14ac:dyDescent="0.25">
      <c r="A117" s="20"/>
      <c r="B117" s="51" t="s">
        <v>43</v>
      </c>
      <c r="C117" s="22">
        <v>923.9</v>
      </c>
      <c r="D117" s="22">
        <v>902.6</v>
      </c>
      <c r="E117" s="22">
        <v>871.6</v>
      </c>
      <c r="F117" s="22">
        <v>857.6</v>
      </c>
      <c r="G117" s="22">
        <v>843</v>
      </c>
      <c r="H117" s="22">
        <v>831.2</v>
      </c>
      <c r="I117" s="22">
        <v>860.6</v>
      </c>
      <c r="J117" s="22">
        <v>827.3</v>
      </c>
      <c r="K117" s="22">
        <v>811.5</v>
      </c>
      <c r="L117" s="22">
        <v>405.5</v>
      </c>
      <c r="M117" s="57">
        <f t="shared" ref="M117" si="67">+L117/$L$10</f>
        <v>1.3060473050011789E-3</v>
      </c>
    </row>
    <row r="118" spans="1:17" x14ac:dyDescent="0.25">
      <c r="A118" s="20"/>
      <c r="B118" s="51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</row>
    <row r="119" spans="1:17" ht="15.75" x14ac:dyDescent="0.25">
      <c r="A119" s="20"/>
      <c r="B119" s="39" t="s">
        <v>44</v>
      </c>
      <c r="C119" s="17">
        <v>2476</v>
      </c>
      <c r="D119" s="17">
        <v>2261.6</v>
      </c>
      <c r="E119" s="17">
        <v>1840.7</v>
      </c>
      <c r="F119" s="17">
        <v>1692.8</v>
      </c>
      <c r="G119" s="17">
        <v>1421.9</v>
      </c>
      <c r="H119" s="17">
        <v>1088.4000000000001</v>
      </c>
      <c r="I119" s="17">
        <v>848</v>
      </c>
      <c r="J119" s="17">
        <v>629.70000000000005</v>
      </c>
      <c r="K119" s="17">
        <v>585.5</v>
      </c>
      <c r="L119" s="17">
        <v>493.9</v>
      </c>
      <c r="M119" s="56">
        <f t="shared" ref="M119:M121" si="68">+L119/$L$10</f>
        <v>1.5907688383232606E-3</v>
      </c>
    </row>
    <row r="120" spans="1:17" x14ac:dyDescent="0.25">
      <c r="A120" s="20"/>
      <c r="B120" s="51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</row>
    <row r="121" spans="1:17" ht="15.75" x14ac:dyDescent="0.25">
      <c r="A121" s="20"/>
      <c r="B121" s="37" t="s">
        <v>161</v>
      </c>
      <c r="C121" s="26">
        <f>+C123+C125+C127</f>
        <v>38620.300000000003</v>
      </c>
      <c r="D121" s="26">
        <f t="shared" ref="D121:H121" si="69">+D123+D125+D127</f>
        <v>35115</v>
      </c>
      <c r="E121" s="26">
        <f t="shared" si="69"/>
        <v>34101.800000000003</v>
      </c>
      <c r="F121" s="26">
        <f t="shared" si="69"/>
        <v>33361.899999999994</v>
      </c>
      <c r="G121" s="26">
        <f t="shared" si="69"/>
        <v>32477.1</v>
      </c>
      <c r="H121" s="26">
        <f t="shared" si="69"/>
        <v>33844.5</v>
      </c>
      <c r="I121" s="26">
        <f t="shared" ref="I121:L121" si="70">+I123+I125+I127</f>
        <v>35568.800000000003</v>
      </c>
      <c r="J121" s="26">
        <f t="shared" si="70"/>
        <v>14318.1</v>
      </c>
      <c r="K121" s="26">
        <f t="shared" si="70"/>
        <v>15238.8</v>
      </c>
      <c r="L121" s="26">
        <f t="shared" si="70"/>
        <v>15134.599999999999</v>
      </c>
      <c r="M121" s="55">
        <f t="shared" si="68"/>
        <v>4.8746001337289374E-2</v>
      </c>
    </row>
    <row r="122" spans="1:17" x14ac:dyDescent="0.25">
      <c r="A122" s="20"/>
      <c r="B122" s="50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7" x14ac:dyDescent="0.25">
      <c r="A123" s="20"/>
      <c r="B123" s="51" t="s">
        <v>45</v>
      </c>
      <c r="C123" s="22">
        <v>11098.4</v>
      </c>
      <c r="D123" s="22">
        <v>10629.4</v>
      </c>
      <c r="E123" s="22">
        <v>9755.4</v>
      </c>
      <c r="F123" s="22">
        <v>9730.2999999999993</v>
      </c>
      <c r="G123" s="22">
        <v>9782.2999999999993</v>
      </c>
      <c r="H123" s="22">
        <v>10755</v>
      </c>
      <c r="I123" s="22">
        <v>10611.8</v>
      </c>
      <c r="J123" s="22">
        <v>7880.3</v>
      </c>
      <c r="K123" s="22">
        <v>8148.8</v>
      </c>
      <c r="L123" s="22">
        <v>7923.3</v>
      </c>
      <c r="M123" s="57">
        <f t="shared" ref="M123:M125" si="71">+L123/$L$10</f>
        <v>2.55196167983128E-2</v>
      </c>
    </row>
    <row r="124" spans="1:17" x14ac:dyDescent="0.25">
      <c r="A124" s="20"/>
      <c r="B124" s="51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</row>
    <row r="125" spans="1:17" x14ac:dyDescent="0.25">
      <c r="A125" s="20"/>
      <c r="B125" s="51" t="s">
        <v>3</v>
      </c>
      <c r="C125" s="22">
        <v>4292.2</v>
      </c>
      <c r="D125" s="22">
        <v>2000</v>
      </c>
      <c r="E125" s="22">
        <v>2000</v>
      </c>
      <c r="F125" s="22">
        <v>2000</v>
      </c>
      <c r="G125" s="22">
        <v>1036.3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57">
        <f t="shared" si="71"/>
        <v>0</v>
      </c>
    </row>
    <row r="126" spans="1:17" x14ac:dyDescent="0.25">
      <c r="A126" s="20"/>
      <c r="B126" s="51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</row>
    <row r="127" spans="1:17" x14ac:dyDescent="0.25">
      <c r="A127" s="20"/>
      <c r="B127" s="51" t="s">
        <v>34</v>
      </c>
      <c r="C127" s="19">
        <f>+C128+C139</f>
        <v>23229.7</v>
      </c>
      <c r="D127" s="19">
        <f t="shared" ref="D127:H127" si="72">+D128+D139</f>
        <v>22485.599999999999</v>
      </c>
      <c r="E127" s="19">
        <f t="shared" si="72"/>
        <v>22346.400000000001</v>
      </c>
      <c r="F127" s="19">
        <f t="shared" si="72"/>
        <v>21631.599999999999</v>
      </c>
      <c r="G127" s="19">
        <f t="shared" si="72"/>
        <v>21658.5</v>
      </c>
      <c r="H127" s="19">
        <f t="shared" si="72"/>
        <v>23089.5</v>
      </c>
      <c r="I127" s="19">
        <f t="shared" ref="I127:L127" si="73">+I128+I139</f>
        <v>24957</v>
      </c>
      <c r="J127" s="19">
        <f t="shared" si="73"/>
        <v>6437.8</v>
      </c>
      <c r="K127" s="19">
        <f t="shared" si="73"/>
        <v>7090</v>
      </c>
      <c r="L127" s="19">
        <f t="shared" si="73"/>
        <v>7211.2999999999993</v>
      </c>
      <c r="M127" s="57">
        <f t="shared" ref="M127:M128" si="74">+L127/$L$10</f>
        <v>2.3226384538976574E-2</v>
      </c>
    </row>
    <row r="128" spans="1:17" x14ac:dyDescent="0.25">
      <c r="A128" s="20"/>
      <c r="B128" s="49" t="s">
        <v>4</v>
      </c>
      <c r="C128" s="22">
        <f>+SUM(C129:C137)</f>
        <v>10684.2</v>
      </c>
      <c r="D128" s="22">
        <f t="shared" ref="D128:H128" si="75">+SUM(D129:D137)</f>
        <v>9968.2999999999993</v>
      </c>
      <c r="E128" s="22">
        <f t="shared" si="75"/>
        <v>9908.6</v>
      </c>
      <c r="F128" s="22">
        <f t="shared" si="75"/>
        <v>10025.5</v>
      </c>
      <c r="G128" s="22">
        <f t="shared" si="75"/>
        <v>10368.400000000001</v>
      </c>
      <c r="H128" s="22">
        <f t="shared" si="75"/>
        <v>10952.5</v>
      </c>
      <c r="I128" s="22">
        <f t="shared" ref="I128:L128" si="76">+SUM(I129:I137)</f>
        <v>11367.7</v>
      </c>
      <c r="J128" s="22">
        <f t="shared" si="76"/>
        <v>6437.8</v>
      </c>
      <c r="K128" s="22">
        <f t="shared" si="76"/>
        <v>6815</v>
      </c>
      <c r="L128" s="22">
        <f t="shared" si="76"/>
        <v>6699.4</v>
      </c>
      <c r="M128" s="57">
        <f t="shared" si="74"/>
        <v>2.1577640727804926E-2</v>
      </c>
    </row>
    <row r="129" spans="1:17" x14ac:dyDescent="0.25">
      <c r="A129" s="20"/>
      <c r="B129" s="45" t="s">
        <v>61</v>
      </c>
      <c r="C129" s="23">
        <v>17.2</v>
      </c>
      <c r="D129" s="23">
        <v>16.3</v>
      </c>
      <c r="E129" s="23">
        <v>14.7</v>
      </c>
      <c r="F129" s="23">
        <v>14.5</v>
      </c>
      <c r="G129" s="23">
        <v>17.899999999999999</v>
      </c>
      <c r="H129" s="23">
        <v>18.899999999999999</v>
      </c>
      <c r="I129" s="23">
        <v>18.3</v>
      </c>
      <c r="J129" s="23">
        <v>13.6</v>
      </c>
      <c r="K129" s="23">
        <v>14</v>
      </c>
      <c r="L129" s="23">
        <v>13.5</v>
      </c>
      <c r="M129" s="23"/>
    </row>
    <row r="130" spans="1:17" x14ac:dyDescent="0.25">
      <c r="A130" s="20"/>
      <c r="B130" s="45" t="s">
        <v>62</v>
      </c>
      <c r="C130" s="23">
        <v>179.8</v>
      </c>
      <c r="D130" s="23">
        <v>170.8</v>
      </c>
      <c r="E130" s="23">
        <v>153.6</v>
      </c>
      <c r="F130" s="23">
        <v>151.30000000000001</v>
      </c>
      <c r="G130" s="23">
        <v>148.4</v>
      </c>
      <c r="H130" s="23">
        <v>156.9</v>
      </c>
      <c r="I130" s="23">
        <v>151.80000000000001</v>
      </c>
      <c r="J130" s="23">
        <v>112.7</v>
      </c>
      <c r="K130" s="23">
        <v>115.7</v>
      </c>
      <c r="L130" s="23">
        <v>106.5</v>
      </c>
      <c r="M130" s="23"/>
    </row>
    <row r="131" spans="1:17" x14ac:dyDescent="0.25">
      <c r="A131" s="20"/>
      <c r="B131" s="45" t="s">
        <v>63</v>
      </c>
      <c r="C131" s="23">
        <v>2.2000000000000002</v>
      </c>
      <c r="D131" s="23">
        <v>2.1</v>
      </c>
      <c r="E131" s="23">
        <v>1.9</v>
      </c>
      <c r="F131" s="23">
        <v>1.9</v>
      </c>
      <c r="G131" s="23">
        <v>1.9</v>
      </c>
      <c r="H131" s="23">
        <v>2</v>
      </c>
      <c r="I131" s="23">
        <v>1.9</v>
      </c>
      <c r="J131" s="23">
        <v>1.4</v>
      </c>
      <c r="K131" s="23">
        <v>1.4</v>
      </c>
      <c r="L131" s="23">
        <v>1.4</v>
      </c>
      <c r="M131" s="23"/>
    </row>
    <row r="132" spans="1:17" x14ac:dyDescent="0.25">
      <c r="A132" s="20"/>
      <c r="B132" s="45" t="s">
        <v>64</v>
      </c>
      <c r="C132" s="23">
        <v>2592.1</v>
      </c>
      <c r="D132" s="23">
        <v>2461.6</v>
      </c>
      <c r="E132" s="23">
        <v>2099</v>
      </c>
      <c r="F132" s="23">
        <v>2067.6999999999998</v>
      </c>
      <c r="G132" s="23">
        <v>1961.2</v>
      </c>
      <c r="H132" s="23">
        <v>1861.1</v>
      </c>
      <c r="I132" s="23">
        <v>1800.8</v>
      </c>
      <c r="J132" s="23">
        <v>998.7</v>
      </c>
      <c r="K132" s="23">
        <v>1025</v>
      </c>
      <c r="L132" s="23">
        <v>831.7</v>
      </c>
      <c r="M132" s="23"/>
    </row>
    <row r="133" spans="1:17" x14ac:dyDescent="0.25">
      <c r="A133" s="20"/>
      <c r="B133" s="45" t="s">
        <v>187</v>
      </c>
      <c r="C133" s="23">
        <v>189.4</v>
      </c>
      <c r="D133" s="23">
        <v>519.6</v>
      </c>
      <c r="E133" s="23">
        <v>1518.4</v>
      </c>
      <c r="F133" s="23">
        <v>1580.2</v>
      </c>
      <c r="G133" s="23">
        <v>2500.8000000000002</v>
      </c>
      <c r="H133" s="23">
        <v>2855.4</v>
      </c>
      <c r="I133" s="23">
        <v>2849.8</v>
      </c>
      <c r="J133" s="23">
        <v>1162.4000000000001</v>
      </c>
      <c r="K133" s="23">
        <v>1103.0999999999999</v>
      </c>
      <c r="L133" s="23">
        <v>1035.7</v>
      </c>
      <c r="M133" s="23"/>
    </row>
    <row r="134" spans="1:17" x14ac:dyDescent="0.25">
      <c r="A134" s="20"/>
      <c r="B134" s="45" t="s">
        <v>214</v>
      </c>
      <c r="C134" s="23">
        <v>0</v>
      </c>
      <c r="D134" s="23">
        <v>0</v>
      </c>
      <c r="E134" s="23">
        <v>0</v>
      </c>
      <c r="F134" s="23">
        <v>0</v>
      </c>
      <c r="G134" s="23">
        <v>0</v>
      </c>
      <c r="H134" s="23">
        <v>0</v>
      </c>
      <c r="I134" s="23">
        <v>0</v>
      </c>
      <c r="J134" s="23">
        <v>79.599999999999994</v>
      </c>
      <c r="K134" s="23">
        <v>81.7</v>
      </c>
      <c r="L134" s="23">
        <v>78.7</v>
      </c>
      <c r="M134" s="23"/>
    </row>
    <row r="135" spans="1:17" x14ac:dyDescent="0.25">
      <c r="A135" s="20"/>
      <c r="B135" s="45" t="s">
        <v>228</v>
      </c>
      <c r="C135" s="23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3">
        <v>608.1</v>
      </c>
      <c r="L135" s="23">
        <v>820.4</v>
      </c>
      <c r="M135" s="23"/>
    </row>
    <row r="136" spans="1:17" x14ac:dyDescent="0.25">
      <c r="A136" s="20"/>
      <c r="B136" s="45" t="s">
        <v>236</v>
      </c>
      <c r="C136" s="23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3">
        <v>81.5</v>
      </c>
      <c r="M136" s="23"/>
    </row>
    <row r="137" spans="1:17" x14ac:dyDescent="0.25">
      <c r="A137" s="20"/>
      <c r="B137" s="45" t="s">
        <v>56</v>
      </c>
      <c r="C137" s="23">
        <v>7703.5</v>
      </c>
      <c r="D137" s="23">
        <v>6797.9</v>
      </c>
      <c r="E137" s="23">
        <v>6121</v>
      </c>
      <c r="F137" s="23">
        <v>6209.9</v>
      </c>
      <c r="G137" s="23">
        <v>5738.2</v>
      </c>
      <c r="H137" s="23">
        <v>6058.2</v>
      </c>
      <c r="I137" s="23">
        <v>6545.1</v>
      </c>
      <c r="J137" s="23">
        <v>4069.4</v>
      </c>
      <c r="K137" s="23">
        <v>3866</v>
      </c>
      <c r="L137" s="23">
        <v>3730</v>
      </c>
      <c r="M137" s="23"/>
    </row>
    <row r="138" spans="1:17" s="4" customFormat="1" x14ac:dyDescent="0.25">
      <c r="A138" s="20"/>
      <c r="B138" s="49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"/>
      <c r="O138" s="2"/>
      <c r="Q138" s="3"/>
    </row>
    <row r="139" spans="1:17" s="4" customFormat="1" x14ac:dyDescent="0.25">
      <c r="A139" s="20"/>
      <c r="B139" s="49" t="s">
        <v>19</v>
      </c>
      <c r="C139" s="22">
        <f>+SUM(C140:C142)</f>
        <v>12545.5</v>
      </c>
      <c r="D139" s="22">
        <f t="shared" ref="D139:L139" si="77">+SUM(D140:D142)</f>
        <v>12517.3</v>
      </c>
      <c r="E139" s="22">
        <f t="shared" si="77"/>
        <v>12437.8</v>
      </c>
      <c r="F139" s="22">
        <f t="shared" si="77"/>
        <v>11606.1</v>
      </c>
      <c r="G139" s="22">
        <f t="shared" si="77"/>
        <v>11290.1</v>
      </c>
      <c r="H139" s="22">
        <f t="shared" si="77"/>
        <v>12137</v>
      </c>
      <c r="I139" s="22">
        <f t="shared" si="77"/>
        <v>13589.3</v>
      </c>
      <c r="J139" s="22">
        <f t="shared" si="77"/>
        <v>0</v>
      </c>
      <c r="K139" s="22">
        <f t="shared" si="77"/>
        <v>275</v>
      </c>
      <c r="L139" s="22">
        <f t="shared" si="77"/>
        <v>511.9</v>
      </c>
      <c r="M139" s="57">
        <f t="shared" ref="M139" si="78">+L139/$L$10</f>
        <v>1.6487438111716483E-3</v>
      </c>
      <c r="N139" s="2"/>
      <c r="O139" s="2"/>
      <c r="Q139" s="3"/>
    </row>
    <row r="140" spans="1:17" s="4" customFormat="1" x14ac:dyDescent="0.25">
      <c r="A140" s="20"/>
      <c r="B140" s="45" t="s">
        <v>237</v>
      </c>
      <c r="C140" s="23">
        <v>0</v>
      </c>
      <c r="D140" s="23">
        <v>0</v>
      </c>
      <c r="E140" s="23">
        <v>0</v>
      </c>
      <c r="F140" s="23">
        <v>0</v>
      </c>
      <c r="G140" s="23">
        <v>0</v>
      </c>
      <c r="H140" s="23">
        <v>0</v>
      </c>
      <c r="I140" s="23">
        <v>0</v>
      </c>
      <c r="J140" s="23">
        <v>0</v>
      </c>
      <c r="K140" s="22">
        <v>0</v>
      </c>
      <c r="L140" s="22">
        <v>507.7</v>
      </c>
      <c r="M140" s="57"/>
      <c r="N140" s="2"/>
      <c r="O140" s="2"/>
      <c r="Q140" s="3"/>
    </row>
    <row r="141" spans="1:17" s="4" customFormat="1" x14ac:dyDescent="0.25">
      <c r="A141" s="20"/>
      <c r="B141" s="45" t="s">
        <v>65</v>
      </c>
      <c r="C141" s="23">
        <v>12045.5</v>
      </c>
      <c r="D141" s="23">
        <v>12017.3</v>
      </c>
      <c r="E141" s="23">
        <v>11937.8</v>
      </c>
      <c r="F141" s="23">
        <v>11106.1</v>
      </c>
      <c r="G141" s="23">
        <v>10790.1</v>
      </c>
      <c r="H141" s="23">
        <v>12137</v>
      </c>
      <c r="I141" s="23">
        <v>13589.3</v>
      </c>
      <c r="J141" s="23">
        <v>0</v>
      </c>
      <c r="K141" s="23">
        <v>275</v>
      </c>
      <c r="L141" s="23">
        <v>4.2</v>
      </c>
      <c r="M141" s="23"/>
      <c r="N141" s="2"/>
      <c r="O141" s="2"/>
      <c r="Q141" s="3"/>
    </row>
    <row r="142" spans="1:17" s="4" customFormat="1" x14ac:dyDescent="0.25">
      <c r="A142" s="20"/>
      <c r="B142" s="45" t="s">
        <v>197</v>
      </c>
      <c r="C142" s="23">
        <v>500</v>
      </c>
      <c r="D142" s="23">
        <v>500</v>
      </c>
      <c r="E142" s="23">
        <v>500</v>
      </c>
      <c r="F142" s="23">
        <v>500</v>
      </c>
      <c r="G142" s="23">
        <v>500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/>
      <c r="N142" s="2"/>
      <c r="O142" s="2"/>
      <c r="Q142" s="3"/>
    </row>
    <row r="143" spans="1:17" s="4" customFormat="1" x14ac:dyDescent="0.25">
      <c r="A143" s="20"/>
      <c r="B143" s="45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Q143" s="3"/>
    </row>
    <row r="144" spans="1:17" s="4" customFormat="1" ht="15.75" x14ac:dyDescent="0.25">
      <c r="A144" s="20"/>
      <c r="B144" s="36" t="s">
        <v>178</v>
      </c>
      <c r="C144" s="11">
        <f>+SUM(C146:C147)</f>
        <v>105</v>
      </c>
      <c r="D144" s="11">
        <f t="shared" ref="D144:H144" si="79">+SUM(D146:D147)</f>
        <v>104.7</v>
      </c>
      <c r="E144" s="11">
        <f t="shared" si="79"/>
        <v>104.1</v>
      </c>
      <c r="F144" s="11">
        <f t="shared" si="79"/>
        <v>104.1</v>
      </c>
      <c r="G144" s="11">
        <f t="shared" si="79"/>
        <v>104</v>
      </c>
      <c r="H144" s="11">
        <f t="shared" si="79"/>
        <v>104.7</v>
      </c>
      <c r="I144" s="11">
        <f t="shared" ref="I144:L144" si="80">+SUM(I146:I147)</f>
        <v>103.9</v>
      </c>
      <c r="J144" s="11">
        <f t="shared" si="80"/>
        <v>103.1</v>
      </c>
      <c r="K144" s="11">
        <f t="shared" si="80"/>
        <v>103</v>
      </c>
      <c r="L144" s="11">
        <f t="shared" si="80"/>
        <v>103.60000000000001</v>
      </c>
      <c r="M144" s="55">
        <f t="shared" ref="M144" si="81">+L144/$L$10</f>
        <v>3.3367817706072043E-4</v>
      </c>
      <c r="Q144" s="3"/>
    </row>
    <row r="145" spans="1:17" s="4" customFormat="1" x14ac:dyDescent="0.25">
      <c r="A145" s="20"/>
      <c r="B145" s="50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Q145" s="3"/>
    </row>
    <row r="146" spans="1:17" s="4" customFormat="1" x14ac:dyDescent="0.25">
      <c r="A146" s="6"/>
      <c r="B146" s="29" t="s">
        <v>46</v>
      </c>
      <c r="C146" s="19">
        <v>96.5</v>
      </c>
      <c r="D146" s="19">
        <v>96.3</v>
      </c>
      <c r="E146" s="19">
        <v>95.8</v>
      </c>
      <c r="F146" s="19">
        <v>95.8</v>
      </c>
      <c r="G146" s="19">
        <v>95.7</v>
      </c>
      <c r="H146" s="19">
        <v>96.3</v>
      </c>
      <c r="I146" s="19">
        <v>95.7</v>
      </c>
      <c r="J146" s="19">
        <v>95</v>
      </c>
      <c r="K146" s="19">
        <v>94.9</v>
      </c>
      <c r="L146" s="19">
        <v>95.4</v>
      </c>
      <c r="M146" s="19"/>
      <c r="Q146" s="3"/>
    </row>
    <row r="147" spans="1:17" s="4" customFormat="1" x14ac:dyDescent="0.25">
      <c r="A147" s="6"/>
      <c r="B147" s="29" t="s">
        <v>47</v>
      </c>
      <c r="C147" s="19">
        <v>8.5</v>
      </c>
      <c r="D147" s="19">
        <v>8.4</v>
      </c>
      <c r="E147" s="19">
        <v>8.3000000000000007</v>
      </c>
      <c r="F147" s="19">
        <v>8.3000000000000007</v>
      </c>
      <c r="G147" s="19">
        <v>8.3000000000000007</v>
      </c>
      <c r="H147" s="19">
        <v>8.4</v>
      </c>
      <c r="I147" s="19">
        <v>8.1999999999999993</v>
      </c>
      <c r="J147" s="19">
        <v>8.1</v>
      </c>
      <c r="K147" s="19">
        <v>8.1</v>
      </c>
      <c r="L147" s="19">
        <v>8.1999999999999993</v>
      </c>
      <c r="M147" s="19"/>
      <c r="Q147" s="3"/>
    </row>
    <row r="148" spans="1:17" s="3" customFormat="1" x14ac:dyDescent="0.25">
      <c r="A148" s="6"/>
      <c r="B148" s="3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7" s="3" customFormat="1" ht="16.5" x14ac:dyDescent="0.25">
      <c r="A149" s="6"/>
      <c r="B149" s="52" t="s">
        <v>163</v>
      </c>
      <c r="C149" s="220">
        <f>+SUM(C151:C152)</f>
        <v>2809.7</v>
      </c>
      <c r="D149" s="220">
        <f t="shared" ref="D149:H149" si="82">+SUM(D151:D152)</f>
        <v>2801.1</v>
      </c>
      <c r="E149" s="220">
        <f t="shared" si="82"/>
        <v>2476.9</v>
      </c>
      <c r="F149" s="220">
        <f t="shared" si="82"/>
        <v>2477.6999999999998</v>
      </c>
      <c r="G149" s="220">
        <f t="shared" si="82"/>
        <v>2476.1999999999998</v>
      </c>
      <c r="H149" s="220">
        <f t="shared" si="82"/>
        <v>2456.3000000000002</v>
      </c>
      <c r="I149" s="220">
        <f t="shared" ref="I149:L149" si="83">+SUM(I151:I152)</f>
        <v>2433.3000000000002</v>
      </c>
      <c r="J149" s="220">
        <f t="shared" si="83"/>
        <v>2410</v>
      </c>
      <c r="K149" s="220">
        <f t="shared" si="83"/>
        <v>2405.5</v>
      </c>
      <c r="L149" s="220">
        <f t="shared" si="83"/>
        <v>2425.8000000000002</v>
      </c>
      <c r="M149" s="55">
        <f t="shared" ref="M149" si="84">+L149/$L$10</f>
        <v>7.8130938408677193E-3</v>
      </c>
    </row>
    <row r="150" spans="1:17" s="3" customFormat="1" x14ac:dyDescent="0.25">
      <c r="A150" s="6"/>
      <c r="B150" s="53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</row>
    <row r="151" spans="1:17" s="3" customFormat="1" x14ac:dyDescent="0.25">
      <c r="A151" s="6"/>
      <c r="B151" s="29" t="s">
        <v>46</v>
      </c>
      <c r="C151" s="19">
        <v>1221.9000000000001</v>
      </c>
      <c r="D151" s="19">
        <v>1217.5</v>
      </c>
      <c r="E151" s="19">
        <v>1074.9000000000001</v>
      </c>
      <c r="F151" s="19">
        <v>1075.8</v>
      </c>
      <c r="G151" s="19">
        <v>1075.8</v>
      </c>
      <c r="H151" s="19">
        <v>1070.5</v>
      </c>
      <c r="I151" s="19">
        <v>1060.7</v>
      </c>
      <c r="J151" s="19">
        <v>1044.3</v>
      </c>
      <c r="K151" s="19">
        <v>1043.5999999999999</v>
      </c>
      <c r="L151" s="19">
        <v>1052.3</v>
      </c>
      <c r="M151" s="19"/>
    </row>
    <row r="152" spans="1:17" s="3" customFormat="1" ht="11.25" customHeight="1" x14ac:dyDescent="0.25">
      <c r="A152" s="6"/>
      <c r="B152" s="29" t="s">
        <v>47</v>
      </c>
      <c r="C152" s="19">
        <v>1587.8</v>
      </c>
      <c r="D152" s="19">
        <v>1583.6</v>
      </c>
      <c r="E152" s="19">
        <v>1402</v>
      </c>
      <c r="F152" s="19">
        <v>1401.9</v>
      </c>
      <c r="G152" s="19">
        <v>1400.4</v>
      </c>
      <c r="H152" s="19">
        <v>1385.8</v>
      </c>
      <c r="I152" s="19">
        <v>1372.6</v>
      </c>
      <c r="J152" s="19">
        <v>1365.7</v>
      </c>
      <c r="K152" s="19">
        <v>1361.9</v>
      </c>
      <c r="L152" s="19">
        <v>1373.5</v>
      </c>
      <c r="M152" s="19"/>
    </row>
    <row r="153" spans="1:17" s="3" customFormat="1" ht="15.75" thickBot="1" x14ac:dyDescent="0.3">
      <c r="A153" s="6"/>
      <c r="B153" s="12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</row>
    <row r="154" spans="1:17" s="3" customFormat="1" ht="15.75" thickTop="1" x14ac:dyDescent="0.25">
      <c r="A154" s="6"/>
      <c r="B154" s="2"/>
      <c r="C154" s="2"/>
    </row>
    <row r="155" spans="1:17" s="3" customFormat="1" x14ac:dyDescent="0.25">
      <c r="A155" s="6"/>
      <c r="B155" s="6" t="s">
        <v>162</v>
      </c>
      <c r="C155" s="31"/>
    </row>
    <row r="156" spans="1:17" s="3" customFormat="1" x14ac:dyDescent="0.25">
      <c r="A156" s="6"/>
      <c r="B156" s="6" t="s">
        <v>164</v>
      </c>
      <c r="C156" s="31"/>
    </row>
    <row r="157" spans="1:17" s="3" customFormat="1" x14ac:dyDescent="0.25">
      <c r="A157" s="6"/>
      <c r="B157" s="84" t="s">
        <v>184</v>
      </c>
      <c r="C157" s="31"/>
    </row>
    <row r="158" spans="1:17" s="3" customFormat="1" x14ac:dyDescent="0.25">
      <c r="A158" s="6"/>
      <c r="B158" s="2"/>
      <c r="C158" s="31"/>
    </row>
    <row r="159" spans="1:17" s="3" customFormat="1" x14ac:dyDescent="0.25">
      <c r="A159" s="6"/>
      <c r="B159" s="2"/>
      <c r="C159" s="31"/>
      <c r="D159" s="31"/>
      <c r="E159" s="31"/>
      <c r="F159" s="31"/>
      <c r="G159" s="31"/>
      <c r="H159" s="31"/>
      <c r="I159" s="31"/>
      <c r="J159" s="31"/>
      <c r="K159" s="31"/>
      <c r="L159" s="31"/>
    </row>
    <row r="160" spans="1:17" s="3" customFormat="1" x14ac:dyDescent="0.25">
      <c r="A160" s="6"/>
      <c r="B160" s="2"/>
      <c r="C160" s="31"/>
    </row>
    <row r="161" spans="1:12" s="3" customFormat="1" x14ac:dyDescent="0.25">
      <c r="A161" s="6"/>
      <c r="B161" s="2"/>
      <c r="C161" s="31"/>
      <c r="D161" s="31"/>
      <c r="E161" s="31"/>
      <c r="F161" s="31"/>
      <c r="G161" s="31"/>
      <c r="H161" s="31"/>
      <c r="I161" s="31"/>
      <c r="J161" s="31"/>
      <c r="K161" s="31"/>
      <c r="L161" s="31"/>
    </row>
    <row r="162" spans="1:12" s="3" customFormat="1" x14ac:dyDescent="0.25">
      <c r="A162" s="6"/>
      <c r="B162" s="2"/>
      <c r="C162" s="31"/>
    </row>
    <row r="163" spans="1:12" s="3" customFormat="1" x14ac:dyDescent="0.25">
      <c r="A163" s="6"/>
      <c r="B163" s="2"/>
      <c r="C163" s="31"/>
    </row>
    <row r="164" spans="1:12" s="3" customFormat="1" x14ac:dyDescent="0.25">
      <c r="A164" s="6"/>
      <c r="B164" s="2"/>
      <c r="C164" s="31"/>
    </row>
    <row r="165" spans="1:12" s="3" customFormat="1" x14ac:dyDescent="0.25">
      <c r="A165" s="6"/>
      <c r="B165" s="2"/>
      <c r="C165" s="31"/>
      <c r="D165" s="31"/>
      <c r="E165" s="31"/>
      <c r="F165" s="31"/>
      <c r="G165" s="31"/>
      <c r="H165" s="31"/>
      <c r="I165" s="31"/>
      <c r="J165" s="31"/>
      <c r="K165" s="31"/>
      <c r="L165" s="31"/>
    </row>
    <row r="166" spans="1:12" s="3" customFormat="1" x14ac:dyDescent="0.25">
      <c r="A166" s="6"/>
      <c r="B166" s="2"/>
      <c r="C166" s="31"/>
    </row>
    <row r="167" spans="1:12" s="3" customFormat="1" x14ac:dyDescent="0.25">
      <c r="A167" s="6"/>
      <c r="B167" s="2"/>
      <c r="C167" s="31"/>
    </row>
    <row r="168" spans="1:12" s="3" customFormat="1" x14ac:dyDescent="0.25">
      <c r="A168" s="6"/>
      <c r="B168" s="2"/>
      <c r="C168" s="31"/>
    </row>
    <row r="169" spans="1:12" s="3" customFormat="1" x14ac:dyDescent="0.25">
      <c r="A169" s="6"/>
      <c r="B169" s="2"/>
      <c r="C169" s="31"/>
    </row>
    <row r="170" spans="1:12" s="3" customFormat="1" x14ac:dyDescent="0.25">
      <c r="A170" s="6"/>
      <c r="B170" s="2"/>
      <c r="C170" s="31"/>
    </row>
    <row r="171" spans="1:12" s="3" customFormat="1" x14ac:dyDescent="0.25">
      <c r="A171" s="6"/>
      <c r="B171" s="2"/>
      <c r="C171" s="31"/>
    </row>
    <row r="172" spans="1:12" s="3" customFormat="1" x14ac:dyDescent="0.25">
      <c r="A172" s="6"/>
      <c r="B172" s="2"/>
      <c r="C172" s="31"/>
    </row>
    <row r="173" spans="1:12" s="3" customFormat="1" x14ac:dyDescent="0.25">
      <c r="A173" s="6"/>
      <c r="B173" s="2"/>
      <c r="C173" s="31"/>
    </row>
    <row r="174" spans="1:12" s="3" customFormat="1" x14ac:dyDescent="0.25">
      <c r="A174" s="6"/>
      <c r="B174" s="2"/>
      <c r="C174" s="31"/>
    </row>
    <row r="175" spans="1:12" s="3" customFormat="1" x14ac:dyDescent="0.25">
      <c r="A175" s="6"/>
      <c r="B175" s="2"/>
      <c r="C175" s="31"/>
    </row>
    <row r="176" spans="1:12" s="3" customFormat="1" x14ac:dyDescent="0.25">
      <c r="A176" s="6"/>
      <c r="B176" s="2"/>
      <c r="C176" s="31"/>
    </row>
    <row r="177" spans="1:3" s="3" customFormat="1" x14ac:dyDescent="0.25">
      <c r="A177" s="6"/>
      <c r="B177" s="2"/>
      <c r="C177" s="31"/>
    </row>
    <row r="178" spans="1:3" s="3" customFormat="1" x14ac:dyDescent="0.25">
      <c r="A178" s="6"/>
      <c r="B178" s="2"/>
      <c r="C178" s="31"/>
    </row>
    <row r="179" spans="1:3" s="3" customFormat="1" x14ac:dyDescent="0.25">
      <c r="A179" s="6"/>
      <c r="B179" s="2"/>
      <c r="C179" s="31"/>
    </row>
    <row r="180" spans="1:3" s="3" customFormat="1" x14ac:dyDescent="0.25">
      <c r="A180" s="6"/>
      <c r="B180" s="2"/>
      <c r="C180" s="31"/>
    </row>
    <row r="181" spans="1:3" s="3" customFormat="1" x14ac:dyDescent="0.25">
      <c r="A181" s="6"/>
      <c r="B181" s="2"/>
      <c r="C181" s="31"/>
    </row>
    <row r="182" spans="1:3" s="3" customFormat="1" x14ac:dyDescent="0.25">
      <c r="A182" s="6"/>
      <c r="B182" s="2"/>
      <c r="C182" s="31"/>
    </row>
    <row r="183" spans="1:3" s="3" customFormat="1" x14ac:dyDescent="0.25">
      <c r="A183" s="6"/>
      <c r="B183" s="2"/>
      <c r="C183" s="31"/>
    </row>
    <row r="184" spans="1:3" s="3" customFormat="1" x14ac:dyDescent="0.25">
      <c r="A184" s="6"/>
      <c r="B184" s="2"/>
      <c r="C184" s="31"/>
    </row>
    <row r="185" spans="1:3" s="3" customFormat="1" x14ac:dyDescent="0.25">
      <c r="A185" s="6"/>
      <c r="B185" s="2"/>
      <c r="C185" s="31"/>
    </row>
    <row r="186" spans="1:3" s="3" customFormat="1" x14ac:dyDescent="0.25">
      <c r="A186" s="6"/>
      <c r="B186" s="2"/>
      <c r="C186" s="31"/>
    </row>
    <row r="187" spans="1:3" s="3" customFormat="1" x14ac:dyDescent="0.25">
      <c r="A187" s="6"/>
      <c r="B187" s="2"/>
      <c r="C187" s="31"/>
    </row>
    <row r="188" spans="1:3" s="3" customFormat="1" x14ac:dyDescent="0.25">
      <c r="A188" s="6"/>
      <c r="B188" s="2"/>
      <c r="C188" s="31"/>
    </row>
    <row r="189" spans="1:3" s="3" customFormat="1" x14ac:dyDescent="0.25">
      <c r="A189" s="6"/>
      <c r="B189" s="2"/>
      <c r="C189" s="31"/>
    </row>
    <row r="190" spans="1:3" s="3" customFormat="1" x14ac:dyDescent="0.25">
      <c r="A190" s="6"/>
      <c r="B190" s="2"/>
      <c r="C190" s="31"/>
    </row>
    <row r="191" spans="1:3" s="3" customFormat="1" x14ac:dyDescent="0.25">
      <c r="A191" s="6"/>
      <c r="B191" s="2"/>
      <c r="C191" s="31"/>
    </row>
    <row r="192" spans="1:3" s="3" customFormat="1" x14ac:dyDescent="0.25">
      <c r="A192" s="6"/>
      <c r="B192" s="2"/>
      <c r="C192" s="31"/>
    </row>
    <row r="193" spans="1:3" s="3" customFormat="1" x14ac:dyDescent="0.25">
      <c r="A193" s="6"/>
      <c r="B193" s="2"/>
      <c r="C193" s="31"/>
    </row>
    <row r="194" spans="1:3" s="3" customFormat="1" x14ac:dyDescent="0.25">
      <c r="A194" s="6"/>
      <c r="B194" s="2"/>
      <c r="C194" s="31"/>
    </row>
    <row r="195" spans="1:3" s="3" customFormat="1" x14ac:dyDescent="0.25">
      <c r="A195" s="6"/>
      <c r="B195" s="2"/>
      <c r="C195" s="31"/>
    </row>
    <row r="196" spans="1:3" s="3" customFormat="1" x14ac:dyDescent="0.25">
      <c r="A196" s="6"/>
      <c r="B196" s="2"/>
      <c r="C196" s="31"/>
    </row>
    <row r="197" spans="1:3" s="3" customFormat="1" x14ac:dyDescent="0.25">
      <c r="A197" s="6"/>
      <c r="B197" s="2"/>
      <c r="C197" s="31"/>
    </row>
    <row r="198" spans="1:3" s="3" customFormat="1" x14ac:dyDescent="0.25">
      <c r="A198" s="6"/>
      <c r="B198" s="2"/>
      <c r="C198" s="31"/>
    </row>
    <row r="199" spans="1:3" s="3" customFormat="1" x14ac:dyDescent="0.25">
      <c r="A199" s="6"/>
      <c r="B199" s="2"/>
      <c r="C199" s="31"/>
    </row>
    <row r="200" spans="1:3" s="3" customFormat="1" x14ac:dyDescent="0.25">
      <c r="A200" s="6"/>
      <c r="B200" s="2"/>
      <c r="C200" s="31"/>
    </row>
    <row r="201" spans="1:3" s="3" customFormat="1" x14ac:dyDescent="0.25">
      <c r="A201" s="6"/>
      <c r="B201" s="2"/>
      <c r="C201" s="31"/>
    </row>
    <row r="202" spans="1:3" s="3" customFormat="1" x14ac:dyDescent="0.25">
      <c r="A202" s="6"/>
      <c r="B202" s="2"/>
      <c r="C202" s="31"/>
    </row>
    <row r="203" spans="1:3" s="3" customFormat="1" x14ac:dyDescent="0.25">
      <c r="A203" s="6"/>
      <c r="B203" s="2"/>
      <c r="C203" s="31"/>
    </row>
    <row r="204" spans="1:3" s="3" customFormat="1" x14ac:dyDescent="0.25">
      <c r="A204" s="6"/>
      <c r="B204" s="2"/>
      <c r="C204" s="31"/>
    </row>
    <row r="205" spans="1:3" s="3" customFormat="1" x14ac:dyDescent="0.25">
      <c r="A205" s="6"/>
      <c r="B205" s="2"/>
      <c r="C205" s="31"/>
    </row>
    <row r="206" spans="1:3" s="3" customFormat="1" x14ac:dyDescent="0.25">
      <c r="A206" s="6"/>
      <c r="B206" s="2"/>
      <c r="C206" s="31"/>
    </row>
    <row r="207" spans="1:3" s="3" customFormat="1" x14ac:dyDescent="0.25">
      <c r="A207" s="6"/>
      <c r="B207" s="2"/>
      <c r="C207" s="31"/>
    </row>
    <row r="208" spans="1:3" s="3" customFormat="1" x14ac:dyDescent="0.25">
      <c r="A208" s="6"/>
      <c r="B208" s="2"/>
      <c r="C208" s="31"/>
    </row>
    <row r="209" spans="1:3" s="3" customFormat="1" x14ac:dyDescent="0.25">
      <c r="A209" s="6"/>
      <c r="B209" s="2"/>
      <c r="C209" s="31"/>
    </row>
    <row r="210" spans="1:3" s="3" customFormat="1" x14ac:dyDescent="0.25">
      <c r="A210" s="6"/>
      <c r="B210" s="2"/>
      <c r="C210" s="31"/>
    </row>
    <row r="211" spans="1:3" s="3" customFormat="1" x14ac:dyDescent="0.25">
      <c r="A211" s="6"/>
      <c r="B211" s="2"/>
      <c r="C211" s="31"/>
    </row>
    <row r="212" spans="1:3" s="3" customFormat="1" x14ac:dyDescent="0.25">
      <c r="A212" s="6"/>
      <c r="B212" s="2"/>
      <c r="C212" s="31"/>
    </row>
    <row r="213" spans="1:3" s="3" customFormat="1" x14ac:dyDescent="0.25">
      <c r="A213" s="6"/>
      <c r="B213" s="2"/>
      <c r="C213" s="31"/>
    </row>
    <row r="214" spans="1:3" s="3" customFormat="1" x14ac:dyDescent="0.25">
      <c r="A214" s="6"/>
      <c r="B214" s="2"/>
      <c r="C214" s="31"/>
    </row>
    <row r="215" spans="1:3" s="3" customFormat="1" x14ac:dyDescent="0.25">
      <c r="A215" s="6"/>
      <c r="B215" s="2"/>
      <c r="C215" s="31"/>
    </row>
    <row r="216" spans="1:3" s="3" customFormat="1" x14ac:dyDescent="0.25">
      <c r="A216" s="6"/>
      <c r="B216" s="2"/>
      <c r="C216" s="31"/>
    </row>
    <row r="217" spans="1:3" s="3" customFormat="1" x14ac:dyDescent="0.25">
      <c r="A217" s="6"/>
      <c r="B217" s="2"/>
      <c r="C217" s="31"/>
    </row>
    <row r="218" spans="1:3" s="3" customFormat="1" x14ac:dyDescent="0.25">
      <c r="A218" s="6"/>
      <c r="B218" s="2"/>
      <c r="C218" s="31"/>
    </row>
    <row r="219" spans="1:3" s="3" customFormat="1" x14ac:dyDescent="0.25">
      <c r="A219" s="6"/>
      <c r="B219" s="2"/>
      <c r="C219" s="31"/>
    </row>
    <row r="220" spans="1:3" s="3" customFormat="1" x14ac:dyDescent="0.25">
      <c r="A220" s="6"/>
      <c r="B220" s="2"/>
      <c r="C220" s="31"/>
    </row>
    <row r="221" spans="1:3" s="3" customFormat="1" x14ac:dyDescent="0.25">
      <c r="A221" s="6"/>
      <c r="B221" s="2"/>
      <c r="C221" s="31"/>
    </row>
    <row r="222" spans="1:3" s="3" customFormat="1" x14ac:dyDescent="0.25">
      <c r="A222" s="6"/>
      <c r="B222" s="2"/>
      <c r="C222" s="31"/>
    </row>
    <row r="223" spans="1:3" s="3" customFormat="1" x14ac:dyDescent="0.25">
      <c r="A223" s="6"/>
      <c r="B223" s="2"/>
      <c r="C223" s="2"/>
    </row>
    <row r="224" spans="1:3" s="3" customFormat="1" x14ac:dyDescent="0.25">
      <c r="A224" s="6"/>
      <c r="B224" s="2"/>
      <c r="C224" s="2"/>
    </row>
    <row r="225" spans="1:4" s="3" customFormat="1" x14ac:dyDescent="0.25">
      <c r="A225" s="6"/>
      <c r="B225" s="2"/>
      <c r="C225" s="2"/>
    </row>
    <row r="226" spans="1:4" s="3" customFormat="1" x14ac:dyDescent="0.25">
      <c r="A226" s="6"/>
      <c r="B226" s="2"/>
      <c r="C226" s="2"/>
    </row>
    <row r="227" spans="1:4" s="3" customFormat="1" x14ac:dyDescent="0.25">
      <c r="A227" s="6"/>
      <c r="B227" s="2"/>
      <c r="C227" s="2"/>
    </row>
    <row r="228" spans="1:4" x14ac:dyDescent="0.25">
      <c r="C228" s="31"/>
    </row>
    <row r="233" spans="1:4" ht="15.75" thickBot="1" x14ac:dyDescent="0.3">
      <c r="C233" s="31">
        <f>SUM(C235:C237)</f>
        <v>310478.80000000005</v>
      </c>
    </row>
    <row r="234" spans="1:4" ht="15.75" thickBot="1" x14ac:dyDescent="0.3">
      <c r="C234" s="214">
        <f>SUM(C235:C237)-L10</f>
        <v>0</v>
      </c>
    </row>
    <row r="235" spans="1:4" x14ac:dyDescent="0.25">
      <c r="B235" s="150" t="s">
        <v>159</v>
      </c>
      <c r="C235" s="31">
        <f>+L17</f>
        <v>292814.80000000005</v>
      </c>
      <c r="D235" s="226">
        <f>+C235/$C$233</f>
        <v>0.94310722664478219</v>
      </c>
    </row>
    <row r="236" spans="1:4" x14ac:dyDescent="0.25">
      <c r="B236" s="150" t="s">
        <v>160</v>
      </c>
      <c r="C236" s="31">
        <f>+L121</f>
        <v>15134.599999999999</v>
      </c>
      <c r="D236" s="226">
        <f>+C236/$C$233</f>
        <v>4.874600133728936E-2</v>
      </c>
    </row>
    <row r="237" spans="1:4" x14ac:dyDescent="0.25">
      <c r="B237" s="2" t="s">
        <v>231</v>
      </c>
      <c r="C237" s="31">
        <f>+L144+L149</f>
        <v>2529.4</v>
      </c>
      <c r="D237" s="226">
        <f>+C237/$C$233</f>
        <v>8.1467720179284366E-3</v>
      </c>
    </row>
    <row r="238" spans="1:4" ht="15.75" thickBot="1" x14ac:dyDescent="0.3">
      <c r="C238" s="31"/>
      <c r="D238" s="31"/>
    </row>
    <row r="239" spans="1:4" ht="15.75" thickBot="1" x14ac:dyDescent="0.3">
      <c r="C239" s="214">
        <f>SUM(C240:C245)-L10</f>
        <v>0</v>
      </c>
      <c r="D239" s="2"/>
    </row>
    <row r="240" spans="1:4" x14ac:dyDescent="0.25">
      <c r="B240" s="150" t="s">
        <v>3</v>
      </c>
      <c r="C240" s="31">
        <f>+L19+L125</f>
        <v>191116.30000000005</v>
      </c>
      <c r="D240" s="261">
        <f t="shared" ref="D240:D245" si="85">+C240/$C$233</f>
        <v>0.61555346129912902</v>
      </c>
    </row>
    <row r="241" spans="2:4" x14ac:dyDescent="0.25">
      <c r="B241" s="150" t="s">
        <v>34</v>
      </c>
      <c r="C241" s="31">
        <f>+L79+L127</f>
        <v>32367.899999999998</v>
      </c>
      <c r="D241" s="226">
        <f t="shared" si="85"/>
        <v>0.10425156242551824</v>
      </c>
    </row>
    <row r="242" spans="2:4" x14ac:dyDescent="0.25">
      <c r="B242" s="150" t="s">
        <v>36</v>
      </c>
      <c r="C242" s="31">
        <f>+L94</f>
        <v>67947.899999999994</v>
      </c>
      <c r="D242" s="226">
        <f t="shared" si="85"/>
        <v>0.21884875875583126</v>
      </c>
    </row>
    <row r="243" spans="2:4" x14ac:dyDescent="0.25">
      <c r="B243" s="150" t="s">
        <v>37</v>
      </c>
      <c r="C243" s="31">
        <f>+L105</f>
        <v>5344.3</v>
      </c>
      <c r="D243" s="226">
        <f t="shared" si="85"/>
        <v>1.7213091521868801E-2</v>
      </c>
    </row>
    <row r="244" spans="2:4" x14ac:dyDescent="0.25">
      <c r="B244" s="150" t="s">
        <v>158</v>
      </c>
      <c r="C244" s="31">
        <f>+L119+L123</f>
        <v>8417.2000000000007</v>
      </c>
      <c r="D244" s="226">
        <f t="shared" si="85"/>
        <v>2.7110385636636057E-2</v>
      </c>
    </row>
    <row r="245" spans="2:4" x14ac:dyDescent="0.25">
      <c r="B245" s="2" t="s">
        <v>183</v>
      </c>
      <c r="C245" s="31">
        <f>SUM(C247:C252)</f>
        <v>5285.2000000000007</v>
      </c>
      <c r="D245" s="226">
        <f t="shared" si="85"/>
        <v>1.7022740361016597E-2</v>
      </c>
    </row>
    <row r="246" spans="2:4" x14ac:dyDescent="0.25">
      <c r="D246" s="2"/>
    </row>
    <row r="247" spans="2:4" x14ac:dyDescent="0.25">
      <c r="B247" s="211" t="str">
        <f>+B92</f>
        <v>PRÉSTAMOS GARANTIZADOS</v>
      </c>
      <c r="C247" s="211">
        <f>+L92</f>
        <v>591.6</v>
      </c>
      <c r="D247" s="211"/>
    </row>
    <row r="248" spans="2:4" x14ac:dyDescent="0.25">
      <c r="B248" s="211" t="str">
        <f>+B109</f>
        <v>BANCA COMERCIAL</v>
      </c>
      <c r="C248" s="211">
        <f>+L109</f>
        <v>1450.4</v>
      </c>
      <c r="D248" s="211"/>
    </row>
    <row r="249" spans="2:4" x14ac:dyDescent="0.25">
      <c r="B249" s="211" t="str">
        <f>+B111</f>
        <v>PAGARÉS DEL TESORO</v>
      </c>
      <c r="C249" s="211">
        <f>+L111</f>
        <v>308.29999999999995</v>
      </c>
      <c r="D249" s="211"/>
    </row>
    <row r="250" spans="2:4" x14ac:dyDescent="0.25">
      <c r="B250" s="211" t="str">
        <f>+B117</f>
        <v>AVALES</v>
      </c>
      <c r="C250" s="211">
        <f>+L117</f>
        <v>405.5</v>
      </c>
      <c r="D250" s="211"/>
    </row>
    <row r="251" spans="2:4" x14ac:dyDescent="0.25">
      <c r="B251" s="211" t="str">
        <f>+B144</f>
        <v>II- DEUDA EN SITUACIÓN DE PAGO DIFERIDO</v>
      </c>
      <c r="C251" s="211">
        <f>+L144</f>
        <v>103.60000000000001</v>
      </c>
      <c r="D251" s="211"/>
    </row>
    <row r="252" spans="2:4" x14ac:dyDescent="0.25">
      <c r="B252" s="211" t="str">
        <f>+B149</f>
        <v>III- DEUDA ELEGIBLE PENDIENTE DE REESTRUCTURACIÓN (2)</v>
      </c>
      <c r="C252" s="211">
        <f>+L149</f>
        <v>2425.8000000000002</v>
      </c>
      <c r="D252" s="211"/>
    </row>
    <row r="253" spans="2:4" x14ac:dyDescent="0.25">
      <c r="B253" s="150"/>
      <c r="C253" s="31"/>
    </row>
    <row r="254" spans="2:4" x14ac:dyDescent="0.25">
      <c r="B254" s="150"/>
      <c r="C254" s="31"/>
    </row>
    <row r="255" spans="2:4" x14ac:dyDescent="0.25">
      <c r="B255" s="150"/>
      <c r="C255" s="31"/>
    </row>
    <row r="256" spans="2:4" x14ac:dyDescent="0.25">
      <c r="B256" s="150"/>
      <c r="C256" s="31"/>
    </row>
    <row r="257" spans="2:3" x14ac:dyDescent="0.25">
      <c r="B257" s="150"/>
      <c r="C257" s="31"/>
    </row>
    <row r="258" spans="2:3" x14ac:dyDescent="0.25">
      <c r="B258" s="150"/>
      <c r="C258" s="31"/>
    </row>
    <row r="259" spans="2:3" x14ac:dyDescent="0.25">
      <c r="B259" s="150"/>
      <c r="C259" s="31"/>
    </row>
    <row r="260" spans="2:3" x14ac:dyDescent="0.25">
      <c r="B260" s="150"/>
      <c r="C260" s="31"/>
    </row>
    <row r="261" spans="2:3" x14ac:dyDescent="0.25">
      <c r="B261" s="150"/>
      <c r="C261" s="31"/>
    </row>
    <row r="262" spans="2:3" x14ac:dyDescent="0.25">
      <c r="B262" s="150"/>
      <c r="C262" s="31"/>
    </row>
    <row r="263" spans="2:3" x14ac:dyDescent="0.25">
      <c r="B263" s="150"/>
      <c r="C263" s="31"/>
    </row>
    <row r="264" spans="2:3" x14ac:dyDescent="0.25">
      <c r="B264" s="150"/>
      <c r="C264" s="31"/>
    </row>
    <row r="265" spans="2:3" x14ac:dyDescent="0.25">
      <c r="B265" s="150"/>
      <c r="C265" s="31"/>
    </row>
    <row r="266" spans="2:3" x14ac:dyDescent="0.25">
      <c r="B266" s="150"/>
      <c r="C266" s="31"/>
    </row>
    <row r="267" spans="2:3" x14ac:dyDescent="0.25">
      <c r="B267" s="150"/>
      <c r="C267" s="31"/>
    </row>
    <row r="268" spans="2:3" x14ac:dyDescent="0.25">
      <c r="B268" s="150"/>
      <c r="C268" s="31"/>
    </row>
    <row r="269" spans="2:3" x14ac:dyDescent="0.25">
      <c r="B269" s="150"/>
      <c r="C269" s="31"/>
    </row>
    <row r="270" spans="2:3" x14ac:dyDescent="0.25">
      <c r="B270" s="150"/>
      <c r="C270" s="31"/>
    </row>
    <row r="271" spans="2:3" x14ac:dyDescent="0.25">
      <c r="B271" s="150"/>
      <c r="C271" s="31"/>
    </row>
    <row r="272" spans="2:3" x14ac:dyDescent="0.25">
      <c r="B272" s="150"/>
      <c r="C272" s="31"/>
    </row>
    <row r="273" spans="2:3" x14ac:dyDescent="0.25">
      <c r="B273" s="150"/>
      <c r="C273" s="31"/>
    </row>
    <row r="274" spans="2:3" x14ac:dyDescent="0.25">
      <c r="B274" s="150"/>
      <c r="C274" s="31"/>
    </row>
    <row r="275" spans="2:3" x14ac:dyDescent="0.25">
      <c r="B275" s="150"/>
      <c r="C275" s="31"/>
    </row>
    <row r="276" spans="2:3" x14ac:dyDescent="0.25">
      <c r="B276" s="150"/>
      <c r="C276" s="31"/>
    </row>
    <row r="277" spans="2:3" x14ac:dyDescent="0.25">
      <c r="B277" s="150"/>
      <c r="C277" s="31"/>
    </row>
    <row r="278" spans="2:3" x14ac:dyDescent="0.25">
      <c r="B278" s="150"/>
      <c r="C278" s="31"/>
    </row>
    <row r="279" spans="2:3" x14ac:dyDescent="0.25">
      <c r="B279" s="150"/>
      <c r="C279" s="31"/>
    </row>
    <row r="280" spans="2:3" x14ac:dyDescent="0.25">
      <c r="B280" s="150"/>
      <c r="C280" s="31"/>
    </row>
    <row r="281" spans="2:3" x14ac:dyDescent="0.25">
      <c r="B281" s="150"/>
      <c r="C281" s="31"/>
    </row>
    <row r="282" spans="2:3" x14ac:dyDescent="0.25">
      <c r="B282" s="150"/>
      <c r="C282" s="31"/>
    </row>
    <row r="283" spans="2:3" x14ac:dyDescent="0.25">
      <c r="B283" s="150"/>
      <c r="C283" s="31"/>
    </row>
    <row r="284" spans="2:3" x14ac:dyDescent="0.25">
      <c r="B284" s="150"/>
      <c r="C284" s="31"/>
    </row>
    <row r="285" spans="2:3" x14ac:dyDescent="0.25">
      <c r="B285" s="150"/>
      <c r="C285" s="31"/>
    </row>
    <row r="286" spans="2:3" x14ac:dyDescent="0.25">
      <c r="B286" s="150"/>
      <c r="C286" s="31"/>
    </row>
    <row r="287" spans="2:3" x14ac:dyDescent="0.25">
      <c r="B287" s="150"/>
      <c r="C287" s="31"/>
    </row>
    <row r="288" spans="2:3" x14ac:dyDescent="0.25">
      <c r="B288" s="150"/>
      <c r="C288" s="31"/>
    </row>
    <row r="289" spans="2:3" x14ac:dyDescent="0.25">
      <c r="B289" s="150"/>
      <c r="C289" s="31"/>
    </row>
    <row r="290" spans="2:3" x14ac:dyDescent="0.25">
      <c r="B290" s="150"/>
      <c r="C290" s="31"/>
    </row>
    <row r="291" spans="2:3" x14ac:dyDescent="0.25">
      <c r="B291" s="150"/>
      <c r="C291" s="31"/>
    </row>
    <row r="292" spans="2:3" x14ac:dyDescent="0.25">
      <c r="B292" s="150"/>
      <c r="C292" s="31"/>
    </row>
    <row r="293" spans="2:3" x14ac:dyDescent="0.25">
      <c r="B293" s="150"/>
      <c r="C293" s="31"/>
    </row>
    <row r="294" spans="2:3" x14ac:dyDescent="0.25">
      <c r="B294" s="150"/>
      <c r="C294" s="31"/>
    </row>
    <row r="295" spans="2:3" x14ac:dyDescent="0.25">
      <c r="B295" s="150"/>
      <c r="C295" s="31"/>
    </row>
  </sheetData>
  <mergeCells count="2">
    <mergeCell ref="B5:M5"/>
    <mergeCell ref="B6:M6"/>
  </mergeCells>
  <hyperlinks>
    <hyperlink ref="A1" r:id="rId1" location="Indice!A1"/>
  </hyperlinks>
  <pageMargins left="0.31496062992125984" right="0.31496062992125984" top="0.35433070866141736" bottom="0.35433070866141736" header="0.31496062992125984" footer="0.31496062992125984"/>
  <pageSetup paperSize="9" scale="21" orientation="portrait" horizontalDpi="200" verticalDpi="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zoomScaleNormal="100" workbookViewId="0"/>
  </sheetViews>
  <sheetFormatPr baseColWidth="10" defaultRowHeight="15" x14ac:dyDescent="0.25"/>
  <cols>
    <col min="1" max="1" width="11.42578125" style="94"/>
    <col min="2" max="2" width="60.7109375" style="84" bestFit="1" customWidth="1"/>
    <col min="3" max="5" width="13.7109375" style="84" customWidth="1"/>
    <col min="6" max="12" width="13.7109375" style="160" customWidth="1"/>
    <col min="13" max="13" width="19" style="84" customWidth="1"/>
    <col min="14" max="15" width="12.28515625" style="94" bestFit="1" customWidth="1"/>
    <col min="16" max="21" width="11.42578125" style="94"/>
    <col min="22" max="22" width="13.28515625" style="94" bestFit="1" customWidth="1"/>
    <col min="23" max="16384" width="11.42578125" style="94"/>
  </cols>
  <sheetData>
    <row r="1" spans="1:26" x14ac:dyDescent="0.25">
      <c r="A1" s="229" t="s">
        <v>135</v>
      </c>
      <c r="B1" s="80"/>
      <c r="C1" s="159"/>
      <c r="D1" s="159"/>
      <c r="E1" s="159"/>
    </row>
    <row r="2" spans="1:26" x14ac:dyDescent="0.25">
      <c r="A2" s="95"/>
      <c r="B2" s="241" t="s">
        <v>0</v>
      </c>
      <c r="C2" s="161"/>
      <c r="D2" s="161"/>
      <c r="E2" s="161"/>
      <c r="F2" s="162"/>
      <c r="G2" s="162"/>
      <c r="H2" s="162"/>
      <c r="I2" s="162"/>
      <c r="J2" s="162"/>
      <c r="K2" s="162"/>
      <c r="L2" s="162"/>
      <c r="M2" s="60"/>
    </row>
    <row r="3" spans="1:26" x14ac:dyDescent="0.25">
      <c r="A3" s="104"/>
      <c r="B3" s="241" t="s">
        <v>1</v>
      </c>
      <c r="C3" s="161"/>
      <c r="D3" s="161"/>
      <c r="E3" s="161"/>
      <c r="M3" s="95"/>
    </row>
    <row r="4" spans="1:26" x14ac:dyDescent="0.25">
      <c r="B4" s="163"/>
      <c r="C4" s="163"/>
      <c r="D4" s="163"/>
      <c r="E4" s="163"/>
      <c r="F4" s="164"/>
      <c r="G4" s="164"/>
      <c r="H4" s="164"/>
      <c r="I4" s="164"/>
      <c r="J4" s="164"/>
      <c r="K4" s="164"/>
      <c r="L4" s="164"/>
      <c r="M4" s="59"/>
    </row>
    <row r="5" spans="1:26" x14ac:dyDescent="0.25">
      <c r="B5" s="163"/>
      <c r="C5" s="163"/>
      <c r="D5" s="163"/>
      <c r="E5" s="163"/>
      <c r="F5" s="164"/>
      <c r="G5" s="164"/>
      <c r="H5" s="164"/>
      <c r="I5" s="164"/>
      <c r="J5" s="164"/>
      <c r="K5" s="164"/>
      <c r="L5" s="164"/>
      <c r="M5" s="59"/>
    </row>
    <row r="6" spans="1:26" ht="16.5" x14ac:dyDescent="0.25">
      <c r="B6" s="255" t="s">
        <v>144</v>
      </c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</row>
    <row r="7" spans="1:26" ht="16.5" x14ac:dyDescent="0.25">
      <c r="B7" s="255" t="s">
        <v>171</v>
      </c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</row>
    <row r="8" spans="1:26" ht="15.75" x14ac:dyDescent="0.25">
      <c r="B8" s="256" t="s">
        <v>186</v>
      </c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</row>
    <row r="9" spans="1:26" x14ac:dyDescent="0.25">
      <c r="B9" s="59"/>
      <c r="C9" s="59"/>
      <c r="D9" s="59"/>
      <c r="E9" s="59"/>
      <c r="F9" s="165"/>
      <c r="G9" s="165"/>
      <c r="H9" s="165"/>
      <c r="I9" s="165"/>
      <c r="J9" s="165"/>
      <c r="K9" s="165"/>
      <c r="L9" s="165"/>
      <c r="M9" s="166"/>
    </row>
    <row r="10" spans="1:26" x14ac:dyDescent="0.25">
      <c r="B10" s="167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7"/>
    </row>
    <row r="11" spans="1:26" ht="15.75" thickBot="1" x14ac:dyDescent="0.3">
      <c r="B11" s="169"/>
      <c r="C11" s="9" t="s">
        <v>50</v>
      </c>
      <c r="D11" s="9" t="s">
        <v>51</v>
      </c>
      <c r="E11" s="9" t="s">
        <v>52</v>
      </c>
      <c r="F11" s="9" t="s">
        <v>54</v>
      </c>
      <c r="G11" s="9" t="s">
        <v>188</v>
      </c>
      <c r="H11" s="9" t="s">
        <v>200</v>
      </c>
      <c r="I11" s="9" t="s">
        <v>207</v>
      </c>
      <c r="J11" s="9" t="s">
        <v>219</v>
      </c>
      <c r="K11" s="9" t="s">
        <v>227</v>
      </c>
      <c r="L11" s="9" t="s">
        <v>235</v>
      </c>
      <c r="M11" s="166"/>
    </row>
    <row r="12" spans="1:26" ht="18" thickTop="1" thickBot="1" x14ac:dyDescent="0.3">
      <c r="B12" s="170"/>
      <c r="C12" s="97" t="s">
        <v>48</v>
      </c>
      <c r="D12" s="97" t="s">
        <v>49</v>
      </c>
      <c r="E12" s="97" t="s">
        <v>53</v>
      </c>
      <c r="F12" s="157" t="s">
        <v>208</v>
      </c>
      <c r="G12" s="10" t="s">
        <v>209</v>
      </c>
      <c r="H12" s="10" t="s">
        <v>210</v>
      </c>
      <c r="I12" s="10" t="s">
        <v>241</v>
      </c>
      <c r="J12" s="10" t="s">
        <v>239</v>
      </c>
      <c r="K12" s="231" t="s">
        <v>243</v>
      </c>
      <c r="L12" s="231" t="s">
        <v>233</v>
      </c>
      <c r="M12" s="10" t="s">
        <v>234</v>
      </c>
    </row>
    <row r="13" spans="1:26" ht="15.75" thickTop="1" x14ac:dyDescent="0.25">
      <c r="B13" s="171"/>
      <c r="C13" s="171"/>
      <c r="D13" s="171"/>
      <c r="E13" s="171"/>
      <c r="F13" s="172"/>
      <c r="G13" s="172"/>
      <c r="H13" s="172"/>
      <c r="I13" s="172"/>
      <c r="J13" s="172"/>
      <c r="K13" s="172"/>
      <c r="L13" s="172"/>
      <c r="M13" s="173"/>
    </row>
    <row r="14" spans="1:26" ht="15.75" x14ac:dyDescent="0.25">
      <c r="B14" s="156" t="s">
        <v>174</v>
      </c>
      <c r="C14" s="158">
        <f t="shared" ref="C14:L14" si="0">+C16+C18+C20</f>
        <v>335661.5</v>
      </c>
      <c r="D14" s="158">
        <f t="shared" si="0"/>
        <v>334477</v>
      </c>
      <c r="E14" s="158">
        <f t="shared" si="0"/>
        <v>324897.90000000002</v>
      </c>
      <c r="F14" s="158">
        <f t="shared" si="0"/>
        <v>334322.59999999998</v>
      </c>
      <c r="G14" s="158">
        <f t="shared" si="0"/>
        <v>329930.71339138114</v>
      </c>
      <c r="H14" s="158">
        <f t="shared" si="0"/>
        <v>337267.39999999997</v>
      </c>
      <c r="I14" s="158">
        <f t="shared" ref="I14:K14" si="1">+I16+I18+I20</f>
        <v>341957.5</v>
      </c>
      <c r="J14" s="158">
        <f t="shared" si="1"/>
        <v>310102.2</v>
      </c>
      <c r="K14" s="158">
        <f t="shared" si="1"/>
        <v>311251</v>
      </c>
      <c r="L14" s="158">
        <f t="shared" si="0"/>
        <v>310478.59999999998</v>
      </c>
      <c r="M14" s="197">
        <f>+L14/$L$14</f>
        <v>1</v>
      </c>
      <c r="N14" s="218"/>
      <c r="O14" s="219"/>
      <c r="P14" s="217"/>
      <c r="Q14" s="217"/>
      <c r="R14" s="217"/>
      <c r="S14" s="217"/>
      <c r="T14" s="217"/>
      <c r="U14" s="217"/>
    </row>
    <row r="15" spans="1:26" ht="16.5" x14ac:dyDescent="0.25">
      <c r="B15" s="174"/>
      <c r="C15" s="174"/>
      <c r="D15" s="174"/>
      <c r="E15" s="174"/>
      <c r="F15" s="175"/>
      <c r="G15" s="175"/>
      <c r="H15" s="175"/>
      <c r="I15" s="175"/>
      <c r="J15" s="175"/>
      <c r="K15" s="175"/>
      <c r="L15" s="175"/>
      <c r="M15" s="198"/>
      <c r="N15" s="217"/>
      <c r="O15" s="217"/>
      <c r="P15" s="217"/>
      <c r="Q15" s="217"/>
      <c r="R15" s="217"/>
      <c r="S15" s="217"/>
      <c r="T15" s="217"/>
      <c r="U15" s="217"/>
    </row>
    <row r="16" spans="1:26" ht="15.75" x14ac:dyDescent="0.25">
      <c r="B16" s="176" t="s">
        <v>165</v>
      </c>
      <c r="C16" s="177">
        <f>+C25+C33</f>
        <v>332746.8</v>
      </c>
      <c r="D16" s="177">
        <f t="shared" ref="D16:L16" si="2">+D25+D33</f>
        <v>331571.20000000001</v>
      </c>
      <c r="E16" s="177">
        <f t="shared" si="2"/>
        <v>322317</v>
      </c>
      <c r="F16" s="177">
        <f t="shared" si="2"/>
        <v>331740.79999999999</v>
      </c>
      <c r="G16" s="177">
        <f t="shared" si="2"/>
        <v>327350.31339138112</v>
      </c>
      <c r="H16" s="177">
        <f t="shared" si="2"/>
        <v>334706.3</v>
      </c>
      <c r="I16" s="177">
        <f t="shared" ref="I16:K16" si="3">+I25+I33</f>
        <v>339420.2</v>
      </c>
      <c r="J16" s="177">
        <f t="shared" si="3"/>
        <v>307589.09999999998</v>
      </c>
      <c r="K16" s="177">
        <f t="shared" si="3"/>
        <v>308742.59999999998</v>
      </c>
      <c r="L16" s="177">
        <f t="shared" si="2"/>
        <v>307949.2</v>
      </c>
      <c r="M16" s="199">
        <f>+L16/$L$14</f>
        <v>0.99185322273419174</v>
      </c>
      <c r="N16" s="218"/>
      <c r="O16" s="217"/>
      <c r="P16" s="217"/>
      <c r="Q16" s="217"/>
      <c r="R16" s="217"/>
      <c r="S16" s="217"/>
      <c r="T16" s="217"/>
      <c r="U16" s="217"/>
      <c r="V16" s="215"/>
      <c r="W16" s="215"/>
      <c r="X16" s="215"/>
      <c r="Y16" s="215"/>
      <c r="Z16" s="215"/>
    </row>
    <row r="17" spans="2:26" ht="5.25" customHeight="1" x14ac:dyDescent="0.25">
      <c r="B17" s="174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98"/>
      <c r="N17" s="218"/>
      <c r="O17" s="217"/>
      <c r="P17" s="217"/>
      <c r="Q17" s="217"/>
      <c r="R17" s="217"/>
      <c r="S17" s="217"/>
      <c r="T17" s="217"/>
      <c r="U17" s="217"/>
      <c r="V17" s="215"/>
      <c r="W17" s="215"/>
      <c r="X17" s="215"/>
      <c r="Y17" s="215"/>
      <c r="Z17" s="215"/>
    </row>
    <row r="18" spans="2:26" ht="15.75" x14ac:dyDescent="0.25">
      <c r="B18" s="176" t="s">
        <v>166</v>
      </c>
      <c r="C18" s="177">
        <f>+C27+C35</f>
        <v>105</v>
      </c>
      <c r="D18" s="177">
        <f t="shared" ref="D18:L18" si="4">+D27+D35</f>
        <v>104.69999999999999</v>
      </c>
      <c r="E18" s="177">
        <f t="shared" si="4"/>
        <v>104</v>
      </c>
      <c r="F18" s="177">
        <f t="shared" si="4"/>
        <v>104.1</v>
      </c>
      <c r="G18" s="177">
        <f t="shared" si="4"/>
        <v>104</v>
      </c>
      <c r="H18" s="177">
        <f t="shared" si="4"/>
        <v>104.8</v>
      </c>
      <c r="I18" s="177">
        <f t="shared" ref="I18:K18" si="5">+I27+I35</f>
        <v>103.8</v>
      </c>
      <c r="J18" s="177">
        <f t="shared" si="5"/>
        <v>103.2</v>
      </c>
      <c r="K18" s="177">
        <f t="shared" si="5"/>
        <v>102.9</v>
      </c>
      <c r="L18" s="177">
        <f t="shared" si="4"/>
        <v>103.6</v>
      </c>
      <c r="M18" s="199">
        <f>+L18/$L$14</f>
        <v>3.3367839200511729E-4</v>
      </c>
      <c r="N18" s="218"/>
      <c r="O18" s="217"/>
      <c r="P18" s="217"/>
      <c r="Q18" s="217"/>
      <c r="R18" s="217"/>
      <c r="S18" s="217"/>
      <c r="T18" s="217"/>
      <c r="U18" s="217"/>
      <c r="V18" s="215"/>
      <c r="W18" s="215"/>
      <c r="X18" s="215"/>
      <c r="Y18" s="215"/>
      <c r="Z18" s="215"/>
    </row>
    <row r="19" spans="2:26" ht="5.25" customHeight="1" x14ac:dyDescent="0.25">
      <c r="B19" s="178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99"/>
      <c r="N19" s="218"/>
      <c r="O19" s="217"/>
      <c r="P19" s="217"/>
      <c r="Q19" s="217"/>
      <c r="R19" s="217"/>
      <c r="S19" s="217"/>
      <c r="T19" s="217"/>
      <c r="U19" s="217"/>
      <c r="V19" s="215"/>
      <c r="W19" s="215"/>
      <c r="X19" s="215"/>
      <c r="Y19" s="215"/>
      <c r="Z19" s="215"/>
    </row>
    <row r="20" spans="2:26" ht="15.75" x14ac:dyDescent="0.25">
      <c r="B20" s="176" t="s">
        <v>167</v>
      </c>
      <c r="C20" s="177">
        <f>+C29+C37</f>
        <v>2809.7000000000003</v>
      </c>
      <c r="D20" s="177">
        <f t="shared" ref="D20:L20" si="6">+D29+D37</f>
        <v>2801.1</v>
      </c>
      <c r="E20" s="177">
        <f t="shared" si="6"/>
        <v>2476.9</v>
      </c>
      <c r="F20" s="177">
        <f t="shared" si="6"/>
        <v>2477.7000000000003</v>
      </c>
      <c r="G20" s="177">
        <f t="shared" si="6"/>
        <v>2476.3999999999996</v>
      </c>
      <c r="H20" s="177">
        <f t="shared" si="6"/>
        <v>2456.2999999999997</v>
      </c>
      <c r="I20" s="177">
        <f t="shared" ref="I20:K20" si="7">+I29+I37</f>
        <v>2433.5</v>
      </c>
      <c r="J20" s="177">
        <f t="shared" si="7"/>
        <v>2409.9</v>
      </c>
      <c r="K20" s="177">
        <f t="shared" si="7"/>
        <v>2405.5</v>
      </c>
      <c r="L20" s="177">
        <f t="shared" si="6"/>
        <v>2425.8000000000002</v>
      </c>
      <c r="M20" s="199">
        <f>+L20/$L$14</f>
        <v>7.81309887380322E-3</v>
      </c>
      <c r="N20" s="218"/>
      <c r="O20" s="217"/>
      <c r="P20" s="217"/>
      <c r="Q20" s="217"/>
      <c r="R20" s="217"/>
      <c r="S20" s="217"/>
      <c r="T20" s="217"/>
      <c r="U20" s="217"/>
      <c r="V20" s="215"/>
      <c r="W20" s="215"/>
      <c r="X20" s="215"/>
      <c r="Y20" s="215"/>
      <c r="Z20" s="215"/>
    </row>
    <row r="21" spans="2:26" ht="15.75" thickBot="1" x14ac:dyDescent="0.3">
      <c r="B21" s="179"/>
      <c r="C21" s="179"/>
      <c r="D21" s="179"/>
      <c r="E21" s="179"/>
      <c r="F21" s="180"/>
      <c r="G21" s="180"/>
      <c r="H21" s="180"/>
      <c r="I21" s="180"/>
      <c r="J21" s="180"/>
      <c r="K21" s="180"/>
      <c r="L21" s="180"/>
      <c r="M21" s="200"/>
      <c r="N21" s="218"/>
      <c r="O21" s="217"/>
      <c r="P21" s="217"/>
      <c r="Q21" s="217"/>
      <c r="R21" s="217"/>
      <c r="S21" s="217"/>
      <c r="T21" s="217"/>
      <c r="U21" s="217"/>
      <c r="V21" s="215"/>
      <c r="W21" s="215"/>
      <c r="X21" s="215"/>
      <c r="Y21" s="215"/>
      <c r="Z21" s="215"/>
    </row>
    <row r="22" spans="2:26" ht="15.75" thickTop="1" x14ac:dyDescent="0.25">
      <c r="B22" s="171"/>
      <c r="C22" s="171"/>
      <c r="D22" s="171"/>
      <c r="E22" s="171"/>
      <c r="F22" s="172"/>
      <c r="G22" s="172"/>
      <c r="H22" s="172"/>
      <c r="I22" s="172"/>
      <c r="J22" s="172"/>
      <c r="K22" s="172"/>
      <c r="L22" s="172"/>
      <c r="M22" s="201"/>
      <c r="N22" s="218"/>
      <c r="O22" s="217"/>
      <c r="P22" s="217"/>
      <c r="Q22" s="217"/>
      <c r="R22" s="217"/>
      <c r="S22" s="217"/>
      <c r="T22" s="217"/>
      <c r="U22" s="217"/>
      <c r="V22" s="215"/>
      <c r="W22" s="215"/>
      <c r="X22" s="215"/>
      <c r="Y22" s="215"/>
      <c r="Z22" s="215"/>
    </row>
    <row r="23" spans="2:26" ht="15.75" x14ac:dyDescent="0.25">
      <c r="B23" s="110" t="s">
        <v>168</v>
      </c>
      <c r="C23" s="158">
        <f t="shared" ref="C23:L23" si="8">+C25+C27+C29</f>
        <v>204875.3</v>
      </c>
      <c r="D23" s="158">
        <f t="shared" si="8"/>
        <v>203718</v>
      </c>
      <c r="E23" s="158">
        <f t="shared" si="8"/>
        <v>195075.5</v>
      </c>
      <c r="F23" s="158">
        <f t="shared" si="8"/>
        <v>196393.39999999997</v>
      </c>
      <c r="G23" s="158">
        <f t="shared" si="8"/>
        <v>193222.23989930408</v>
      </c>
      <c r="H23" s="158">
        <f t="shared" si="8"/>
        <v>199603</v>
      </c>
      <c r="I23" s="158">
        <f t="shared" ref="I23:K23" si="9">+I25+I27+I29</f>
        <v>199537.4</v>
      </c>
      <c r="J23" s="158">
        <f t="shared" si="9"/>
        <v>168245.7</v>
      </c>
      <c r="K23" s="158">
        <f t="shared" si="9"/>
        <v>169801.40000000002</v>
      </c>
      <c r="L23" s="158">
        <f t="shared" si="8"/>
        <v>167949.4</v>
      </c>
      <c r="M23" s="197">
        <f>+L23/$L$14</f>
        <v>0.54093712094811042</v>
      </c>
      <c r="N23" s="218"/>
      <c r="O23" s="217"/>
      <c r="P23" s="217"/>
      <c r="Q23" s="217"/>
      <c r="R23" s="217"/>
      <c r="S23" s="217"/>
      <c r="T23" s="217"/>
      <c r="U23" s="217"/>
      <c r="V23" s="215"/>
      <c r="W23" s="215"/>
      <c r="X23" s="215"/>
      <c r="Y23" s="215"/>
      <c r="Z23" s="215"/>
    </row>
    <row r="24" spans="2:26" ht="16.5" x14ac:dyDescent="0.25">
      <c r="B24" s="181"/>
      <c r="C24" s="192"/>
      <c r="D24" s="192"/>
      <c r="E24" s="192"/>
      <c r="F24" s="175"/>
      <c r="G24" s="175"/>
      <c r="H24" s="175"/>
      <c r="I24" s="175"/>
      <c r="J24" s="175"/>
      <c r="K24" s="175"/>
      <c r="L24" s="175"/>
      <c r="M24" s="198"/>
      <c r="N24" s="218"/>
      <c r="O24" s="217"/>
      <c r="P24" s="217"/>
      <c r="Q24" s="217"/>
      <c r="R24" s="217"/>
      <c r="S24" s="217"/>
      <c r="T24" s="217"/>
      <c r="U24" s="217"/>
      <c r="V24" s="215"/>
      <c r="W24" s="215"/>
      <c r="X24" s="215"/>
      <c r="Y24" s="215"/>
      <c r="Z24" s="215"/>
    </row>
    <row r="25" spans="2:26" ht="15.75" x14ac:dyDescent="0.25">
      <c r="B25" s="194" t="s">
        <v>165</v>
      </c>
      <c r="C25" s="193">
        <v>204742</v>
      </c>
      <c r="D25" s="193">
        <v>203586.6</v>
      </c>
      <c r="E25" s="193">
        <v>194949</v>
      </c>
      <c r="F25" s="182">
        <v>196265.3</v>
      </c>
      <c r="G25" s="182">
        <v>193092.73989930408</v>
      </c>
      <c r="H25" s="182">
        <v>199467.3</v>
      </c>
      <c r="I25" s="182">
        <v>199402.1</v>
      </c>
      <c r="J25" s="182">
        <v>168128.1</v>
      </c>
      <c r="K25" s="182">
        <v>169680.7</v>
      </c>
      <c r="L25" s="182">
        <v>167828</v>
      </c>
      <c r="M25" s="202"/>
      <c r="N25" s="218"/>
      <c r="O25" s="217"/>
      <c r="P25" s="217"/>
      <c r="Q25" s="217"/>
      <c r="R25" s="217"/>
      <c r="S25" s="217"/>
      <c r="T25" s="217"/>
      <c r="U25" s="217"/>
      <c r="V25" s="215"/>
      <c r="W25" s="215"/>
      <c r="X25" s="215"/>
      <c r="Y25" s="215"/>
      <c r="Z25" s="215"/>
    </row>
    <row r="26" spans="2:26" ht="5.25" customHeight="1" x14ac:dyDescent="0.25">
      <c r="B26" s="183"/>
      <c r="C26" s="191"/>
      <c r="D26" s="191"/>
      <c r="E26" s="191"/>
      <c r="F26" s="184"/>
      <c r="G26" s="184"/>
      <c r="H26" s="184"/>
      <c r="I26" s="184"/>
      <c r="J26" s="184"/>
      <c r="K26" s="184"/>
      <c r="L26" s="184"/>
      <c r="M26" s="203"/>
      <c r="N26" s="218"/>
      <c r="O26" s="217"/>
      <c r="P26" s="217"/>
      <c r="Q26" s="217"/>
      <c r="R26" s="217"/>
      <c r="S26" s="217"/>
      <c r="T26" s="217"/>
      <c r="U26" s="217"/>
      <c r="V26" s="215"/>
      <c r="W26" s="215"/>
      <c r="X26" s="215"/>
      <c r="Y26" s="215"/>
      <c r="Z26" s="215"/>
    </row>
    <row r="27" spans="2:26" ht="15.75" x14ac:dyDescent="0.25">
      <c r="B27" s="194" t="s">
        <v>166</v>
      </c>
      <c r="C27" s="193">
        <v>62.5</v>
      </c>
      <c r="D27" s="193">
        <v>62.4</v>
      </c>
      <c r="E27" s="193">
        <v>62.2</v>
      </c>
      <c r="F27" s="185">
        <v>62.3</v>
      </c>
      <c r="G27" s="185">
        <v>62.3</v>
      </c>
      <c r="H27" s="185">
        <v>62.5</v>
      </c>
      <c r="I27" s="185">
        <v>62.4</v>
      </c>
      <c r="J27" s="185">
        <v>62</v>
      </c>
      <c r="K27" s="185">
        <v>62</v>
      </c>
      <c r="L27" s="185">
        <v>62</v>
      </c>
      <c r="M27" s="204"/>
      <c r="N27" s="218"/>
      <c r="O27" s="217"/>
      <c r="P27" s="217"/>
      <c r="Q27" s="217"/>
      <c r="R27" s="217"/>
      <c r="S27" s="217"/>
      <c r="T27" s="217"/>
      <c r="U27" s="217"/>
      <c r="V27" s="215"/>
      <c r="W27" s="215"/>
      <c r="X27" s="215"/>
      <c r="Y27" s="215"/>
      <c r="Z27" s="215"/>
    </row>
    <row r="28" spans="2:26" ht="5.25" customHeight="1" x14ac:dyDescent="0.25">
      <c r="B28" s="183"/>
      <c r="C28" s="191"/>
      <c r="D28" s="191"/>
      <c r="E28" s="191"/>
      <c r="F28" s="184"/>
      <c r="G28" s="184"/>
      <c r="H28" s="184"/>
      <c r="I28" s="184"/>
      <c r="J28" s="184"/>
      <c r="K28" s="184"/>
      <c r="L28" s="184"/>
      <c r="M28" s="203"/>
      <c r="N28" s="218"/>
      <c r="O28" s="217"/>
      <c r="P28" s="217"/>
      <c r="Q28" s="217"/>
      <c r="R28" s="217"/>
      <c r="S28" s="217"/>
      <c r="T28" s="217"/>
      <c r="U28" s="217"/>
      <c r="V28" s="215"/>
      <c r="W28" s="215"/>
      <c r="X28" s="215"/>
      <c r="Y28" s="215"/>
      <c r="Z28" s="215"/>
    </row>
    <row r="29" spans="2:26" ht="15.75" x14ac:dyDescent="0.25">
      <c r="B29" s="194" t="s">
        <v>167</v>
      </c>
      <c r="C29" s="193">
        <v>70.8</v>
      </c>
      <c r="D29" s="193">
        <v>69</v>
      </c>
      <c r="E29" s="193">
        <v>64.3</v>
      </c>
      <c r="F29" s="185">
        <v>65.8</v>
      </c>
      <c r="G29" s="185">
        <v>67.2</v>
      </c>
      <c r="H29" s="185">
        <v>73.2</v>
      </c>
      <c r="I29" s="185">
        <v>72.900000000000006</v>
      </c>
      <c r="J29" s="185">
        <v>55.6</v>
      </c>
      <c r="K29" s="185">
        <v>58.7</v>
      </c>
      <c r="L29" s="185">
        <v>59.4</v>
      </c>
      <c r="M29" s="204"/>
      <c r="N29" s="218"/>
      <c r="O29" s="217"/>
      <c r="P29" s="217"/>
      <c r="Q29" s="217"/>
      <c r="R29" s="217"/>
      <c r="S29" s="217"/>
      <c r="T29" s="217"/>
      <c r="U29" s="217"/>
      <c r="V29" s="215"/>
      <c r="W29" s="215"/>
      <c r="X29" s="215"/>
      <c r="Y29" s="215"/>
      <c r="Z29" s="215"/>
    </row>
    <row r="30" spans="2:26" ht="15.75" x14ac:dyDescent="0.25">
      <c r="B30" s="183"/>
      <c r="C30" s="183"/>
      <c r="D30" s="183"/>
      <c r="E30" s="183"/>
      <c r="F30" s="184"/>
      <c r="G30" s="184"/>
      <c r="H30" s="184"/>
      <c r="I30" s="184"/>
      <c r="J30" s="184"/>
      <c r="K30" s="184"/>
      <c r="L30" s="184"/>
      <c r="M30" s="203"/>
      <c r="N30" s="218"/>
      <c r="O30" s="217"/>
      <c r="P30" s="217"/>
      <c r="Q30" s="217"/>
      <c r="R30" s="217"/>
      <c r="S30" s="217"/>
      <c r="T30" s="217"/>
      <c r="U30" s="217"/>
      <c r="V30" s="215"/>
      <c r="W30" s="215"/>
      <c r="X30" s="215"/>
      <c r="Y30" s="215"/>
      <c r="Z30" s="215"/>
    </row>
    <row r="31" spans="2:26" ht="15.75" x14ac:dyDescent="0.25">
      <c r="B31" s="110" t="s">
        <v>169</v>
      </c>
      <c r="C31" s="158">
        <f t="shared" ref="C31:L31" si="10">+C33+C35+C37</f>
        <v>130786.2</v>
      </c>
      <c r="D31" s="158">
        <f t="shared" si="10"/>
        <v>130759.00000000001</v>
      </c>
      <c r="E31" s="158">
        <f t="shared" si="10"/>
        <v>129822.40000000001</v>
      </c>
      <c r="F31" s="158">
        <f t="shared" si="10"/>
        <v>137929.19999999998</v>
      </c>
      <c r="G31" s="158">
        <f t="shared" si="10"/>
        <v>136708.47349207706</v>
      </c>
      <c r="H31" s="158">
        <f t="shared" si="10"/>
        <v>137664.4</v>
      </c>
      <c r="I31" s="158">
        <f t="shared" ref="I31:K31" si="11">+I33+I35+I37</f>
        <v>142420.1</v>
      </c>
      <c r="J31" s="158">
        <f t="shared" si="11"/>
        <v>141856.5</v>
      </c>
      <c r="K31" s="158">
        <f t="shared" si="11"/>
        <v>141449.59999999998</v>
      </c>
      <c r="L31" s="158">
        <f t="shared" si="10"/>
        <v>142529.20000000001</v>
      </c>
      <c r="M31" s="197">
        <f>+L31/$L$14</f>
        <v>0.45906287905188964</v>
      </c>
      <c r="N31" s="218"/>
      <c r="O31" s="217"/>
      <c r="P31" s="217"/>
      <c r="Q31" s="217"/>
      <c r="R31" s="217"/>
      <c r="S31" s="217"/>
      <c r="T31" s="217"/>
      <c r="U31" s="217"/>
      <c r="V31" s="215"/>
      <c r="W31" s="215"/>
      <c r="X31" s="215"/>
      <c r="Y31" s="215"/>
      <c r="Z31" s="215"/>
    </row>
    <row r="32" spans="2:26" ht="16.5" x14ac:dyDescent="0.25">
      <c r="B32" s="181"/>
      <c r="C32" s="181">
        <v>0</v>
      </c>
      <c r="D32" s="181">
        <v>0</v>
      </c>
      <c r="E32" s="181">
        <v>0</v>
      </c>
      <c r="F32" s="186">
        <v>0</v>
      </c>
      <c r="G32" s="186">
        <v>0</v>
      </c>
      <c r="H32" s="186"/>
      <c r="I32" s="186"/>
      <c r="J32" s="186"/>
      <c r="K32" s="186"/>
      <c r="L32" s="186"/>
      <c r="M32" s="205"/>
      <c r="N32" s="218"/>
      <c r="O32" s="217"/>
      <c r="P32" s="217"/>
      <c r="Q32" s="217"/>
      <c r="R32" s="217"/>
      <c r="S32" s="217"/>
      <c r="T32" s="217"/>
      <c r="U32" s="217"/>
      <c r="V32" s="215"/>
      <c r="W32" s="215"/>
      <c r="X32" s="215"/>
      <c r="Y32" s="215"/>
      <c r="Z32" s="215"/>
    </row>
    <row r="33" spans="2:26" ht="15.75" x14ac:dyDescent="0.25">
      <c r="B33" s="194" t="s">
        <v>165</v>
      </c>
      <c r="C33" s="195">
        <v>128004.8</v>
      </c>
      <c r="D33" s="195">
        <v>127984.6</v>
      </c>
      <c r="E33" s="195">
        <v>127368</v>
      </c>
      <c r="F33" s="185">
        <v>135475.5</v>
      </c>
      <c r="G33" s="185">
        <v>134257.57349207703</v>
      </c>
      <c r="H33" s="185">
        <v>135239</v>
      </c>
      <c r="I33" s="185">
        <v>140018.1</v>
      </c>
      <c r="J33" s="185">
        <v>139461</v>
      </c>
      <c r="K33" s="185">
        <v>139061.9</v>
      </c>
      <c r="L33" s="185">
        <v>140121.20000000001</v>
      </c>
      <c r="M33" s="204"/>
      <c r="N33" s="218"/>
      <c r="O33" s="217"/>
      <c r="P33" s="217"/>
      <c r="Q33" s="217"/>
      <c r="R33" s="217"/>
      <c r="S33" s="217"/>
      <c r="T33" s="217"/>
      <c r="U33" s="217"/>
      <c r="V33" s="215"/>
      <c r="W33" s="215"/>
      <c r="X33" s="215"/>
      <c r="Y33" s="215"/>
      <c r="Z33" s="215"/>
    </row>
    <row r="34" spans="2:26" ht="5.25" customHeight="1" x14ac:dyDescent="0.25">
      <c r="B34" s="183"/>
      <c r="C34" s="196"/>
      <c r="D34" s="196"/>
      <c r="E34" s="196"/>
      <c r="F34" s="184"/>
      <c r="G34" s="184"/>
      <c r="H34" s="184"/>
      <c r="I34" s="184"/>
      <c r="J34" s="184"/>
      <c r="K34" s="184"/>
      <c r="L34" s="184"/>
      <c r="M34" s="206"/>
      <c r="N34" s="218"/>
      <c r="O34" s="217"/>
      <c r="P34" s="217"/>
      <c r="Q34" s="217"/>
      <c r="R34" s="217"/>
      <c r="S34" s="217"/>
      <c r="T34" s="217"/>
      <c r="U34" s="217"/>
      <c r="V34" s="215"/>
      <c r="W34" s="215"/>
      <c r="X34" s="215"/>
      <c r="Y34" s="215"/>
      <c r="Z34" s="215"/>
    </row>
    <row r="35" spans="2:26" ht="15.75" x14ac:dyDescent="0.25">
      <c r="B35" s="194" t="s">
        <v>166</v>
      </c>
      <c r="C35" s="195">
        <v>42.5</v>
      </c>
      <c r="D35" s="195">
        <v>42.3</v>
      </c>
      <c r="E35" s="195">
        <v>41.8</v>
      </c>
      <c r="F35" s="185">
        <v>41.8</v>
      </c>
      <c r="G35" s="185">
        <v>41.7</v>
      </c>
      <c r="H35" s="185">
        <v>42.3</v>
      </c>
      <c r="I35" s="185">
        <v>41.4</v>
      </c>
      <c r="J35" s="185">
        <v>41.2</v>
      </c>
      <c r="K35" s="185">
        <v>40.9</v>
      </c>
      <c r="L35" s="185">
        <v>41.6</v>
      </c>
      <c r="M35" s="204"/>
      <c r="N35" s="218"/>
      <c r="O35" s="217"/>
      <c r="P35" s="217"/>
      <c r="Q35" s="217"/>
      <c r="R35" s="217"/>
      <c r="S35" s="217"/>
      <c r="T35" s="217"/>
      <c r="U35" s="217"/>
      <c r="V35" s="215"/>
      <c r="W35" s="215"/>
      <c r="X35" s="215"/>
      <c r="Y35" s="215"/>
      <c r="Z35" s="215"/>
    </row>
    <row r="36" spans="2:26" ht="5.25" customHeight="1" x14ac:dyDescent="0.25">
      <c r="B36" s="183"/>
      <c r="C36" s="196"/>
      <c r="D36" s="196"/>
      <c r="E36" s="196"/>
      <c r="F36" s="184"/>
      <c r="G36" s="184"/>
      <c r="H36" s="184"/>
      <c r="I36" s="184"/>
      <c r="J36" s="184"/>
      <c r="K36" s="184"/>
      <c r="L36" s="184"/>
      <c r="M36" s="203"/>
      <c r="N36" s="218"/>
      <c r="O36" s="217"/>
      <c r="P36" s="217"/>
      <c r="Q36" s="217"/>
      <c r="R36" s="217"/>
      <c r="S36" s="217"/>
      <c r="T36" s="217"/>
      <c r="U36" s="217"/>
      <c r="V36" s="215"/>
      <c r="W36" s="215"/>
      <c r="X36" s="215"/>
      <c r="Y36" s="215"/>
      <c r="Z36" s="215"/>
    </row>
    <row r="37" spans="2:26" ht="15.75" x14ac:dyDescent="0.25">
      <c r="B37" s="194" t="s">
        <v>167</v>
      </c>
      <c r="C37" s="195">
        <v>2738.9</v>
      </c>
      <c r="D37" s="195">
        <v>2732.1</v>
      </c>
      <c r="E37" s="195">
        <v>2412.6</v>
      </c>
      <c r="F37" s="182">
        <v>2411.9</v>
      </c>
      <c r="G37" s="182">
        <v>2409.1999999999998</v>
      </c>
      <c r="H37" s="182">
        <v>2383.1</v>
      </c>
      <c r="I37" s="182">
        <v>2360.6</v>
      </c>
      <c r="J37" s="182">
        <v>2354.3000000000002</v>
      </c>
      <c r="K37" s="182">
        <v>2346.8000000000002</v>
      </c>
      <c r="L37" s="182">
        <v>2366.4</v>
      </c>
      <c r="M37" s="202"/>
      <c r="N37" s="218"/>
      <c r="O37" s="217"/>
      <c r="P37" s="217"/>
      <c r="Q37" s="217"/>
      <c r="R37" s="217"/>
      <c r="S37" s="217"/>
      <c r="T37" s="217"/>
      <c r="U37" s="217"/>
      <c r="V37" s="215"/>
      <c r="W37" s="215"/>
      <c r="X37" s="215"/>
      <c r="Y37" s="215"/>
      <c r="Z37" s="215"/>
    </row>
    <row r="38" spans="2:26" ht="15.75" thickBot="1" x14ac:dyDescent="0.3">
      <c r="B38" s="179"/>
      <c r="C38" s="179"/>
      <c r="D38" s="179"/>
      <c r="E38" s="179"/>
      <c r="F38" s="180"/>
      <c r="G38" s="180"/>
      <c r="H38" s="180"/>
      <c r="I38" s="180"/>
      <c r="J38" s="180"/>
      <c r="K38" s="180"/>
      <c r="L38" s="180"/>
      <c r="M38" s="187"/>
      <c r="N38" s="218"/>
      <c r="O38" s="217"/>
      <c r="P38" s="217"/>
      <c r="Q38" s="217"/>
      <c r="R38" s="217"/>
      <c r="S38" s="217"/>
      <c r="T38" s="217"/>
      <c r="U38" s="217"/>
    </row>
    <row r="39" spans="2:26" ht="15.75" thickTop="1" x14ac:dyDescent="0.25">
      <c r="B39" s="188"/>
      <c r="C39" s="188"/>
      <c r="D39" s="188"/>
      <c r="E39" s="188"/>
      <c r="F39" s="189"/>
      <c r="G39" s="189"/>
      <c r="H39" s="189"/>
      <c r="I39" s="189"/>
      <c r="J39" s="189"/>
      <c r="K39" s="189"/>
      <c r="L39" s="189"/>
      <c r="M39" s="188"/>
      <c r="N39" s="215"/>
      <c r="O39" s="215"/>
    </row>
    <row r="40" spans="2:26" x14ac:dyDescent="0.25">
      <c r="B40" s="254" t="s">
        <v>170</v>
      </c>
      <c r="C40" s="254"/>
      <c r="D40" s="254"/>
      <c r="E40" s="254"/>
      <c r="F40" s="254"/>
      <c r="G40" s="213"/>
      <c r="H40" s="221"/>
      <c r="I40" s="228"/>
      <c r="J40" s="230"/>
      <c r="K40" s="233"/>
      <c r="L40" s="224"/>
      <c r="M40" s="94"/>
      <c r="N40" s="215"/>
      <c r="O40" s="215"/>
    </row>
    <row r="41" spans="2:26" x14ac:dyDescent="0.25">
      <c r="B41" s="216" t="s">
        <v>184</v>
      </c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190"/>
      <c r="N41" s="215"/>
      <c r="O41" s="215"/>
    </row>
    <row r="42" spans="2:26" x14ac:dyDescent="0.25">
      <c r="B42" s="216"/>
      <c r="C42" s="216"/>
      <c r="D42" s="216"/>
      <c r="E42" s="216"/>
      <c r="F42" s="216"/>
      <c r="G42" s="216"/>
      <c r="H42" s="216"/>
      <c r="I42" s="216"/>
      <c r="J42" s="216"/>
      <c r="K42" s="216"/>
      <c r="L42" s="216"/>
      <c r="N42" s="215"/>
      <c r="O42" s="215"/>
    </row>
    <row r="43" spans="2:26" x14ac:dyDescent="0.25">
      <c r="B43" s="216"/>
      <c r="C43" s="160"/>
      <c r="D43" s="160"/>
      <c r="E43" s="160"/>
      <c r="N43" s="215"/>
      <c r="O43" s="215"/>
    </row>
    <row r="44" spans="2:26" x14ac:dyDescent="0.25">
      <c r="B44" s="216"/>
      <c r="C44" s="160"/>
      <c r="D44" s="160"/>
      <c r="E44" s="160"/>
      <c r="N44" s="215"/>
      <c r="O44" s="215"/>
    </row>
    <row r="45" spans="2:26" x14ac:dyDescent="0.25">
      <c r="B45" s="216"/>
      <c r="C45" s="160"/>
      <c r="D45" s="160"/>
      <c r="E45" s="160"/>
      <c r="N45" s="215"/>
      <c r="O45" s="215"/>
    </row>
    <row r="46" spans="2:26" x14ac:dyDescent="0.25">
      <c r="B46" s="216"/>
      <c r="C46" s="160"/>
      <c r="D46" s="160"/>
      <c r="E46" s="160"/>
      <c r="N46" s="215"/>
      <c r="O46" s="215"/>
    </row>
    <row r="47" spans="2:26" x14ac:dyDescent="0.25">
      <c r="E47" s="216"/>
      <c r="F47" s="216"/>
      <c r="G47" s="216"/>
      <c r="H47" s="216"/>
      <c r="I47" s="216"/>
      <c r="J47" s="216"/>
      <c r="K47" s="216"/>
      <c r="L47" s="216"/>
      <c r="N47" s="215"/>
      <c r="O47" s="215"/>
    </row>
    <row r="48" spans="2:26" x14ac:dyDescent="0.25">
      <c r="C48" s="148"/>
      <c r="D48" s="148"/>
      <c r="E48" s="216"/>
      <c r="F48" s="216"/>
      <c r="G48" s="216"/>
      <c r="H48" s="216"/>
      <c r="I48" s="216"/>
      <c r="J48" s="216"/>
      <c r="K48" s="216"/>
      <c r="L48" s="216"/>
      <c r="N48" s="215"/>
      <c r="O48" s="215"/>
    </row>
    <row r="49" spans="3:15" x14ac:dyDescent="0.25">
      <c r="E49" s="216"/>
      <c r="F49" s="216"/>
      <c r="G49" s="216"/>
      <c r="H49" s="216"/>
      <c r="I49" s="216"/>
      <c r="J49" s="216"/>
      <c r="K49" s="216"/>
      <c r="L49" s="216"/>
      <c r="N49" s="215"/>
      <c r="O49" s="215"/>
    </row>
    <row r="50" spans="3:15" x14ac:dyDescent="0.25">
      <c r="C50" s="148"/>
      <c r="D50" s="148"/>
      <c r="E50" s="216"/>
      <c r="F50" s="216"/>
      <c r="G50" s="216"/>
      <c r="H50" s="216"/>
      <c r="I50" s="216"/>
      <c r="J50" s="216"/>
      <c r="K50" s="216"/>
      <c r="L50" s="216"/>
      <c r="N50" s="215"/>
      <c r="O50" s="215"/>
    </row>
    <row r="51" spans="3:15" x14ac:dyDescent="0.25">
      <c r="E51" s="216"/>
      <c r="F51" s="216"/>
      <c r="G51" s="216"/>
      <c r="H51" s="216"/>
      <c r="I51" s="216"/>
      <c r="J51" s="216"/>
      <c r="K51" s="216"/>
      <c r="L51" s="216"/>
      <c r="N51" s="215"/>
      <c r="O51" s="215"/>
    </row>
    <row r="52" spans="3:15" x14ac:dyDescent="0.25">
      <c r="C52" s="148"/>
      <c r="D52" s="148"/>
      <c r="E52" s="216"/>
      <c r="F52" s="216"/>
      <c r="G52" s="216"/>
      <c r="H52" s="216"/>
      <c r="I52" s="216"/>
      <c r="J52" s="216"/>
      <c r="K52" s="216"/>
      <c r="L52" s="216"/>
      <c r="N52" s="215"/>
      <c r="O52" s="215"/>
    </row>
    <row r="53" spans="3:15" x14ac:dyDescent="0.25">
      <c r="E53" s="216"/>
      <c r="F53" s="216"/>
      <c r="G53" s="216"/>
      <c r="H53" s="216"/>
      <c r="I53" s="216"/>
      <c r="J53" s="216"/>
      <c r="K53" s="216"/>
      <c r="L53" s="216"/>
      <c r="N53" s="215"/>
      <c r="O53" s="215"/>
    </row>
    <row r="54" spans="3:15" x14ac:dyDescent="0.25">
      <c r="N54" s="215"/>
      <c r="O54" s="215"/>
    </row>
    <row r="55" spans="3:15" x14ac:dyDescent="0.25"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N55" s="215"/>
      <c r="O55" s="215"/>
    </row>
    <row r="56" spans="3:15" x14ac:dyDescent="0.25">
      <c r="N56" s="215"/>
      <c r="O56" s="215"/>
    </row>
  </sheetData>
  <mergeCells count="4">
    <mergeCell ref="B40:F40"/>
    <mergeCell ref="B6:M6"/>
    <mergeCell ref="B7:M7"/>
    <mergeCell ref="B8:M8"/>
  </mergeCells>
  <hyperlinks>
    <hyperlink ref="A1" r:id="rId1" location="Indice!A1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6"/>
  <sheetViews>
    <sheetView zoomScaleNormal="100" workbookViewId="0"/>
  </sheetViews>
  <sheetFormatPr baseColWidth="10" defaultColWidth="11.42578125" defaultRowHeight="12.75" x14ac:dyDescent="0.2"/>
  <cols>
    <col min="1" max="1" width="7.7109375" style="84" customWidth="1"/>
    <col min="2" max="2" width="57.85546875" style="84" customWidth="1"/>
    <col min="3" max="3" width="16.42578125" style="84" customWidth="1"/>
    <col min="4" max="4" width="16.42578125" style="83" customWidth="1"/>
    <col min="5" max="12" width="16.42578125" style="84" customWidth="1"/>
    <col min="13" max="13" width="18" style="84" bestFit="1" customWidth="1"/>
    <col min="14" max="14" width="11.42578125" style="84"/>
    <col min="15" max="15" width="33.5703125" style="84" bestFit="1" customWidth="1"/>
    <col min="16" max="16" width="15.5703125" style="216" bestFit="1" customWidth="1"/>
    <col min="17" max="16384" width="11.42578125" style="84"/>
  </cols>
  <sheetData>
    <row r="1" spans="1:14" x14ac:dyDescent="0.2">
      <c r="A1" s="229" t="s">
        <v>135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</row>
    <row r="2" spans="1:14" ht="14.25" x14ac:dyDescent="0.2">
      <c r="A2" s="82"/>
      <c r="B2" s="82" t="s">
        <v>0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</row>
    <row r="3" spans="1:14" ht="14.25" x14ac:dyDescent="0.2">
      <c r="A3" s="85"/>
      <c r="B3" s="85" t="s">
        <v>1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</row>
    <row r="4" spans="1:14" x14ac:dyDescent="0.2">
      <c r="B4" s="60"/>
      <c r="C4" s="60"/>
      <c r="F4" s="86"/>
      <c r="G4" s="86"/>
      <c r="H4" s="86"/>
      <c r="I4" s="86"/>
      <c r="J4" s="86"/>
      <c r="K4" s="86"/>
      <c r="L4" s="86"/>
      <c r="M4" s="86"/>
    </row>
    <row r="5" spans="1:14" ht="15" customHeight="1" x14ac:dyDescent="0.3">
      <c r="B5" s="61"/>
      <c r="C5" s="60"/>
    </row>
    <row r="6" spans="1:14" ht="15.75" x14ac:dyDescent="0.25">
      <c r="B6" s="258" t="s">
        <v>181</v>
      </c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</row>
    <row r="7" spans="1:14" ht="16.5" customHeight="1" x14ac:dyDescent="0.2">
      <c r="B7" s="259" t="s">
        <v>177</v>
      </c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</row>
    <row r="8" spans="1:14" ht="16.5" customHeight="1" x14ac:dyDescent="0.25">
      <c r="B8" s="256" t="s">
        <v>186</v>
      </c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</row>
    <row r="9" spans="1:14" ht="16.5" customHeight="1" x14ac:dyDescent="0.2">
      <c r="B9" s="62"/>
      <c r="C9" s="87"/>
      <c r="D9" s="87"/>
    </row>
    <row r="10" spans="1:14" ht="15" customHeight="1" thickBot="1" x14ac:dyDescent="0.25">
      <c r="B10" s="60"/>
      <c r="C10" s="87" t="s">
        <v>50</v>
      </c>
      <c r="D10" s="87" t="s">
        <v>51</v>
      </c>
      <c r="E10" s="87" t="s">
        <v>52</v>
      </c>
      <c r="F10" s="87" t="s">
        <v>54</v>
      </c>
      <c r="G10" s="87" t="s">
        <v>188</v>
      </c>
      <c r="H10" s="87" t="s">
        <v>200</v>
      </c>
      <c r="I10" s="87" t="s">
        <v>207</v>
      </c>
      <c r="J10" s="87" t="s">
        <v>219</v>
      </c>
      <c r="K10" s="9" t="s">
        <v>227</v>
      </c>
      <c r="L10" s="9" t="s">
        <v>235</v>
      </c>
      <c r="M10" s="166"/>
    </row>
    <row r="11" spans="1:14" ht="22.5" customHeight="1" thickTop="1" x14ac:dyDescent="0.25">
      <c r="B11" s="63"/>
      <c r="C11" s="64" t="s">
        <v>48</v>
      </c>
      <c r="D11" s="64" t="s">
        <v>49</v>
      </c>
      <c r="E11" s="208" t="s">
        <v>53</v>
      </c>
      <c r="F11" s="64" t="s">
        <v>208</v>
      </c>
      <c r="G11" s="10" t="s">
        <v>212</v>
      </c>
      <c r="H11" s="10" t="s">
        <v>213</v>
      </c>
      <c r="I11" s="10" t="s">
        <v>238</v>
      </c>
      <c r="J11" s="10" t="s">
        <v>242</v>
      </c>
      <c r="K11" s="231" t="s">
        <v>243</v>
      </c>
      <c r="L11" s="231" t="s">
        <v>233</v>
      </c>
      <c r="M11" s="10" t="s">
        <v>234</v>
      </c>
    </row>
    <row r="12" spans="1:14" ht="15.75" x14ac:dyDescent="0.25">
      <c r="B12" s="65" t="s">
        <v>182</v>
      </c>
      <c r="C12" s="11">
        <f t="shared" ref="C12:L12" si="0">+C14+C25</f>
        <v>332746.60000000003</v>
      </c>
      <c r="D12" s="11">
        <f t="shared" si="0"/>
        <v>331571</v>
      </c>
      <c r="E12" s="210">
        <f t="shared" si="0"/>
        <v>322317</v>
      </c>
      <c r="F12" s="11">
        <f t="shared" si="0"/>
        <v>331740.90000000002</v>
      </c>
      <c r="G12" s="11">
        <f t="shared" si="0"/>
        <v>327350.40000000002</v>
      </c>
      <c r="H12" s="11">
        <f t="shared" si="0"/>
        <v>334706.19999999995</v>
      </c>
      <c r="I12" s="11">
        <f t="shared" ref="I12:K12" si="1">+I14+I25</f>
        <v>339420.1</v>
      </c>
      <c r="J12" s="11">
        <f t="shared" si="1"/>
        <v>307589.2</v>
      </c>
      <c r="K12" s="11">
        <f t="shared" si="1"/>
        <v>308742.5</v>
      </c>
      <c r="L12" s="11">
        <f t="shared" si="0"/>
        <v>307948.79999999999</v>
      </c>
      <c r="M12" s="55">
        <f>SUM(M14:M44)</f>
        <v>1</v>
      </c>
      <c r="N12" s="216"/>
    </row>
    <row r="13" spans="1:14" x14ac:dyDescent="0.2">
      <c r="B13" s="66" t="s">
        <v>68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148"/>
    </row>
    <row r="14" spans="1:14" ht="14.25" x14ac:dyDescent="0.2">
      <c r="B14" s="68" t="s">
        <v>69</v>
      </c>
      <c r="C14" s="69">
        <f>+C16+C21</f>
        <v>80270.8</v>
      </c>
      <c r="D14" s="69">
        <f t="shared" ref="D14:L14" si="2">+D16+D21</f>
        <v>77088</v>
      </c>
      <c r="E14" s="69">
        <f t="shared" si="2"/>
        <v>71273</v>
      </c>
      <c r="F14" s="69">
        <f t="shared" si="2"/>
        <v>73061.899999999994</v>
      </c>
      <c r="G14" s="69">
        <f t="shared" si="2"/>
        <v>72730.399999999994</v>
      </c>
      <c r="H14" s="69">
        <f t="shared" si="2"/>
        <v>78268.2</v>
      </c>
      <c r="I14" s="69">
        <f t="shared" ref="I14:K14" si="3">+I16+I21</f>
        <v>77435.8</v>
      </c>
      <c r="J14" s="69">
        <f t="shared" si="3"/>
        <v>58924.5</v>
      </c>
      <c r="K14" s="69">
        <f t="shared" si="3"/>
        <v>61291</v>
      </c>
      <c r="L14" s="69">
        <f t="shared" si="2"/>
        <v>60752.3</v>
      </c>
      <c r="M14" s="93">
        <f>+L14/$L$12</f>
        <v>0.19728052195689674</v>
      </c>
      <c r="N14" s="148"/>
    </row>
    <row r="15" spans="1:14" ht="14.25" x14ac:dyDescent="0.2">
      <c r="B15" s="68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93"/>
      <c r="N15" s="148"/>
    </row>
    <row r="16" spans="1:14" ht="14.25" x14ac:dyDescent="0.2">
      <c r="B16" s="68" t="s">
        <v>70</v>
      </c>
      <c r="C16" s="69">
        <f>+SUM(C17:C19)</f>
        <v>58362.8</v>
      </c>
      <c r="D16" s="69">
        <f t="shared" ref="D16:L16" si="4">+SUM(D17:D19)</f>
        <v>54664</v>
      </c>
      <c r="E16" s="69">
        <f t="shared" si="4"/>
        <v>47839.7</v>
      </c>
      <c r="F16" s="69">
        <f t="shared" si="4"/>
        <v>48809.5</v>
      </c>
      <c r="G16" s="69">
        <f t="shared" si="4"/>
        <v>48285.899999999994</v>
      </c>
      <c r="H16" s="69">
        <f t="shared" si="4"/>
        <v>51064</v>
      </c>
      <c r="I16" s="69">
        <f t="shared" ref="I16" si="5">+SUM(I17:I19)</f>
        <v>49104.5</v>
      </c>
      <c r="J16" s="69">
        <f t="shared" ref="J16" si="6">+SUM(J17:J19)</f>
        <v>37395.9</v>
      </c>
      <c r="K16" s="69">
        <f t="shared" ref="K16" si="7">+SUM(K17:K19)</f>
        <v>38682.199999999997</v>
      </c>
      <c r="L16" s="69">
        <f t="shared" si="4"/>
        <v>37888.9</v>
      </c>
      <c r="M16" s="93"/>
      <c r="N16" s="148"/>
    </row>
    <row r="17" spans="2:16" ht="15" x14ac:dyDescent="0.25">
      <c r="B17" s="70" t="s">
        <v>141</v>
      </c>
      <c r="C17" s="67">
        <v>32021.599999999999</v>
      </c>
      <c r="D17" s="67">
        <v>28613.9</v>
      </c>
      <c r="E17" s="67">
        <v>25158.1</v>
      </c>
      <c r="F17" s="67">
        <v>26392.2</v>
      </c>
      <c r="G17" s="67">
        <v>26385.5</v>
      </c>
      <c r="H17" s="67">
        <v>27719.8</v>
      </c>
      <c r="I17" s="67">
        <v>26470.699999999997</v>
      </c>
      <c r="J17" s="67">
        <v>20528.8</v>
      </c>
      <c r="K17" s="67">
        <v>20850.599999999999</v>
      </c>
      <c r="L17" s="67">
        <v>20061.5</v>
      </c>
      <c r="M17" s="93"/>
      <c r="N17" s="148"/>
      <c r="P17" s="160"/>
    </row>
    <row r="18" spans="2:16" ht="15" x14ac:dyDescent="0.25">
      <c r="B18" s="70" t="s">
        <v>71</v>
      </c>
      <c r="C18" s="67">
        <v>16074.5</v>
      </c>
      <c r="D18" s="67">
        <v>15272.6</v>
      </c>
      <c r="E18" s="67">
        <v>14118.8</v>
      </c>
      <c r="F18" s="67">
        <v>13981.1</v>
      </c>
      <c r="G18" s="67">
        <v>13687.1</v>
      </c>
      <c r="H18" s="67">
        <v>14329.7</v>
      </c>
      <c r="I18" s="67">
        <v>13915.800000000001</v>
      </c>
      <c r="J18" s="67">
        <v>10643.1</v>
      </c>
      <c r="K18" s="67">
        <v>10831.2</v>
      </c>
      <c r="L18" s="67">
        <v>10428.799999999999</v>
      </c>
      <c r="M18" s="93"/>
      <c r="N18" s="148"/>
    </row>
    <row r="19" spans="2:16" ht="15" x14ac:dyDescent="0.25">
      <c r="B19" s="70" t="s">
        <v>140</v>
      </c>
      <c r="C19" s="67">
        <v>10266.700000000001</v>
      </c>
      <c r="D19" s="67">
        <v>10777.5</v>
      </c>
      <c r="E19" s="67">
        <v>8562.7999999999993</v>
      </c>
      <c r="F19" s="67">
        <v>8436.2000000000007</v>
      </c>
      <c r="G19" s="67">
        <v>8213.2999999999993</v>
      </c>
      <c r="H19" s="67">
        <v>9014.5</v>
      </c>
      <c r="I19" s="67">
        <v>8718</v>
      </c>
      <c r="J19" s="67">
        <v>6224</v>
      </c>
      <c r="K19" s="67">
        <v>7000.4</v>
      </c>
      <c r="L19" s="67">
        <v>7398.6</v>
      </c>
      <c r="M19" s="93"/>
      <c r="N19" s="148"/>
    </row>
    <row r="20" spans="2:16" ht="15" x14ac:dyDescent="0.25">
      <c r="B20" s="70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93"/>
      <c r="N20" s="148"/>
    </row>
    <row r="21" spans="2:16" ht="14.25" x14ac:dyDescent="0.2">
      <c r="B21" s="68" t="s">
        <v>72</v>
      </c>
      <c r="C21" s="69">
        <f>+SUM(C22:C23)</f>
        <v>21908</v>
      </c>
      <c r="D21" s="69">
        <f t="shared" ref="D21:L21" si="8">+SUM(D22:D23)</f>
        <v>22424</v>
      </c>
      <c r="E21" s="69">
        <f t="shared" si="8"/>
        <v>23433.300000000003</v>
      </c>
      <c r="F21" s="69">
        <f t="shared" si="8"/>
        <v>24252.400000000001</v>
      </c>
      <c r="G21" s="69">
        <f t="shared" si="8"/>
        <v>24444.5</v>
      </c>
      <c r="H21" s="69">
        <f t="shared" si="8"/>
        <v>27204.2</v>
      </c>
      <c r="I21" s="69">
        <f t="shared" ref="I21:K21" si="9">+SUM(I22:I23)</f>
        <v>28331.3</v>
      </c>
      <c r="J21" s="69">
        <f t="shared" si="9"/>
        <v>21528.6</v>
      </c>
      <c r="K21" s="69">
        <f t="shared" si="9"/>
        <v>22608.799999999999</v>
      </c>
      <c r="L21" s="69">
        <f t="shared" si="8"/>
        <v>22863.399999999998</v>
      </c>
      <c r="M21" s="93"/>
      <c r="N21" s="148"/>
    </row>
    <row r="22" spans="2:16" ht="15" x14ac:dyDescent="0.25">
      <c r="B22" s="70" t="s">
        <v>141</v>
      </c>
      <c r="C22" s="67">
        <v>21718.6</v>
      </c>
      <c r="D22" s="67">
        <v>21904.400000000001</v>
      </c>
      <c r="E22" s="67">
        <v>21914.9</v>
      </c>
      <c r="F22" s="67">
        <v>22672.2</v>
      </c>
      <c r="G22" s="67">
        <v>23145.9</v>
      </c>
      <c r="H22" s="67">
        <v>25787.7</v>
      </c>
      <c r="I22" s="67">
        <v>26920.3</v>
      </c>
      <c r="J22" s="67">
        <v>20482.5</v>
      </c>
      <c r="K22" s="67">
        <v>21660.2</v>
      </c>
      <c r="L22" s="67">
        <v>21903.3</v>
      </c>
      <c r="M22" s="93"/>
      <c r="N22" s="148"/>
    </row>
    <row r="23" spans="2:16" ht="15" x14ac:dyDescent="0.25">
      <c r="B23" s="70" t="s">
        <v>71</v>
      </c>
      <c r="C23" s="67">
        <v>189.4</v>
      </c>
      <c r="D23" s="67">
        <v>519.6</v>
      </c>
      <c r="E23" s="67">
        <v>1518.4</v>
      </c>
      <c r="F23" s="67">
        <v>1580.2</v>
      </c>
      <c r="G23" s="67">
        <v>1298.5999999999999</v>
      </c>
      <c r="H23" s="67">
        <v>1416.5</v>
      </c>
      <c r="I23" s="67">
        <v>1411</v>
      </c>
      <c r="J23" s="67">
        <v>1046.0999999999999</v>
      </c>
      <c r="K23" s="67">
        <v>948.6</v>
      </c>
      <c r="L23" s="67">
        <v>960.1</v>
      </c>
      <c r="M23" s="93"/>
      <c r="N23" s="148"/>
    </row>
    <row r="24" spans="2:16" ht="15" x14ac:dyDescent="0.25">
      <c r="B24" s="70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93"/>
      <c r="N24" s="148"/>
    </row>
    <row r="25" spans="2:16" ht="14.25" x14ac:dyDescent="0.2">
      <c r="B25" s="68" t="s">
        <v>73</v>
      </c>
      <c r="C25" s="69">
        <f>+C27+C32+C36+C39+C42</f>
        <v>252475.80000000005</v>
      </c>
      <c r="D25" s="69">
        <f>+D27+D32+D36+D39+D42</f>
        <v>254483</v>
      </c>
      <c r="E25" s="69">
        <f>+E27+E32+E36+E39+E42</f>
        <v>251044</v>
      </c>
      <c r="F25" s="69">
        <f>+F27+F32+F36+F39+F42</f>
        <v>258679</v>
      </c>
      <c r="G25" s="69">
        <f>+G27+G32+G36+G39+G42</f>
        <v>254620</v>
      </c>
      <c r="H25" s="69">
        <f>+H27+H32+H36+H39+H42</f>
        <v>256437.99999999997</v>
      </c>
      <c r="I25" s="69">
        <f>+I27+I32+I36+I39+I42</f>
        <v>261984.3</v>
      </c>
      <c r="J25" s="69">
        <f>+J27+J32+J36+J39+J42</f>
        <v>248664.7</v>
      </c>
      <c r="K25" s="69">
        <f>+K27+K32+K36+K39+K42</f>
        <v>247451.50000000003</v>
      </c>
      <c r="L25" s="69">
        <f>+L27+L32+L36+L39+L42</f>
        <v>247196.5</v>
      </c>
      <c r="M25" s="93">
        <f>+L25/$L$12</f>
        <v>0.80271947804310329</v>
      </c>
      <c r="N25" s="148"/>
    </row>
    <row r="26" spans="2:16" ht="14.25" x14ac:dyDescent="0.2">
      <c r="B26" s="68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93"/>
      <c r="N26" s="148"/>
      <c r="O26" s="216"/>
    </row>
    <row r="27" spans="2:16" ht="14.25" x14ac:dyDescent="0.2">
      <c r="B27" s="68" t="s">
        <v>74</v>
      </c>
      <c r="C27" s="69">
        <f>+SUM(C28:C30)</f>
        <v>200554.2</v>
      </c>
      <c r="D27" s="69">
        <f t="shared" ref="D27:L27" si="10">+SUM(D28:D30)</f>
        <v>202681.5</v>
      </c>
      <c r="E27" s="69">
        <f t="shared" si="10"/>
        <v>199729</v>
      </c>
      <c r="F27" s="69">
        <f t="shared" si="10"/>
        <v>196601.8</v>
      </c>
      <c r="G27" s="69">
        <f t="shared" si="10"/>
        <v>194053.5</v>
      </c>
      <c r="H27" s="69">
        <f t="shared" si="10"/>
        <v>195133.9</v>
      </c>
      <c r="I27" s="69">
        <f t="shared" ref="I27" si="11">+SUM(I28:I30)</f>
        <v>195882</v>
      </c>
      <c r="J27" s="69">
        <f t="shared" ref="J27" si="12">+SUM(J28:J30)</f>
        <v>183254.39999999999</v>
      </c>
      <c r="K27" s="69">
        <f t="shared" ref="K27" si="13">+SUM(K28:K30)</f>
        <v>182387.5</v>
      </c>
      <c r="L27" s="69">
        <f t="shared" si="10"/>
        <v>181144.2</v>
      </c>
      <c r="M27" s="93"/>
      <c r="N27" s="148"/>
    </row>
    <row r="28" spans="2:16" ht="15" x14ac:dyDescent="0.25">
      <c r="B28" s="70" t="s">
        <v>141</v>
      </c>
      <c r="C28" s="67">
        <v>113190.9</v>
      </c>
      <c r="D28" s="67">
        <v>115495.7</v>
      </c>
      <c r="E28" s="67">
        <v>112618</v>
      </c>
      <c r="F28" s="67">
        <v>110326.9</v>
      </c>
      <c r="G28" s="67">
        <v>107351.8</v>
      </c>
      <c r="H28" s="67">
        <v>107151.3</v>
      </c>
      <c r="I28" s="67">
        <v>107246.9</v>
      </c>
      <c r="J28" s="67">
        <v>94403.7</v>
      </c>
      <c r="K28" s="67">
        <v>94280.7</v>
      </c>
      <c r="L28" s="67">
        <v>94280.7</v>
      </c>
      <c r="M28" s="93"/>
      <c r="N28" s="148"/>
      <c r="O28" s="223"/>
    </row>
    <row r="29" spans="2:16" ht="15" x14ac:dyDescent="0.25">
      <c r="B29" s="70" t="s">
        <v>71</v>
      </c>
      <c r="C29" s="67">
        <v>20778.2</v>
      </c>
      <c r="D29" s="67">
        <v>20737.2</v>
      </c>
      <c r="E29" s="67">
        <v>20656.3</v>
      </c>
      <c r="F29" s="67">
        <v>19824.400000000001</v>
      </c>
      <c r="G29" s="67">
        <v>19508.400000000001</v>
      </c>
      <c r="H29" s="67">
        <v>20355.099999999999</v>
      </c>
      <c r="I29" s="67">
        <v>21089.4</v>
      </c>
      <c r="J29" s="67">
        <v>21137.9</v>
      </c>
      <c r="K29" s="67">
        <v>20319</v>
      </c>
      <c r="L29" s="67">
        <v>19405</v>
      </c>
      <c r="M29" s="93"/>
      <c r="N29" s="148"/>
    </row>
    <row r="30" spans="2:16" ht="15" x14ac:dyDescent="0.25">
      <c r="B30" s="70" t="s">
        <v>140</v>
      </c>
      <c r="C30" s="67">
        <v>66585.100000000006</v>
      </c>
      <c r="D30" s="67">
        <v>66448.600000000006</v>
      </c>
      <c r="E30" s="67">
        <v>66454.700000000012</v>
      </c>
      <c r="F30" s="67">
        <v>66450.5</v>
      </c>
      <c r="G30" s="67">
        <v>67193.3</v>
      </c>
      <c r="H30" s="67">
        <v>67627.5</v>
      </c>
      <c r="I30" s="67">
        <v>67545.7</v>
      </c>
      <c r="J30" s="67">
        <v>67712.799999999988</v>
      </c>
      <c r="K30" s="67">
        <v>67787.8</v>
      </c>
      <c r="L30" s="67">
        <v>67458.5</v>
      </c>
      <c r="M30" s="93"/>
      <c r="N30" s="148"/>
    </row>
    <row r="31" spans="2:16" x14ac:dyDescent="0.2">
      <c r="B31" s="71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93"/>
      <c r="N31" s="148"/>
    </row>
    <row r="32" spans="2:16" ht="14.25" x14ac:dyDescent="0.2">
      <c r="B32" s="68" t="s">
        <v>137</v>
      </c>
      <c r="C32" s="69">
        <f>+SUM(C33:C34)</f>
        <v>21808.1</v>
      </c>
      <c r="D32" s="69">
        <f>+SUM(D33:D34)</f>
        <v>21767.9</v>
      </c>
      <c r="E32" s="69">
        <f>+SUM(E33:E34)</f>
        <v>21463</v>
      </c>
      <c r="F32" s="69">
        <f>+SUM(F33:F34)</f>
        <v>21479.9</v>
      </c>
      <c r="G32" s="69">
        <f>+SUM(G33:G34)</f>
        <v>20650.199999999997</v>
      </c>
      <c r="H32" s="69">
        <f>+SUM(H33:H34)</f>
        <v>21020</v>
      </c>
      <c r="I32" s="69">
        <f>+SUM(I33:I34)</f>
        <v>20550.800000000003</v>
      </c>
      <c r="J32" s="69">
        <f>+SUM(J33:J34)</f>
        <v>20382.2</v>
      </c>
      <c r="K32" s="69">
        <f>+SUM(K33:K34)</f>
        <v>20211.099999999999</v>
      </c>
      <c r="L32" s="69">
        <f>+SUM(L33:L34)</f>
        <v>20677.900000000001</v>
      </c>
      <c r="M32" s="93"/>
      <c r="N32" s="148"/>
    </row>
    <row r="33" spans="2:14" ht="15" x14ac:dyDescent="0.25">
      <c r="B33" s="70" t="s">
        <v>141</v>
      </c>
      <c r="C33" s="67">
        <v>21742.799999999999</v>
      </c>
      <c r="D33" s="67">
        <v>21601.9</v>
      </c>
      <c r="E33" s="67">
        <v>21311.200000000001</v>
      </c>
      <c r="F33" s="67">
        <v>21319.200000000001</v>
      </c>
      <c r="G33" s="67">
        <v>20490.099999999999</v>
      </c>
      <c r="H33" s="67">
        <v>20858.400000000001</v>
      </c>
      <c r="I33" s="67">
        <v>20331.900000000001</v>
      </c>
      <c r="J33" s="67">
        <v>20165</v>
      </c>
      <c r="K33" s="67">
        <v>20005.5</v>
      </c>
      <c r="L33" s="67">
        <v>20467.2</v>
      </c>
      <c r="M33" s="93"/>
      <c r="N33" s="148"/>
    </row>
    <row r="34" spans="2:14" ht="15" x14ac:dyDescent="0.25">
      <c r="B34" s="70" t="s">
        <v>140</v>
      </c>
      <c r="C34" s="244">
        <v>65.3</v>
      </c>
      <c r="D34" s="244">
        <v>166</v>
      </c>
      <c r="E34" s="244">
        <v>151.80000000000001</v>
      </c>
      <c r="F34" s="244">
        <v>160.70000000000002</v>
      </c>
      <c r="G34" s="244">
        <v>160.1</v>
      </c>
      <c r="H34" s="244">
        <v>161.6</v>
      </c>
      <c r="I34" s="244">
        <v>218.9</v>
      </c>
      <c r="J34" s="244">
        <v>217.20000000000002</v>
      </c>
      <c r="K34" s="244">
        <v>205.6</v>
      </c>
      <c r="L34" s="244">
        <v>210.7</v>
      </c>
      <c r="M34" s="93"/>
      <c r="N34" s="148"/>
    </row>
    <row r="35" spans="2:14" ht="15" x14ac:dyDescent="0.25">
      <c r="B35" s="70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93"/>
      <c r="N35" s="148"/>
    </row>
    <row r="36" spans="2:14" ht="14.25" x14ac:dyDescent="0.2">
      <c r="B36" s="68" t="s">
        <v>138</v>
      </c>
      <c r="C36" s="69">
        <f>+SUM(C37:C37)</f>
        <v>1117.7</v>
      </c>
      <c r="D36" s="69">
        <f>+SUM(D37:D37)</f>
        <v>1095.9000000000001</v>
      </c>
      <c r="E36" s="69">
        <f>+SUM(E37:E37)</f>
        <v>1108.5999999999999</v>
      </c>
      <c r="F36" s="69">
        <f>+SUM(F37:F37)</f>
        <v>1109.0999999999999</v>
      </c>
      <c r="G36" s="69">
        <f>+SUM(G37:G37)</f>
        <v>754.4</v>
      </c>
      <c r="H36" s="69">
        <f>+SUM(H37:H37)</f>
        <v>760.8</v>
      </c>
      <c r="I36" s="69">
        <f>+SUM(I37:I37)</f>
        <v>754.5</v>
      </c>
      <c r="J36" s="69">
        <f>+SUM(J37:J37)</f>
        <v>779.6</v>
      </c>
      <c r="K36" s="69">
        <f>+SUM(K37:K37)</f>
        <v>769.1</v>
      </c>
      <c r="L36" s="69">
        <f>+SUM(L37:L37)</f>
        <v>769.4</v>
      </c>
      <c r="M36" s="93"/>
      <c r="N36" s="148"/>
    </row>
    <row r="37" spans="2:14" ht="15" x14ac:dyDescent="0.25">
      <c r="B37" s="70" t="s">
        <v>141</v>
      </c>
      <c r="C37" s="67">
        <v>1117.7</v>
      </c>
      <c r="D37" s="67">
        <v>1095.9000000000001</v>
      </c>
      <c r="E37" s="67">
        <v>1108.5999999999999</v>
      </c>
      <c r="F37" s="67">
        <v>1109.0999999999999</v>
      </c>
      <c r="G37" s="67">
        <v>754.4</v>
      </c>
      <c r="H37" s="67">
        <v>760.8</v>
      </c>
      <c r="I37" s="67">
        <v>754.5</v>
      </c>
      <c r="J37" s="67">
        <v>779.6</v>
      </c>
      <c r="K37" s="67">
        <v>769.1</v>
      </c>
      <c r="L37" s="67">
        <v>769.4</v>
      </c>
      <c r="M37" s="93"/>
      <c r="N37" s="148"/>
    </row>
    <row r="38" spans="2:14" ht="15" x14ac:dyDescent="0.25">
      <c r="B38" s="70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93"/>
      <c r="N38" s="148"/>
    </row>
    <row r="39" spans="2:14" ht="14.25" x14ac:dyDescent="0.2">
      <c r="B39" s="68" t="s">
        <v>139</v>
      </c>
      <c r="C39" s="69">
        <f>+C40</f>
        <v>28330.7</v>
      </c>
      <c r="D39" s="69">
        <f t="shared" ref="D39:L39" si="14">+D40</f>
        <v>28275.200000000001</v>
      </c>
      <c r="E39" s="69">
        <f t="shared" si="14"/>
        <v>28079</v>
      </c>
      <c r="F39" s="69">
        <f t="shared" si="14"/>
        <v>38837.1</v>
      </c>
      <c r="G39" s="69">
        <f t="shared" si="14"/>
        <v>38607</v>
      </c>
      <c r="H39" s="69">
        <f t="shared" si="14"/>
        <v>38955</v>
      </c>
      <c r="I39" s="69">
        <f t="shared" si="14"/>
        <v>44234.8</v>
      </c>
      <c r="J39" s="69">
        <f t="shared" si="14"/>
        <v>43684</v>
      </c>
      <c r="K39" s="69">
        <f t="shared" si="14"/>
        <v>43523.199999999997</v>
      </c>
      <c r="L39" s="69">
        <f t="shared" si="14"/>
        <v>44032.800000000003</v>
      </c>
      <c r="M39" s="93"/>
      <c r="N39" s="148"/>
    </row>
    <row r="40" spans="2:14" ht="15" x14ac:dyDescent="0.25">
      <c r="B40" s="70" t="s">
        <v>140</v>
      </c>
      <c r="C40" s="67">
        <v>28330.7</v>
      </c>
      <c r="D40" s="67">
        <v>28275.200000000001</v>
      </c>
      <c r="E40" s="67">
        <v>28079</v>
      </c>
      <c r="F40" s="67">
        <v>38837.1</v>
      </c>
      <c r="G40" s="67">
        <v>38607</v>
      </c>
      <c r="H40" s="67">
        <v>38955</v>
      </c>
      <c r="I40" s="67">
        <v>44234.8</v>
      </c>
      <c r="J40" s="67">
        <v>43684</v>
      </c>
      <c r="K40" s="67">
        <v>43523.199999999997</v>
      </c>
      <c r="L40" s="67">
        <v>44032.800000000003</v>
      </c>
      <c r="M40" s="93"/>
      <c r="N40" s="148"/>
    </row>
    <row r="41" spans="2:14" ht="15" x14ac:dyDescent="0.25">
      <c r="B41" s="70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93"/>
      <c r="N41" s="148"/>
    </row>
    <row r="42" spans="2:14" ht="14.25" x14ac:dyDescent="0.2">
      <c r="B42" s="68" t="s">
        <v>75</v>
      </c>
      <c r="C42" s="69">
        <f>+SUM(C43:C43)</f>
        <v>665.1</v>
      </c>
      <c r="D42" s="69">
        <f>+SUM(D43:D43)</f>
        <v>662.5</v>
      </c>
      <c r="E42" s="69">
        <f>+SUM(E43:E43)</f>
        <v>664.4</v>
      </c>
      <c r="F42" s="69">
        <f>+SUM(F43:F43)</f>
        <v>651.1</v>
      </c>
      <c r="G42" s="69">
        <f>+SUM(G43:G43)</f>
        <v>554.9</v>
      </c>
      <c r="H42" s="69">
        <f>+SUM(H43:H43)</f>
        <v>568.29999999999995</v>
      </c>
      <c r="I42" s="69">
        <f>+SUM(I43:I43)</f>
        <v>562.20000000000005</v>
      </c>
      <c r="J42" s="69">
        <f>+SUM(J43:J43)</f>
        <v>564.5</v>
      </c>
      <c r="K42" s="69">
        <f>+SUM(K43:K43)</f>
        <v>560.6</v>
      </c>
      <c r="L42" s="69">
        <f>+SUM(L43:L43)</f>
        <v>572.20000000000005</v>
      </c>
      <c r="M42" s="93"/>
      <c r="N42" s="148"/>
    </row>
    <row r="43" spans="2:14" ht="15" x14ac:dyDescent="0.25">
      <c r="B43" s="70" t="s">
        <v>141</v>
      </c>
      <c r="C43" s="67">
        <v>665.1</v>
      </c>
      <c r="D43" s="67">
        <v>662.5</v>
      </c>
      <c r="E43" s="67">
        <v>664.4</v>
      </c>
      <c r="F43" s="67">
        <v>651.1</v>
      </c>
      <c r="G43" s="67">
        <v>554.9</v>
      </c>
      <c r="H43" s="67">
        <v>568.29999999999995</v>
      </c>
      <c r="I43" s="67">
        <v>562.20000000000005</v>
      </c>
      <c r="J43" s="67">
        <v>564.5</v>
      </c>
      <c r="K43" s="67">
        <v>560.6</v>
      </c>
      <c r="L43" s="67">
        <v>572.20000000000005</v>
      </c>
      <c r="M43" s="93"/>
      <c r="N43" s="148"/>
    </row>
    <row r="44" spans="2:14" ht="15.75" thickBot="1" x14ac:dyDescent="0.3">
      <c r="B44" s="72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148"/>
    </row>
    <row r="45" spans="2:14" ht="15.75" thickTop="1" x14ac:dyDescent="0.25">
      <c r="B45" s="88" t="s">
        <v>68</v>
      </c>
      <c r="C45" s="89"/>
      <c r="D45" s="90"/>
      <c r="E45" s="209"/>
      <c r="F45" s="91"/>
      <c r="G45" s="91"/>
      <c r="H45" s="91"/>
      <c r="I45" s="91"/>
      <c r="J45" s="91"/>
      <c r="K45" s="91"/>
      <c r="L45" s="91"/>
      <c r="N45" s="148"/>
    </row>
    <row r="46" spans="2:14" x14ac:dyDescent="0.2">
      <c r="B46" s="92"/>
      <c r="C46" s="92"/>
      <c r="N46" s="148"/>
    </row>
    <row r="47" spans="2:14" ht="14.25" x14ac:dyDescent="0.2">
      <c r="B47" s="259" t="s">
        <v>145</v>
      </c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148"/>
    </row>
    <row r="48" spans="2:14" ht="13.5" thickBot="1" x14ac:dyDescent="0.25">
      <c r="N48" s="148"/>
    </row>
    <row r="49" spans="2:15" ht="17.25" thickTop="1" x14ac:dyDescent="0.25">
      <c r="B49" s="63"/>
      <c r="C49" s="64" t="s">
        <v>48</v>
      </c>
      <c r="D49" s="64" t="s">
        <v>49</v>
      </c>
      <c r="E49" s="208" t="s">
        <v>53</v>
      </c>
      <c r="F49" s="64" t="s">
        <v>208</v>
      </c>
      <c r="G49" s="10" t="s">
        <v>212</v>
      </c>
      <c r="H49" s="10" t="s">
        <v>213</v>
      </c>
      <c r="I49" s="10" t="s">
        <v>238</v>
      </c>
      <c r="J49" s="10" t="s">
        <v>242</v>
      </c>
      <c r="K49" s="231" t="s">
        <v>243</v>
      </c>
      <c r="L49" s="231" t="s">
        <v>233</v>
      </c>
      <c r="M49" s="10" t="s">
        <v>234</v>
      </c>
      <c r="N49" s="148"/>
    </row>
    <row r="50" spans="2:15" ht="15.75" x14ac:dyDescent="0.25">
      <c r="B50" s="65" t="s">
        <v>182</v>
      </c>
      <c r="C50" s="11">
        <f>SUM(C52:C58)</f>
        <v>332746.90000000002</v>
      </c>
      <c r="D50" s="11">
        <f t="shared" ref="D50:F50" si="15">SUM(D52:D58)</f>
        <v>331571.20000000001</v>
      </c>
      <c r="E50" s="210">
        <f t="shared" si="15"/>
        <v>322317</v>
      </c>
      <c r="F50" s="11">
        <f t="shared" si="15"/>
        <v>331740.89999999991</v>
      </c>
      <c r="G50" s="11">
        <f t="shared" ref="G50:L50" si="16">SUM(G52:G58)</f>
        <v>327350.40000000008</v>
      </c>
      <c r="H50" s="11">
        <f t="shared" si="16"/>
        <v>334706.38037651801</v>
      </c>
      <c r="I50" s="11">
        <f t="shared" ref="I50:K50" si="17">SUM(I52:I58)</f>
        <v>339420.1</v>
      </c>
      <c r="J50" s="11">
        <f t="shared" si="17"/>
        <v>307589.19999999995</v>
      </c>
      <c r="K50" s="11">
        <f t="shared" si="17"/>
        <v>308742.49999999994</v>
      </c>
      <c r="L50" s="11">
        <f t="shared" si="16"/>
        <v>307948.80000000005</v>
      </c>
      <c r="M50" s="55">
        <f>SUM(M52:M58)</f>
        <v>1</v>
      </c>
      <c r="N50" s="148"/>
    </row>
    <row r="51" spans="2:15" x14ac:dyDescent="0.2">
      <c r="B51" s="66" t="s">
        <v>68</v>
      </c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148"/>
    </row>
    <row r="52" spans="2:15" ht="15" x14ac:dyDescent="0.25">
      <c r="B52" s="149" t="s">
        <v>146</v>
      </c>
      <c r="C52" s="67">
        <v>58362.9</v>
      </c>
      <c r="D52" s="67">
        <v>54663.9</v>
      </c>
      <c r="E52" s="67">
        <v>47839.7</v>
      </c>
      <c r="F52" s="67">
        <f>+F16</f>
        <v>48809.5</v>
      </c>
      <c r="G52" s="67">
        <f>+G16</f>
        <v>48285.899999999994</v>
      </c>
      <c r="H52" s="67">
        <v>51064</v>
      </c>
      <c r="I52" s="67">
        <f>+I16</f>
        <v>49104.5</v>
      </c>
      <c r="J52" s="67">
        <f>+J16</f>
        <v>37395.9</v>
      </c>
      <c r="K52" s="67">
        <f>+K16</f>
        <v>38682.199999999997</v>
      </c>
      <c r="L52" s="67">
        <f>+L16</f>
        <v>37888.9</v>
      </c>
      <c r="M52" s="93">
        <f>+L52/$L$12</f>
        <v>0.12303636188872956</v>
      </c>
      <c r="N52" s="148"/>
    </row>
    <row r="53" spans="2:15" ht="15" x14ac:dyDescent="0.25">
      <c r="B53" s="149" t="s">
        <v>147</v>
      </c>
      <c r="C53" s="67">
        <v>21908.1</v>
      </c>
      <c r="D53" s="67">
        <v>22424.1</v>
      </c>
      <c r="E53" s="67">
        <v>23433.3</v>
      </c>
      <c r="F53" s="67">
        <f>+F21</f>
        <v>24252.400000000001</v>
      </c>
      <c r="G53" s="67">
        <f>+G21</f>
        <v>24444.5</v>
      </c>
      <c r="H53" s="67">
        <v>27204.3</v>
      </c>
      <c r="I53" s="67">
        <f>+I21</f>
        <v>28331.3</v>
      </c>
      <c r="J53" s="67">
        <f>+J21</f>
        <v>21528.6</v>
      </c>
      <c r="K53" s="67">
        <f>+K21</f>
        <v>22608.799999999999</v>
      </c>
      <c r="L53" s="67">
        <f>+L21</f>
        <v>22863.399999999998</v>
      </c>
      <c r="M53" s="93">
        <f t="shared" ref="M53:M58" si="18">+L53/$L$12</f>
        <v>7.424416006816717E-2</v>
      </c>
      <c r="N53" s="148"/>
    </row>
    <row r="54" spans="2:15" ht="15" x14ac:dyDescent="0.25">
      <c r="B54" s="149" t="s">
        <v>148</v>
      </c>
      <c r="C54" s="67">
        <v>200554.2</v>
      </c>
      <c r="D54" s="67">
        <v>202681.60000000001</v>
      </c>
      <c r="E54" s="67">
        <v>199729</v>
      </c>
      <c r="F54" s="67">
        <f>+F27</f>
        <v>196601.8</v>
      </c>
      <c r="G54" s="67">
        <f>+G27</f>
        <v>194053.5</v>
      </c>
      <c r="H54" s="67">
        <v>195133.98037651804</v>
      </c>
      <c r="I54" s="67">
        <f>+I27</f>
        <v>195882</v>
      </c>
      <c r="J54" s="67">
        <f>+J27</f>
        <v>183254.39999999999</v>
      </c>
      <c r="K54" s="67">
        <f>+K27</f>
        <v>182387.5</v>
      </c>
      <c r="L54" s="67">
        <f>+L27</f>
        <v>181144.2</v>
      </c>
      <c r="M54" s="93">
        <f t="shared" si="18"/>
        <v>0.58822830288671368</v>
      </c>
      <c r="N54" s="148"/>
      <c r="O54" s="148"/>
    </row>
    <row r="55" spans="2:15" ht="15" x14ac:dyDescent="0.25">
      <c r="B55" s="149" t="s">
        <v>149</v>
      </c>
      <c r="C55" s="67">
        <v>21808.2</v>
      </c>
      <c r="D55" s="67">
        <v>21768</v>
      </c>
      <c r="E55" s="67">
        <v>21463</v>
      </c>
      <c r="F55" s="67">
        <f>+F32</f>
        <v>21479.9</v>
      </c>
      <c r="G55" s="67">
        <f>+G32</f>
        <v>20650.199999999997</v>
      </c>
      <c r="H55" s="67">
        <v>21020</v>
      </c>
      <c r="I55" s="67">
        <f>+I32</f>
        <v>20550.800000000003</v>
      </c>
      <c r="J55" s="67">
        <f>+J32</f>
        <v>20382.2</v>
      </c>
      <c r="K55" s="67">
        <f>+K32</f>
        <v>20211.099999999999</v>
      </c>
      <c r="L55" s="67">
        <f>+L32</f>
        <v>20677.900000000001</v>
      </c>
      <c r="M55" s="93">
        <f t="shared" si="18"/>
        <v>6.714720109316874E-2</v>
      </c>
      <c r="N55" s="227"/>
    </row>
    <row r="56" spans="2:15" ht="15" x14ac:dyDescent="0.25">
      <c r="B56" s="149" t="s">
        <v>150</v>
      </c>
      <c r="C56" s="67">
        <v>1117.7</v>
      </c>
      <c r="D56" s="67">
        <v>1095.9000000000001</v>
      </c>
      <c r="E56" s="67">
        <v>1108.5999999999999</v>
      </c>
      <c r="F56" s="67">
        <f>+F36</f>
        <v>1109.0999999999999</v>
      </c>
      <c r="G56" s="67">
        <f>+G36</f>
        <v>754.4</v>
      </c>
      <c r="H56" s="67">
        <v>760.8</v>
      </c>
      <c r="I56" s="67">
        <f>+I36</f>
        <v>754.5</v>
      </c>
      <c r="J56" s="67">
        <f>+J36</f>
        <v>779.6</v>
      </c>
      <c r="K56" s="67">
        <f>+K36</f>
        <v>769.1</v>
      </c>
      <c r="L56" s="67">
        <f>+L36</f>
        <v>769.4</v>
      </c>
      <c r="M56" s="93">
        <f t="shared" si="18"/>
        <v>2.4984672776773281E-3</v>
      </c>
      <c r="N56" s="148"/>
    </row>
    <row r="57" spans="2:15" ht="15" x14ac:dyDescent="0.25">
      <c r="B57" s="149" t="s">
        <v>151</v>
      </c>
      <c r="C57" s="67">
        <v>28330.7</v>
      </c>
      <c r="D57" s="67">
        <v>28275.200000000001</v>
      </c>
      <c r="E57" s="67">
        <v>28079</v>
      </c>
      <c r="F57" s="67">
        <f>+F39</f>
        <v>38837.1</v>
      </c>
      <c r="G57" s="67">
        <f>+G39</f>
        <v>38607</v>
      </c>
      <c r="H57" s="67">
        <v>38955</v>
      </c>
      <c r="I57" s="67">
        <f>+I39</f>
        <v>44234.8</v>
      </c>
      <c r="J57" s="67">
        <f>+J39</f>
        <v>43684</v>
      </c>
      <c r="K57" s="67">
        <f>+K39</f>
        <v>43523.199999999997</v>
      </c>
      <c r="L57" s="67">
        <f>+L39</f>
        <v>44032.800000000003</v>
      </c>
      <c r="M57" s="93">
        <f t="shared" si="18"/>
        <v>0.14298740569860965</v>
      </c>
      <c r="N57" s="148"/>
    </row>
    <row r="58" spans="2:15" ht="15" x14ac:dyDescent="0.25">
      <c r="B58" s="149" t="s">
        <v>152</v>
      </c>
      <c r="C58" s="67">
        <v>665.1</v>
      </c>
      <c r="D58" s="67">
        <v>662.5</v>
      </c>
      <c r="E58" s="67">
        <v>664.4</v>
      </c>
      <c r="F58" s="67">
        <f>+F42</f>
        <v>651.1</v>
      </c>
      <c r="G58" s="67">
        <f>+G42</f>
        <v>554.9</v>
      </c>
      <c r="H58" s="67">
        <v>568.29999999999995</v>
      </c>
      <c r="I58" s="67">
        <f>+I42</f>
        <v>562.20000000000005</v>
      </c>
      <c r="J58" s="67">
        <f>+J42</f>
        <v>564.5</v>
      </c>
      <c r="K58" s="67">
        <f>+K42</f>
        <v>560.6</v>
      </c>
      <c r="L58" s="67">
        <f>+L42</f>
        <v>572.20000000000005</v>
      </c>
      <c r="M58" s="93">
        <f t="shared" si="18"/>
        <v>1.8581010869339321E-3</v>
      </c>
      <c r="N58" s="148"/>
    </row>
    <row r="59" spans="2:15" ht="15.75" thickBot="1" x14ac:dyDescent="0.3">
      <c r="B59" s="72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148"/>
    </row>
    <row r="60" spans="2:15" ht="13.5" thickTop="1" x14ac:dyDescent="0.2">
      <c r="N60" s="148"/>
    </row>
    <row r="61" spans="2:15" x14ac:dyDescent="0.2">
      <c r="N61" s="148"/>
    </row>
    <row r="62" spans="2:15" ht="14.25" x14ac:dyDescent="0.2">
      <c r="B62" s="259" t="s">
        <v>77</v>
      </c>
      <c r="C62" s="259"/>
      <c r="D62" s="259"/>
      <c r="E62" s="259"/>
      <c r="F62" s="259"/>
      <c r="G62" s="259"/>
      <c r="H62" s="259"/>
      <c r="I62" s="259"/>
      <c r="J62" s="259"/>
      <c r="K62" s="259"/>
      <c r="L62" s="259"/>
      <c r="M62" s="259"/>
      <c r="N62" s="148"/>
    </row>
    <row r="63" spans="2:15" ht="13.5" thickBot="1" x14ac:dyDescent="0.25">
      <c r="N63" s="148"/>
    </row>
    <row r="64" spans="2:15" ht="17.25" thickTop="1" x14ac:dyDescent="0.25">
      <c r="B64" s="63"/>
      <c r="C64" s="64" t="s">
        <v>48</v>
      </c>
      <c r="D64" s="64" t="s">
        <v>49</v>
      </c>
      <c r="E64" s="208" t="s">
        <v>53</v>
      </c>
      <c r="F64" s="64" t="s">
        <v>208</v>
      </c>
      <c r="G64" s="10" t="s">
        <v>212</v>
      </c>
      <c r="H64" s="10" t="s">
        <v>213</v>
      </c>
      <c r="I64" s="10" t="s">
        <v>238</v>
      </c>
      <c r="J64" s="10" t="s">
        <v>242</v>
      </c>
      <c r="K64" s="231" t="s">
        <v>243</v>
      </c>
      <c r="L64" s="231" t="s">
        <v>233</v>
      </c>
      <c r="M64" s="10" t="s">
        <v>234</v>
      </c>
      <c r="N64" s="148"/>
    </row>
    <row r="65" spans="2:14" ht="15.75" x14ac:dyDescent="0.25">
      <c r="B65" s="65" t="s">
        <v>182</v>
      </c>
      <c r="C65" s="11">
        <f>SUM(C67:C69)</f>
        <v>332746.60000000003</v>
      </c>
      <c r="D65" s="11">
        <f t="shared" ref="D65:F65" si="19">SUM(D67:D69)</f>
        <v>331571</v>
      </c>
      <c r="E65" s="210">
        <f t="shared" si="19"/>
        <v>322317</v>
      </c>
      <c r="F65" s="11">
        <f t="shared" si="19"/>
        <v>331740.90000000002</v>
      </c>
      <c r="G65" s="11">
        <f t="shared" ref="G65:L65" si="20">SUM(G67:G69)</f>
        <v>327350.40000000002</v>
      </c>
      <c r="H65" s="11">
        <f t="shared" si="20"/>
        <v>334706.19999999995</v>
      </c>
      <c r="I65" s="11">
        <f t="shared" ref="I65:K65" si="21">SUM(I67:I69)</f>
        <v>339420.1</v>
      </c>
      <c r="J65" s="11">
        <f t="shared" si="21"/>
        <v>307589.19999999995</v>
      </c>
      <c r="K65" s="11">
        <f t="shared" si="21"/>
        <v>308742.5</v>
      </c>
      <c r="L65" s="11">
        <f t="shared" si="20"/>
        <v>307948.79999999999</v>
      </c>
      <c r="M65" s="55">
        <f>SUM(M67:M69)</f>
        <v>1</v>
      </c>
      <c r="N65" s="148"/>
    </row>
    <row r="66" spans="2:14" x14ac:dyDescent="0.2">
      <c r="B66" s="66" t="s">
        <v>68</v>
      </c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148"/>
    </row>
    <row r="67" spans="2:14" ht="15" x14ac:dyDescent="0.25">
      <c r="B67" s="149" t="s">
        <v>153</v>
      </c>
      <c r="C67" s="67">
        <f>+C43+C37+C33+C28+C22+C17</f>
        <v>190456.7</v>
      </c>
      <c r="D67" s="67">
        <f>+D43+D37+D33+D28+D22+D17</f>
        <v>189374.3</v>
      </c>
      <c r="E67" s="67">
        <f>+E43+E37+E33+E28+E22+E17</f>
        <v>182775.2</v>
      </c>
      <c r="F67" s="67">
        <f>+F43+F37+F33+F28+F22+F17</f>
        <v>182470.7</v>
      </c>
      <c r="G67" s="67">
        <f>+G43+G37+G33+G28+G22+G17</f>
        <v>178682.6</v>
      </c>
      <c r="H67" s="67">
        <f>+H43+H37+H33+H28+H22+H17</f>
        <v>182846.3</v>
      </c>
      <c r="I67" s="67">
        <f>+I43+I37+I33+I28+I22+I17</f>
        <v>182286.5</v>
      </c>
      <c r="J67" s="67">
        <f>+J43+J37+J33+J28+J22+J17</f>
        <v>156924.09999999998</v>
      </c>
      <c r="K67" s="67">
        <f>+K43+K37+K33+K28+K22+K17</f>
        <v>158126.70000000001</v>
      </c>
      <c r="L67" s="67">
        <f>+L43+L37+L33+L28+L22+L17</f>
        <v>158054.29999999999</v>
      </c>
      <c r="M67" s="93">
        <f>+L67/$L$12</f>
        <v>0.5132486309412474</v>
      </c>
      <c r="N67" s="148"/>
    </row>
    <row r="68" spans="2:14" ht="15" x14ac:dyDescent="0.25">
      <c r="B68" s="149" t="s">
        <v>154</v>
      </c>
      <c r="C68" s="67">
        <f>+C29+C23+C18</f>
        <v>37042.100000000006</v>
      </c>
      <c r="D68" s="67">
        <f t="shared" ref="D68:L68" si="22">+D29+D23+D18</f>
        <v>36529.4</v>
      </c>
      <c r="E68" s="67">
        <f t="shared" si="22"/>
        <v>36293.5</v>
      </c>
      <c r="F68" s="67">
        <f t="shared" si="22"/>
        <v>35385.700000000004</v>
      </c>
      <c r="G68" s="67">
        <f t="shared" si="22"/>
        <v>34494.1</v>
      </c>
      <c r="H68" s="67">
        <f t="shared" si="22"/>
        <v>36101.300000000003</v>
      </c>
      <c r="I68" s="67">
        <f t="shared" si="22"/>
        <v>36416.200000000004</v>
      </c>
      <c r="J68" s="67">
        <f t="shared" si="22"/>
        <v>32827.1</v>
      </c>
      <c r="K68" s="67">
        <f t="shared" si="22"/>
        <v>32098.799999999999</v>
      </c>
      <c r="L68" s="67">
        <f t="shared" si="22"/>
        <v>30793.899999999998</v>
      </c>
      <c r="M68" s="93">
        <f t="shared" ref="M68:M69" si="23">+L68/$L$12</f>
        <v>9.9996817652804618E-2</v>
      </c>
      <c r="N68" s="148"/>
    </row>
    <row r="69" spans="2:14" ht="15" x14ac:dyDescent="0.25">
      <c r="B69" s="149" t="s">
        <v>155</v>
      </c>
      <c r="C69" s="67">
        <f>+C40+C34+C30+C19</f>
        <v>105247.8</v>
      </c>
      <c r="D69" s="67">
        <f t="shared" ref="D69:L69" si="24">+D40+D34+D30+D19</f>
        <v>105667.3</v>
      </c>
      <c r="E69" s="67">
        <f t="shared" si="24"/>
        <v>103248.30000000002</v>
      </c>
      <c r="F69" s="67">
        <f t="shared" si="24"/>
        <v>113884.49999999999</v>
      </c>
      <c r="G69" s="67">
        <f t="shared" si="24"/>
        <v>114173.7</v>
      </c>
      <c r="H69" s="67">
        <f t="shared" si="24"/>
        <v>115758.6</v>
      </c>
      <c r="I69" s="67">
        <f t="shared" si="24"/>
        <v>120717.4</v>
      </c>
      <c r="J69" s="67">
        <f t="shared" si="24"/>
        <v>117837.99999999999</v>
      </c>
      <c r="K69" s="67">
        <f t="shared" si="24"/>
        <v>118517</v>
      </c>
      <c r="L69" s="67">
        <f t="shared" si="24"/>
        <v>119100.6</v>
      </c>
      <c r="M69" s="93">
        <f t="shared" si="23"/>
        <v>0.38675455140594805</v>
      </c>
      <c r="N69" s="148"/>
    </row>
    <row r="70" spans="2:14" ht="15.75" thickBot="1" x14ac:dyDescent="0.3">
      <c r="B70" s="72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148"/>
    </row>
    <row r="71" spans="2:14" ht="13.5" thickTop="1" x14ac:dyDescent="0.2"/>
    <row r="72" spans="2:14" x14ac:dyDescent="0.2">
      <c r="B72" s="212" t="s">
        <v>76</v>
      </c>
      <c r="C72" s="212"/>
      <c r="D72" s="212"/>
      <c r="E72" s="212"/>
    </row>
    <row r="73" spans="2:14" x14ac:dyDescent="0.2">
      <c r="B73" s="257" t="s">
        <v>136</v>
      </c>
      <c r="C73" s="257"/>
      <c r="D73" s="257"/>
      <c r="E73" s="257"/>
      <c r="F73" s="257"/>
      <c r="G73" s="257"/>
      <c r="H73" s="257"/>
      <c r="I73" s="257"/>
      <c r="J73" s="257"/>
      <c r="K73" s="257"/>
      <c r="L73" s="257"/>
      <c r="M73" s="257"/>
    </row>
    <row r="74" spans="2:14" x14ac:dyDescent="0.2">
      <c r="B74" s="84" t="s">
        <v>184</v>
      </c>
    </row>
    <row r="75" spans="2:14" x14ac:dyDescent="0.2">
      <c r="C75" s="160"/>
      <c r="D75" s="160"/>
      <c r="E75" s="160"/>
      <c r="F75" s="160"/>
      <c r="G75" s="160"/>
      <c r="H75" s="160"/>
      <c r="I75" s="160"/>
      <c r="J75" s="160"/>
      <c r="K75" s="160"/>
      <c r="L75" s="160"/>
    </row>
    <row r="76" spans="2:14" x14ac:dyDescent="0.2">
      <c r="C76" s="216"/>
      <c r="D76" s="216"/>
      <c r="E76" s="216"/>
      <c r="F76" s="216"/>
      <c r="G76" s="216"/>
      <c r="H76" s="216"/>
      <c r="I76" s="216"/>
      <c r="J76" s="216"/>
      <c r="K76" s="216"/>
      <c r="L76" s="216"/>
      <c r="M76" s="216"/>
    </row>
    <row r="77" spans="2:14" x14ac:dyDescent="0.2">
      <c r="C77" s="148"/>
      <c r="D77" s="148"/>
      <c r="E77" s="148"/>
      <c r="F77" s="148"/>
      <c r="G77" s="148"/>
      <c r="H77" s="148"/>
      <c r="I77" s="148"/>
      <c r="J77" s="148"/>
      <c r="K77" s="148"/>
      <c r="L77" s="148"/>
    </row>
    <row r="78" spans="2:14" x14ac:dyDescent="0.2">
      <c r="C78" s="216"/>
      <c r="D78" s="216"/>
      <c r="E78" s="216"/>
      <c r="F78" s="216"/>
      <c r="G78" s="216"/>
      <c r="H78" s="216"/>
      <c r="I78" s="216"/>
      <c r="J78" s="216"/>
      <c r="K78" s="216"/>
      <c r="L78" s="216"/>
      <c r="M78" s="216"/>
    </row>
    <row r="80" spans="2:14" x14ac:dyDescent="0.2">
      <c r="C80" s="216"/>
      <c r="D80" s="216"/>
      <c r="E80" s="216"/>
      <c r="H80" s="216"/>
      <c r="I80" s="216"/>
      <c r="J80" s="216"/>
      <c r="K80" s="216"/>
      <c r="L80" s="216"/>
    </row>
    <row r="235" spans="2:3" x14ac:dyDescent="0.2">
      <c r="B235" s="147"/>
      <c r="C235" s="148"/>
    </row>
    <row r="236" spans="2:3" x14ac:dyDescent="0.2">
      <c r="B236" s="147"/>
      <c r="C236" s="148"/>
    </row>
    <row r="237" spans="2:3" x14ac:dyDescent="0.2">
      <c r="B237" s="147"/>
      <c r="C237" s="148"/>
    </row>
    <row r="238" spans="2:3" x14ac:dyDescent="0.2">
      <c r="B238" s="147"/>
      <c r="C238" s="148"/>
    </row>
    <row r="239" spans="2:3" x14ac:dyDescent="0.2">
      <c r="B239" s="147"/>
      <c r="C239" s="148"/>
    </row>
    <row r="240" spans="2:3" x14ac:dyDescent="0.2">
      <c r="B240" s="147"/>
    </row>
    <row r="241" spans="2:3" x14ac:dyDescent="0.2">
      <c r="B241" s="147"/>
      <c r="C241" s="148"/>
    </row>
    <row r="244" spans="2:3" x14ac:dyDescent="0.2">
      <c r="B244" s="147"/>
      <c r="C244" s="148"/>
    </row>
    <row r="245" spans="2:3" x14ac:dyDescent="0.2">
      <c r="B245" s="147"/>
      <c r="C245" s="148"/>
    </row>
    <row r="246" spans="2:3" x14ac:dyDescent="0.2">
      <c r="B246" s="147"/>
      <c r="C246" s="148"/>
    </row>
  </sheetData>
  <mergeCells count="6">
    <mergeCell ref="B73:M73"/>
    <mergeCell ref="B6:M6"/>
    <mergeCell ref="B7:M7"/>
    <mergeCell ref="B8:M8"/>
    <mergeCell ref="B47:M47"/>
    <mergeCell ref="B62:M62"/>
  </mergeCells>
  <hyperlinks>
    <hyperlink ref="A1" r:id="rId1" location="Indice!A1"/>
  </hyperlinks>
  <pageMargins left="0.11811023622047245" right="0.11811023622047245" top="0.35433070866141736" bottom="0.35433070866141736" header="0.31496062992125984" footer="0.31496062992125984"/>
  <pageSetup paperSize="9" scale="75" orientation="portrait" horizontalDpi="4294967294" verticalDpi="4294967294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55"/>
  <sheetViews>
    <sheetView workbookViewId="0"/>
  </sheetViews>
  <sheetFormatPr baseColWidth="10" defaultRowHeight="15" x14ac:dyDescent="0.25"/>
  <cols>
    <col min="1" max="1" width="7.7109375" style="74" customWidth="1"/>
    <col min="2" max="2" width="90.5703125" style="80" customWidth="1"/>
    <col min="3" max="3" width="14.85546875" style="81" customWidth="1"/>
    <col min="4" max="12" width="14.85546875" style="94" customWidth="1"/>
    <col min="13" max="13" width="11.42578125" style="94"/>
    <col min="14" max="14" width="14.28515625" style="94" bestFit="1" customWidth="1"/>
    <col min="15" max="16384" width="11.42578125" style="94"/>
  </cols>
  <sheetData>
    <row r="1" spans="1:13" x14ac:dyDescent="0.25">
      <c r="A1" s="146" t="s">
        <v>135</v>
      </c>
    </row>
    <row r="2" spans="1:13" x14ac:dyDescent="0.25">
      <c r="A2" s="140"/>
      <c r="B2" s="102" t="s">
        <v>0</v>
      </c>
      <c r="C2" s="103"/>
    </row>
    <row r="3" spans="1:13" x14ac:dyDescent="0.25">
      <c r="A3" s="104"/>
      <c r="B3" s="104" t="s">
        <v>1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13" x14ac:dyDescent="0.25">
      <c r="A4" s="95"/>
      <c r="B4" s="100"/>
      <c r="C4" s="103"/>
    </row>
    <row r="5" spans="1:13" ht="16.5" x14ac:dyDescent="0.25">
      <c r="A5" s="95"/>
      <c r="B5" s="255" t="s">
        <v>144</v>
      </c>
      <c r="C5" s="255"/>
      <c r="D5" s="255"/>
      <c r="E5" s="255"/>
      <c r="F5" s="255"/>
      <c r="G5" s="255"/>
      <c r="H5" s="255"/>
      <c r="I5" s="255"/>
      <c r="J5" s="255"/>
      <c r="K5" s="255"/>
      <c r="L5" s="255"/>
    </row>
    <row r="6" spans="1:13" ht="16.5" x14ac:dyDescent="0.25">
      <c r="A6" s="95"/>
      <c r="B6" s="255" t="s">
        <v>78</v>
      </c>
      <c r="C6" s="255"/>
      <c r="D6" s="255"/>
      <c r="E6" s="255"/>
      <c r="F6" s="255"/>
      <c r="G6" s="255"/>
      <c r="H6" s="255"/>
      <c r="I6" s="255"/>
      <c r="J6" s="255"/>
      <c r="K6" s="255"/>
      <c r="L6" s="255"/>
    </row>
    <row r="7" spans="1:13" ht="15.75" x14ac:dyDescent="0.25">
      <c r="A7" s="96"/>
      <c r="B7" s="256" t="s">
        <v>186</v>
      </c>
      <c r="C7" s="256"/>
      <c r="D7" s="256"/>
      <c r="E7" s="256"/>
      <c r="F7" s="256"/>
      <c r="G7" s="256"/>
      <c r="H7" s="256"/>
      <c r="I7" s="256"/>
      <c r="J7" s="256"/>
      <c r="K7" s="256"/>
      <c r="L7" s="256"/>
    </row>
    <row r="8" spans="1:13" x14ac:dyDescent="0.25">
      <c r="A8" s="96"/>
      <c r="B8" s="234"/>
      <c r="C8" s="234"/>
      <c r="D8" s="106"/>
      <c r="E8" s="105"/>
      <c r="F8" s="105"/>
      <c r="G8" s="105"/>
      <c r="H8" s="105"/>
      <c r="I8" s="105"/>
      <c r="J8" s="105"/>
      <c r="K8" s="105"/>
      <c r="L8" s="105"/>
    </row>
    <row r="9" spans="1:13" ht="16.5" thickBot="1" x14ac:dyDescent="0.3">
      <c r="A9" s="96"/>
      <c r="B9" s="107"/>
      <c r="C9" s="108"/>
      <c r="D9" s="108"/>
    </row>
    <row r="10" spans="1:13" ht="18" thickTop="1" thickBot="1" x14ac:dyDescent="0.3">
      <c r="A10" s="96"/>
      <c r="B10" s="109"/>
      <c r="C10" s="97" t="s">
        <v>48</v>
      </c>
      <c r="D10" s="97" t="s">
        <v>49</v>
      </c>
      <c r="E10" s="97" t="s">
        <v>53</v>
      </c>
      <c r="F10" s="97" t="s">
        <v>211</v>
      </c>
      <c r="G10" s="97" t="s">
        <v>212</v>
      </c>
      <c r="H10" s="97" t="s">
        <v>213</v>
      </c>
      <c r="I10" s="235" t="s">
        <v>241</v>
      </c>
      <c r="J10" s="235" t="s">
        <v>242</v>
      </c>
      <c r="K10" s="235" t="s">
        <v>240</v>
      </c>
      <c r="L10" s="235" t="s">
        <v>233</v>
      </c>
    </row>
    <row r="11" spans="1:13" ht="16.5" thickTop="1" x14ac:dyDescent="0.25">
      <c r="A11" s="96"/>
      <c r="B11" s="98"/>
      <c r="C11" s="99"/>
      <c r="D11" s="99"/>
      <c r="E11" s="99"/>
      <c r="F11" s="99"/>
      <c r="G11" s="99"/>
      <c r="H11" s="99"/>
      <c r="I11" s="99"/>
      <c r="J11" s="99"/>
      <c r="K11" s="99"/>
      <c r="L11" s="99"/>
    </row>
    <row r="12" spans="1:13" ht="31.5" x14ac:dyDescent="0.3">
      <c r="A12" s="75"/>
      <c r="B12" s="110" t="s">
        <v>156</v>
      </c>
      <c r="C12" s="28">
        <v>329386.40000000002</v>
      </c>
      <c r="D12" s="28">
        <f t="shared" ref="D12:L12" si="0">+C140</f>
        <v>332851.7</v>
      </c>
      <c r="E12" s="28">
        <f t="shared" si="0"/>
        <v>331675.90000000002</v>
      </c>
      <c r="F12" s="28">
        <f t="shared" si="0"/>
        <v>322421.09999999998</v>
      </c>
      <c r="G12" s="28">
        <f t="shared" si="0"/>
        <v>331845</v>
      </c>
      <c r="H12" s="28">
        <f t="shared" si="0"/>
        <v>327454.5</v>
      </c>
      <c r="I12" s="28">
        <f t="shared" si="0"/>
        <v>334810.69999999995</v>
      </c>
      <c r="J12" s="28">
        <f t="shared" si="0"/>
        <v>339524</v>
      </c>
      <c r="K12" s="28">
        <f t="shared" si="0"/>
        <v>307692.09999999998</v>
      </c>
      <c r="L12" s="28">
        <f t="shared" si="0"/>
        <v>308845.5</v>
      </c>
      <c r="M12" s="232"/>
    </row>
    <row r="13" spans="1:13" ht="15.75" x14ac:dyDescent="0.25">
      <c r="A13" s="75"/>
      <c r="B13" s="111"/>
      <c r="C13" s="112"/>
      <c r="D13" s="112"/>
      <c r="E13" s="112"/>
      <c r="F13" s="112"/>
      <c r="G13" s="112"/>
      <c r="H13" s="112"/>
      <c r="I13" s="112"/>
      <c r="J13" s="112"/>
      <c r="K13" s="112"/>
      <c r="L13" s="112"/>
    </row>
    <row r="14" spans="1:13" ht="31.5" x14ac:dyDescent="0.3">
      <c r="A14" s="75"/>
      <c r="B14" s="110" t="s">
        <v>79</v>
      </c>
      <c r="C14" s="28">
        <v>2805.4</v>
      </c>
      <c r="D14" s="28">
        <f t="shared" ref="D14:L14" si="1">+C138</f>
        <v>2809.7000000000003</v>
      </c>
      <c r="E14" s="28">
        <f t="shared" si="1"/>
        <v>2801.0000000000005</v>
      </c>
      <c r="F14" s="28">
        <f t="shared" si="1"/>
        <v>2476.9000000000005</v>
      </c>
      <c r="G14" s="28">
        <f t="shared" si="1"/>
        <v>2477.8000000000006</v>
      </c>
      <c r="H14" s="28">
        <f t="shared" si="1"/>
        <v>2476.5000000000005</v>
      </c>
      <c r="I14" s="28">
        <f t="shared" si="1"/>
        <v>2456.4000000000005</v>
      </c>
      <c r="J14" s="28">
        <f t="shared" si="1"/>
        <v>2433.1000000000004</v>
      </c>
      <c r="K14" s="28">
        <f t="shared" si="1"/>
        <v>2409.6000000000004</v>
      </c>
      <c r="L14" s="28">
        <f t="shared" si="1"/>
        <v>2405.6000000000004</v>
      </c>
    </row>
    <row r="15" spans="1:13" ht="15.75" x14ac:dyDescent="0.25">
      <c r="A15" s="75"/>
      <c r="B15" s="111"/>
      <c r="C15" s="112"/>
      <c r="D15" s="112"/>
      <c r="E15" s="112"/>
      <c r="F15" s="112"/>
      <c r="G15" s="112"/>
      <c r="H15" s="112"/>
      <c r="I15" s="112"/>
      <c r="J15" s="112"/>
      <c r="K15" s="112"/>
      <c r="L15" s="112"/>
    </row>
    <row r="16" spans="1:13" ht="17.25" x14ac:dyDescent="0.3">
      <c r="A16" s="75"/>
      <c r="B16" s="110" t="s">
        <v>175</v>
      </c>
      <c r="C16" s="28">
        <f t="shared" ref="C16:L16" si="2">+C12+C14</f>
        <v>332191.80000000005</v>
      </c>
      <c r="D16" s="28">
        <f t="shared" si="2"/>
        <v>335661.4</v>
      </c>
      <c r="E16" s="28">
        <f t="shared" si="2"/>
        <v>334476.90000000002</v>
      </c>
      <c r="F16" s="28">
        <f t="shared" si="2"/>
        <v>324898</v>
      </c>
      <c r="G16" s="28">
        <f>+G12+G14</f>
        <v>334322.8</v>
      </c>
      <c r="H16" s="28">
        <f t="shared" si="2"/>
        <v>329931</v>
      </c>
      <c r="I16" s="28">
        <f t="shared" si="2"/>
        <v>337267.1</v>
      </c>
      <c r="J16" s="28">
        <f t="shared" si="2"/>
        <v>341957.1</v>
      </c>
      <c r="K16" s="28">
        <f t="shared" si="2"/>
        <v>310101.69999999995</v>
      </c>
      <c r="L16" s="28">
        <f t="shared" si="2"/>
        <v>311251.09999999998</v>
      </c>
    </row>
    <row r="17" spans="1:24" x14ac:dyDescent="0.25">
      <c r="B17" s="113"/>
      <c r="C17" s="114"/>
      <c r="D17" s="114"/>
      <c r="E17" s="114"/>
      <c r="F17" s="114"/>
      <c r="G17" s="114"/>
      <c r="H17" s="114"/>
      <c r="I17" s="114"/>
      <c r="J17" s="114"/>
      <c r="K17" s="114"/>
      <c r="L17" s="114"/>
    </row>
    <row r="18" spans="1:24" x14ac:dyDescent="0.25">
      <c r="A18" s="95"/>
      <c r="B18" s="115" t="s">
        <v>80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</row>
    <row r="19" spans="1:24" x14ac:dyDescent="0.25">
      <c r="A19" s="95"/>
      <c r="B19" s="117"/>
      <c r="C19" s="118"/>
      <c r="D19" s="118"/>
      <c r="E19" s="118"/>
      <c r="F19" s="118"/>
      <c r="G19" s="118"/>
      <c r="H19" s="118"/>
      <c r="I19" s="118"/>
      <c r="J19" s="118"/>
      <c r="K19" s="118"/>
      <c r="L19" s="118"/>
    </row>
    <row r="20" spans="1:24" ht="15.75" x14ac:dyDescent="0.25">
      <c r="A20" s="95"/>
      <c r="B20" s="119" t="s">
        <v>81</v>
      </c>
      <c r="C20" s="120">
        <f t="shared" ref="C20:L20" si="3">+C22+C23+C37+C50+C59+C61+C60</f>
        <v>5848.7999999999993</v>
      </c>
      <c r="D20" s="120">
        <f t="shared" si="3"/>
        <v>11556.4</v>
      </c>
      <c r="E20" s="120">
        <f t="shared" si="3"/>
        <v>7135.2000000000007</v>
      </c>
      <c r="F20" s="120">
        <f t="shared" si="3"/>
        <v>19196.599999999999</v>
      </c>
      <c r="G20" s="120">
        <f t="shared" si="3"/>
        <v>7778.5</v>
      </c>
      <c r="H20" s="120">
        <f t="shared" si="3"/>
        <v>8519.1999999999989</v>
      </c>
      <c r="I20" s="120">
        <f t="shared" si="3"/>
        <v>13510.400000000001</v>
      </c>
      <c r="J20" s="120">
        <f t="shared" si="3"/>
        <v>1868.2999999999997</v>
      </c>
      <c r="K20" s="120">
        <f t="shared" si="3"/>
        <v>1357.9999999999998</v>
      </c>
      <c r="L20" s="120">
        <f t="shared" si="3"/>
        <v>1772.2</v>
      </c>
    </row>
    <row r="21" spans="1:24" x14ac:dyDescent="0.25">
      <c r="A21" s="95"/>
      <c r="B21" s="117"/>
      <c r="C21" s="118"/>
      <c r="D21" s="118"/>
      <c r="E21" s="118"/>
      <c r="F21" s="118"/>
      <c r="G21" s="118"/>
      <c r="H21" s="118"/>
      <c r="I21" s="118"/>
      <c r="J21" s="118"/>
      <c r="K21" s="118"/>
      <c r="L21" s="118"/>
    </row>
    <row r="22" spans="1:24" x14ac:dyDescent="0.25">
      <c r="A22" s="100"/>
      <c r="B22" s="121" t="s">
        <v>82</v>
      </c>
      <c r="C22" s="122">
        <v>669.2</v>
      </c>
      <c r="D22" s="122">
        <v>526.5</v>
      </c>
      <c r="E22" s="122">
        <v>1551.3</v>
      </c>
      <c r="F22" s="122">
        <v>707</v>
      </c>
      <c r="G22" s="122">
        <v>1207.7</v>
      </c>
      <c r="H22" s="122">
        <v>907.1</v>
      </c>
      <c r="I22" s="122">
        <v>329.8</v>
      </c>
      <c r="J22" s="122">
        <v>0</v>
      </c>
      <c r="K22" s="122">
        <v>192.6</v>
      </c>
      <c r="L22" s="122">
        <v>430.5</v>
      </c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</row>
    <row r="23" spans="1:24" x14ac:dyDescent="0.25">
      <c r="A23" s="95"/>
      <c r="B23" s="121" t="s">
        <v>83</v>
      </c>
      <c r="C23" s="122">
        <v>4113.3999999999996</v>
      </c>
      <c r="D23" s="122">
        <v>4677.6000000000004</v>
      </c>
      <c r="E23" s="122">
        <v>3776.3</v>
      </c>
      <c r="F23" s="122">
        <v>4104.3</v>
      </c>
      <c r="G23" s="122">
        <v>5549.7</v>
      </c>
      <c r="H23" s="122">
        <v>5782.6</v>
      </c>
      <c r="I23" s="122">
        <v>7378.5</v>
      </c>
      <c r="J23" s="122">
        <v>1570.1</v>
      </c>
      <c r="K23" s="122">
        <v>937</v>
      </c>
      <c r="L23" s="122">
        <v>564.70000000000005</v>
      </c>
    </row>
    <row r="24" spans="1:24" x14ac:dyDescent="0.25">
      <c r="A24" s="95"/>
      <c r="B24" s="123" t="s">
        <v>84</v>
      </c>
      <c r="C24" s="124">
        <v>1322.5</v>
      </c>
      <c r="D24" s="124">
        <v>1931.9</v>
      </c>
      <c r="E24" s="124">
        <v>963.6</v>
      </c>
      <c r="F24" s="124">
        <v>2626.2</v>
      </c>
      <c r="G24" s="124">
        <v>2375.3000000000002</v>
      </c>
      <c r="H24" s="124">
        <v>2373.5</v>
      </c>
      <c r="I24" s="124">
        <v>3914.6</v>
      </c>
      <c r="J24" s="124">
        <v>0</v>
      </c>
      <c r="K24" s="124">
        <v>0</v>
      </c>
      <c r="L24" s="124">
        <v>0</v>
      </c>
    </row>
    <row r="25" spans="1:24" x14ac:dyDescent="0.25">
      <c r="A25" s="101"/>
      <c r="B25" s="123" t="s">
        <v>87</v>
      </c>
      <c r="C25" s="126">
        <v>0</v>
      </c>
      <c r="D25" s="124">
        <v>538.70000000000005</v>
      </c>
      <c r="E25" s="124">
        <v>1111</v>
      </c>
      <c r="F25" s="124">
        <v>21.2</v>
      </c>
      <c r="G25" s="124">
        <v>66.3</v>
      </c>
      <c r="H25" s="125">
        <v>0</v>
      </c>
      <c r="I25" s="125">
        <v>0</v>
      </c>
      <c r="J25" s="125">
        <v>0</v>
      </c>
      <c r="K25" s="125">
        <v>0</v>
      </c>
      <c r="L25" s="124">
        <v>0</v>
      </c>
    </row>
    <row r="26" spans="1:24" x14ac:dyDescent="0.25">
      <c r="A26" s="101"/>
      <c r="B26" s="123" t="s">
        <v>65</v>
      </c>
      <c r="C26" s="124">
        <v>2000</v>
      </c>
      <c r="D26" s="124">
        <v>2173.1999999999998</v>
      </c>
      <c r="E26" s="124">
        <v>1596.3</v>
      </c>
      <c r="F26" s="124">
        <v>1450</v>
      </c>
      <c r="G26" s="124">
        <v>1887.7</v>
      </c>
      <c r="H26" s="124">
        <v>3172.4</v>
      </c>
      <c r="I26" s="125">
        <v>0</v>
      </c>
      <c r="J26" s="125">
        <v>409.2</v>
      </c>
      <c r="K26" s="125">
        <v>0</v>
      </c>
      <c r="L26" s="124">
        <v>0</v>
      </c>
    </row>
    <row r="27" spans="1:24" x14ac:dyDescent="0.25">
      <c r="A27" s="101"/>
      <c r="B27" s="123" t="s">
        <v>197</v>
      </c>
      <c r="C27" s="124">
        <v>500</v>
      </c>
      <c r="D27" s="125">
        <v>0</v>
      </c>
      <c r="E27" s="125">
        <v>0</v>
      </c>
      <c r="F27" s="125">
        <v>0</v>
      </c>
      <c r="G27" s="125">
        <v>0</v>
      </c>
      <c r="H27" s="125">
        <v>0</v>
      </c>
      <c r="I27" s="125">
        <v>3440.4</v>
      </c>
      <c r="J27" s="125">
        <v>1023.4</v>
      </c>
      <c r="K27" s="125">
        <v>0</v>
      </c>
      <c r="L27" s="124">
        <v>4.2</v>
      </c>
    </row>
    <row r="28" spans="1:24" x14ac:dyDescent="0.25">
      <c r="A28" s="101"/>
      <c r="B28" s="123" t="s">
        <v>244</v>
      </c>
      <c r="C28" s="125">
        <v>0</v>
      </c>
      <c r="D28" s="125">
        <v>0</v>
      </c>
      <c r="E28" s="125">
        <v>0</v>
      </c>
      <c r="F28" s="125">
        <v>0</v>
      </c>
      <c r="G28" s="125">
        <v>0</v>
      </c>
      <c r="H28" s="125">
        <v>0</v>
      </c>
      <c r="I28" s="125">
        <v>0</v>
      </c>
      <c r="J28" s="125">
        <v>0</v>
      </c>
      <c r="K28" s="125">
        <v>0</v>
      </c>
      <c r="L28" s="124">
        <v>84.5</v>
      </c>
    </row>
    <row r="29" spans="1:24" x14ac:dyDescent="0.25">
      <c r="A29" s="101"/>
      <c r="B29" s="225" t="s">
        <v>221</v>
      </c>
      <c r="C29" s="125">
        <v>0</v>
      </c>
      <c r="D29" s="125">
        <v>0</v>
      </c>
      <c r="E29" s="125">
        <v>0</v>
      </c>
      <c r="F29" s="125">
        <v>0</v>
      </c>
      <c r="G29" s="125">
        <v>1202.2</v>
      </c>
      <c r="H29" s="125">
        <v>236.6</v>
      </c>
      <c r="I29" s="125">
        <v>0</v>
      </c>
      <c r="J29" s="125">
        <v>0</v>
      </c>
      <c r="K29" s="125">
        <v>0</v>
      </c>
      <c r="L29" s="124">
        <v>0</v>
      </c>
    </row>
    <row r="30" spans="1:24" x14ac:dyDescent="0.25">
      <c r="A30" s="101"/>
      <c r="B30" s="123" t="s">
        <v>85</v>
      </c>
      <c r="C30" s="124">
        <v>264.5</v>
      </c>
      <c r="D30" s="125">
        <v>0</v>
      </c>
      <c r="E30" s="125">
        <v>0</v>
      </c>
      <c r="F30" s="125">
        <v>0</v>
      </c>
      <c r="G30" s="125">
        <v>0</v>
      </c>
      <c r="H30" s="125">
        <v>0</v>
      </c>
      <c r="I30" s="125">
        <v>0</v>
      </c>
      <c r="J30" s="125">
        <v>0</v>
      </c>
      <c r="K30" s="125">
        <v>0</v>
      </c>
      <c r="L30" s="124">
        <v>0</v>
      </c>
    </row>
    <row r="31" spans="1:24" x14ac:dyDescent="0.25">
      <c r="A31" s="101"/>
      <c r="B31" s="123" t="s">
        <v>214</v>
      </c>
      <c r="C31" s="124">
        <v>0</v>
      </c>
      <c r="D31" s="125">
        <v>0</v>
      </c>
      <c r="E31" s="125">
        <v>0</v>
      </c>
      <c r="F31" s="125">
        <v>0</v>
      </c>
      <c r="G31" s="125">
        <v>0</v>
      </c>
      <c r="H31" s="125">
        <v>0</v>
      </c>
      <c r="I31" s="125">
        <v>0</v>
      </c>
      <c r="J31" s="125">
        <v>107.1</v>
      </c>
      <c r="K31" s="125">
        <v>0</v>
      </c>
      <c r="L31" s="124">
        <v>0</v>
      </c>
    </row>
    <row r="32" spans="1:24" x14ac:dyDescent="0.25">
      <c r="A32" s="101"/>
      <c r="B32" s="123" t="s">
        <v>189</v>
      </c>
      <c r="C32" s="125">
        <v>0</v>
      </c>
      <c r="D32" s="125">
        <v>0</v>
      </c>
      <c r="E32" s="125">
        <v>0</v>
      </c>
      <c r="F32" s="125">
        <v>0</v>
      </c>
      <c r="G32" s="125">
        <v>18.3</v>
      </c>
      <c r="H32" s="125">
        <v>0</v>
      </c>
      <c r="I32" s="125">
        <v>0</v>
      </c>
      <c r="J32" s="125">
        <v>0</v>
      </c>
      <c r="K32" s="125">
        <v>0</v>
      </c>
      <c r="L32" s="124">
        <v>0</v>
      </c>
    </row>
    <row r="33" spans="1:12" x14ac:dyDescent="0.25">
      <c r="A33" s="101"/>
      <c r="B33" s="123" t="s">
        <v>86</v>
      </c>
      <c r="C33" s="124">
        <v>26.4</v>
      </c>
      <c r="D33" s="124">
        <v>33.799999999999997</v>
      </c>
      <c r="E33" s="124">
        <v>105.4</v>
      </c>
      <c r="F33" s="124">
        <v>6.9</v>
      </c>
      <c r="G33" s="124">
        <v>0</v>
      </c>
      <c r="H33" s="124">
        <v>0</v>
      </c>
      <c r="I33" s="124">
        <v>23.6</v>
      </c>
      <c r="J33" s="124">
        <v>28.5</v>
      </c>
      <c r="K33" s="124">
        <v>69.599999999999994</v>
      </c>
      <c r="L33" s="124">
        <v>0</v>
      </c>
    </row>
    <row r="34" spans="1:12" x14ac:dyDescent="0.25">
      <c r="A34" s="101"/>
      <c r="B34" s="123" t="s">
        <v>230</v>
      </c>
      <c r="C34" s="124">
        <v>0</v>
      </c>
      <c r="D34" s="124">
        <v>0</v>
      </c>
      <c r="E34" s="124">
        <v>0</v>
      </c>
      <c r="F34" s="124">
        <v>0</v>
      </c>
      <c r="G34" s="124">
        <v>0</v>
      </c>
      <c r="H34" s="124">
        <v>0</v>
      </c>
      <c r="I34" s="124">
        <v>0</v>
      </c>
      <c r="J34" s="124">
        <v>0</v>
      </c>
      <c r="K34" s="124">
        <v>592.5</v>
      </c>
      <c r="L34" s="124">
        <v>243.2</v>
      </c>
    </row>
    <row r="35" spans="1:12" x14ac:dyDescent="0.25">
      <c r="A35" s="101"/>
      <c r="B35" s="123" t="s">
        <v>229</v>
      </c>
      <c r="C35" s="124">
        <v>0</v>
      </c>
      <c r="D35" s="124">
        <v>0</v>
      </c>
      <c r="E35" s="124">
        <v>0</v>
      </c>
      <c r="F35" s="124">
        <v>0</v>
      </c>
      <c r="G35" s="124">
        <v>0</v>
      </c>
      <c r="H35" s="124">
        <v>0</v>
      </c>
      <c r="I35" s="124">
        <v>0</v>
      </c>
      <c r="J35" s="124">
        <v>0</v>
      </c>
      <c r="K35" s="124">
        <v>275</v>
      </c>
      <c r="L35" s="124">
        <v>232.7</v>
      </c>
    </row>
    <row r="36" spans="1:12" x14ac:dyDescent="0.25">
      <c r="A36" s="101"/>
      <c r="B36" s="123" t="s">
        <v>215</v>
      </c>
      <c r="C36" s="124">
        <v>0</v>
      </c>
      <c r="D36" s="124">
        <v>0</v>
      </c>
      <c r="E36" s="124">
        <v>0</v>
      </c>
      <c r="F36" s="124">
        <v>0</v>
      </c>
      <c r="G36" s="124">
        <v>0</v>
      </c>
      <c r="H36" s="124">
        <v>0</v>
      </c>
      <c r="I36" s="124">
        <v>0</v>
      </c>
      <c r="J36" s="124">
        <v>1.9</v>
      </c>
      <c r="K36" s="124">
        <v>0</v>
      </c>
      <c r="L36" s="124">
        <v>0</v>
      </c>
    </row>
    <row r="37" spans="1:12" x14ac:dyDescent="0.25">
      <c r="A37" s="101"/>
      <c r="B37" s="121" t="s">
        <v>203</v>
      </c>
      <c r="C37" s="122">
        <v>1036</v>
      </c>
      <c r="D37" s="122">
        <v>6057.5</v>
      </c>
      <c r="E37" s="122">
        <v>1660.3</v>
      </c>
      <c r="F37" s="122">
        <v>3301.6</v>
      </c>
      <c r="G37" s="122">
        <v>172.7</v>
      </c>
      <c r="H37" s="122">
        <v>1407.8</v>
      </c>
      <c r="I37" s="122">
        <v>122.2</v>
      </c>
      <c r="J37" s="122">
        <v>42.6</v>
      </c>
      <c r="K37" s="122">
        <v>27.6</v>
      </c>
      <c r="L37" s="122">
        <v>30.4</v>
      </c>
    </row>
    <row r="38" spans="1:12" x14ac:dyDescent="0.25">
      <c r="A38" s="101"/>
      <c r="B38" s="123" t="s">
        <v>204</v>
      </c>
      <c r="C38" s="124">
        <v>0</v>
      </c>
      <c r="D38" s="124">
        <v>80.7</v>
      </c>
      <c r="E38" s="127">
        <v>25.8</v>
      </c>
      <c r="F38" s="124">
        <v>40.4</v>
      </c>
      <c r="G38" s="124">
        <v>39</v>
      </c>
      <c r="H38" s="124">
        <v>62.2</v>
      </c>
      <c r="I38" s="124">
        <v>46.8</v>
      </c>
      <c r="J38" s="124">
        <v>39.700000000000003</v>
      </c>
      <c r="K38" s="124">
        <v>27.6</v>
      </c>
      <c r="L38" s="124">
        <v>30.4</v>
      </c>
    </row>
    <row r="39" spans="1:12" x14ac:dyDescent="0.25">
      <c r="A39" s="101"/>
      <c r="B39" s="123" t="s">
        <v>91</v>
      </c>
      <c r="C39" s="124">
        <v>0</v>
      </c>
      <c r="D39" s="124">
        <v>1080.0999999999999</v>
      </c>
      <c r="E39" s="124">
        <v>0</v>
      </c>
      <c r="F39" s="124">
        <v>0</v>
      </c>
      <c r="G39" s="124">
        <v>0</v>
      </c>
      <c r="H39" s="124">
        <v>0</v>
      </c>
      <c r="I39" s="124">
        <v>0</v>
      </c>
      <c r="J39" s="124">
        <v>0</v>
      </c>
      <c r="K39" s="124">
        <v>0</v>
      </c>
      <c r="L39" s="124">
        <v>0</v>
      </c>
    </row>
    <row r="40" spans="1:12" x14ac:dyDescent="0.25">
      <c r="A40" s="101"/>
      <c r="B40" s="123" t="s">
        <v>92</v>
      </c>
      <c r="C40" s="124">
        <v>0</v>
      </c>
      <c r="D40" s="124">
        <v>2841.6</v>
      </c>
      <c r="E40" s="124">
        <v>0</v>
      </c>
      <c r="F40" s="124">
        <v>0</v>
      </c>
      <c r="G40" s="124">
        <v>0</v>
      </c>
      <c r="H40" s="124">
        <v>0</v>
      </c>
      <c r="I40" s="124">
        <v>0</v>
      </c>
      <c r="J40" s="124">
        <v>0</v>
      </c>
      <c r="K40" s="124">
        <v>0</v>
      </c>
      <c r="L40" s="124">
        <v>0</v>
      </c>
    </row>
    <row r="41" spans="1:12" x14ac:dyDescent="0.25">
      <c r="A41" s="101"/>
      <c r="B41" s="123" t="s">
        <v>89</v>
      </c>
      <c r="C41" s="124">
        <v>1029.4000000000001</v>
      </c>
      <c r="D41" s="124">
        <v>1273.5999999999999</v>
      </c>
      <c r="E41" s="124">
        <v>0</v>
      </c>
      <c r="F41" s="124">
        <v>239</v>
      </c>
      <c r="G41" s="124">
        <v>0</v>
      </c>
      <c r="H41" s="124">
        <v>0</v>
      </c>
      <c r="I41" s="124">
        <v>0</v>
      </c>
      <c r="J41" s="124">
        <v>0</v>
      </c>
      <c r="K41" s="124">
        <v>0</v>
      </c>
      <c r="L41" s="124">
        <v>0</v>
      </c>
    </row>
    <row r="42" spans="1:12" x14ac:dyDescent="0.25">
      <c r="A42" s="101"/>
      <c r="B42" s="123" t="s">
        <v>90</v>
      </c>
      <c r="C42" s="124">
        <v>0</v>
      </c>
      <c r="D42" s="124">
        <v>781.5</v>
      </c>
      <c r="E42" s="124">
        <v>0</v>
      </c>
      <c r="F42" s="124">
        <v>1384.5</v>
      </c>
      <c r="G42" s="124">
        <v>0</v>
      </c>
      <c r="H42" s="124">
        <v>499.2</v>
      </c>
      <c r="I42" s="124">
        <v>0</v>
      </c>
      <c r="J42" s="124">
        <v>0</v>
      </c>
      <c r="K42" s="124">
        <v>0</v>
      </c>
      <c r="L42" s="124">
        <v>0</v>
      </c>
    </row>
    <row r="43" spans="1:12" x14ac:dyDescent="0.25">
      <c r="A43" s="101"/>
      <c r="B43" s="128" t="s">
        <v>93</v>
      </c>
      <c r="C43" s="124">
        <v>0</v>
      </c>
      <c r="D43" s="124">
        <v>0</v>
      </c>
      <c r="E43" s="124">
        <v>1634.5</v>
      </c>
      <c r="F43" s="124">
        <v>0</v>
      </c>
      <c r="G43" s="124">
        <v>0</v>
      </c>
      <c r="H43" s="124">
        <v>0</v>
      </c>
      <c r="I43" s="124">
        <v>0</v>
      </c>
      <c r="J43" s="124">
        <v>0</v>
      </c>
      <c r="K43" s="124">
        <v>0</v>
      </c>
      <c r="L43" s="124">
        <v>0</v>
      </c>
    </row>
    <row r="44" spans="1:12" x14ac:dyDescent="0.25">
      <c r="A44" s="101"/>
      <c r="B44" s="123" t="s">
        <v>88</v>
      </c>
      <c r="C44" s="124">
        <v>6.6</v>
      </c>
      <c r="D44" s="125">
        <v>0</v>
      </c>
      <c r="E44" s="125">
        <v>0</v>
      </c>
      <c r="F44" s="125">
        <v>0</v>
      </c>
      <c r="G44" s="125">
        <v>0</v>
      </c>
      <c r="H44" s="125">
        <v>0</v>
      </c>
      <c r="I44" s="125">
        <v>0</v>
      </c>
      <c r="J44" s="125">
        <v>0</v>
      </c>
      <c r="K44" s="125">
        <v>0</v>
      </c>
      <c r="L44" s="125">
        <v>0</v>
      </c>
    </row>
    <row r="45" spans="1:12" x14ac:dyDescent="0.25">
      <c r="A45" s="101"/>
      <c r="B45" s="128" t="s">
        <v>94</v>
      </c>
      <c r="C45" s="124">
        <v>0</v>
      </c>
      <c r="D45" s="124">
        <v>0</v>
      </c>
      <c r="E45" s="124">
        <v>0</v>
      </c>
      <c r="F45" s="124">
        <v>9.1999999999999993</v>
      </c>
      <c r="G45" s="124">
        <v>0</v>
      </c>
      <c r="H45" s="124">
        <v>0</v>
      </c>
      <c r="I45" s="124">
        <v>0</v>
      </c>
      <c r="J45" s="124">
        <v>0</v>
      </c>
      <c r="K45" s="124">
        <v>0</v>
      </c>
      <c r="L45" s="124">
        <v>0</v>
      </c>
    </row>
    <row r="46" spans="1:12" x14ac:dyDescent="0.25">
      <c r="A46" s="101"/>
      <c r="B46" s="128" t="s">
        <v>194</v>
      </c>
      <c r="C46" s="124">
        <v>0</v>
      </c>
      <c r="D46" s="124">
        <v>0</v>
      </c>
      <c r="E46" s="124">
        <v>0</v>
      </c>
      <c r="F46" s="124">
        <v>1498.7</v>
      </c>
      <c r="G46" s="124">
        <v>0</v>
      </c>
      <c r="H46" s="124">
        <v>0</v>
      </c>
      <c r="I46" s="124">
        <v>75.400000000000006</v>
      </c>
      <c r="J46" s="124">
        <v>3</v>
      </c>
      <c r="K46" s="124">
        <v>0</v>
      </c>
      <c r="L46" s="124">
        <v>0</v>
      </c>
    </row>
    <row r="47" spans="1:12" x14ac:dyDescent="0.25">
      <c r="A47" s="101"/>
      <c r="B47" s="128" t="s">
        <v>222</v>
      </c>
      <c r="C47" s="125">
        <v>0</v>
      </c>
      <c r="D47" s="125">
        <v>0</v>
      </c>
      <c r="E47" s="125">
        <v>0</v>
      </c>
      <c r="F47" s="125">
        <v>0</v>
      </c>
      <c r="G47" s="124">
        <v>133.69999999999999</v>
      </c>
      <c r="H47" s="124">
        <v>0</v>
      </c>
      <c r="I47" s="124">
        <v>0</v>
      </c>
      <c r="J47" s="124">
        <v>0</v>
      </c>
      <c r="K47" s="124">
        <v>0</v>
      </c>
      <c r="L47" s="124">
        <v>0</v>
      </c>
    </row>
    <row r="48" spans="1:12" x14ac:dyDescent="0.25">
      <c r="A48" s="100"/>
      <c r="B48" s="237" t="s">
        <v>198</v>
      </c>
      <c r="C48" s="125">
        <v>0</v>
      </c>
      <c r="D48" s="125">
        <v>0</v>
      </c>
      <c r="E48" s="125">
        <v>0</v>
      </c>
      <c r="F48" s="125">
        <v>0</v>
      </c>
      <c r="G48" s="124">
        <v>0</v>
      </c>
      <c r="H48" s="124">
        <v>846.4</v>
      </c>
      <c r="I48" s="124">
        <v>0</v>
      </c>
      <c r="J48" s="124">
        <v>0</v>
      </c>
      <c r="K48" s="124">
        <v>0</v>
      </c>
      <c r="L48" s="124">
        <v>0</v>
      </c>
    </row>
    <row r="49" spans="1:12" x14ac:dyDescent="0.25">
      <c r="A49" s="100"/>
      <c r="B49" s="128" t="s">
        <v>22</v>
      </c>
      <c r="C49" s="124">
        <v>0</v>
      </c>
      <c r="D49" s="124">
        <v>0</v>
      </c>
      <c r="E49" s="124">
        <v>0</v>
      </c>
      <c r="F49" s="124">
        <v>129.9</v>
      </c>
      <c r="G49" s="124">
        <v>0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</row>
    <row r="50" spans="1:12" x14ac:dyDescent="0.25">
      <c r="A50" s="100"/>
      <c r="B50" s="121" t="s">
        <v>95</v>
      </c>
      <c r="C50" s="122">
        <v>9.6999999999999993</v>
      </c>
      <c r="D50" s="122">
        <v>181.6</v>
      </c>
      <c r="E50" s="122">
        <v>71.2</v>
      </c>
      <c r="F50" s="122">
        <v>11070.1</v>
      </c>
      <c r="G50" s="122">
        <v>806.1</v>
      </c>
      <c r="H50" s="122">
        <v>397.5</v>
      </c>
      <c r="I50" s="122">
        <v>5585.7</v>
      </c>
      <c r="J50" s="122">
        <v>203.9</v>
      </c>
      <c r="K50" s="122">
        <v>154.6</v>
      </c>
      <c r="L50" s="122">
        <v>173.3</v>
      </c>
    </row>
    <row r="51" spans="1:12" x14ac:dyDescent="0.25">
      <c r="A51" s="100"/>
      <c r="B51" s="123" t="s">
        <v>190</v>
      </c>
      <c r="C51" s="125">
        <v>0</v>
      </c>
      <c r="D51" s="125">
        <v>0</v>
      </c>
      <c r="E51" s="125">
        <v>0</v>
      </c>
      <c r="F51" s="125">
        <v>0</v>
      </c>
      <c r="G51" s="124">
        <v>5.6</v>
      </c>
      <c r="H51" s="124">
        <v>0</v>
      </c>
      <c r="I51" s="124">
        <v>0</v>
      </c>
      <c r="J51" s="124">
        <v>9.6</v>
      </c>
      <c r="K51" s="124">
        <v>0</v>
      </c>
      <c r="L51" s="124">
        <v>0</v>
      </c>
    </row>
    <row r="52" spans="1:12" x14ac:dyDescent="0.25">
      <c r="A52" s="100"/>
      <c r="B52" s="123" t="s">
        <v>97</v>
      </c>
      <c r="C52" s="124">
        <v>0.8</v>
      </c>
      <c r="D52" s="124">
        <v>65.5</v>
      </c>
      <c r="E52" s="124">
        <v>0</v>
      </c>
      <c r="F52" s="124">
        <v>78.5</v>
      </c>
      <c r="G52" s="124">
        <v>605.1</v>
      </c>
      <c r="H52" s="124">
        <v>257.7</v>
      </c>
      <c r="I52" s="124">
        <v>50.3</v>
      </c>
      <c r="J52" s="124">
        <v>21.5</v>
      </c>
      <c r="K52" s="124">
        <v>15</v>
      </c>
      <c r="L52" s="124">
        <v>23.4</v>
      </c>
    </row>
    <row r="53" spans="1:12" x14ac:dyDescent="0.25">
      <c r="A53" s="100"/>
      <c r="B53" s="123" t="s">
        <v>96</v>
      </c>
      <c r="C53" s="124">
        <v>8.1999999999999993</v>
      </c>
      <c r="D53" s="124">
        <v>52.7</v>
      </c>
      <c r="E53" s="124">
        <v>20.6</v>
      </c>
      <c r="F53" s="124">
        <v>114.7</v>
      </c>
      <c r="G53" s="124">
        <v>54.9</v>
      </c>
      <c r="H53" s="124">
        <v>102</v>
      </c>
      <c r="I53" s="124">
        <v>58.5</v>
      </c>
      <c r="J53" s="124">
        <v>37.5</v>
      </c>
      <c r="K53" s="124">
        <v>130.80000000000001</v>
      </c>
      <c r="L53" s="124">
        <v>41.5</v>
      </c>
    </row>
    <row r="54" spans="1:12" x14ac:dyDescent="0.25">
      <c r="A54" s="100"/>
      <c r="B54" s="123" t="s">
        <v>98</v>
      </c>
      <c r="C54" s="124">
        <v>0.8</v>
      </c>
      <c r="D54" s="124">
        <v>26.9</v>
      </c>
      <c r="E54" s="124">
        <v>50</v>
      </c>
      <c r="F54" s="124">
        <v>47.3</v>
      </c>
      <c r="G54" s="124">
        <v>139.9</v>
      </c>
      <c r="H54" s="124">
        <v>10.1</v>
      </c>
      <c r="I54" s="124">
        <v>49.2</v>
      </c>
      <c r="J54" s="124">
        <v>124.7</v>
      </c>
      <c r="K54" s="124">
        <v>7.5</v>
      </c>
      <c r="L54" s="124">
        <v>108.1</v>
      </c>
    </row>
    <row r="55" spans="1:12" x14ac:dyDescent="0.25">
      <c r="A55" s="100"/>
      <c r="B55" s="123" t="s">
        <v>101</v>
      </c>
      <c r="C55" s="124">
        <v>0</v>
      </c>
      <c r="D55" s="124">
        <v>0</v>
      </c>
      <c r="E55" s="124">
        <v>0</v>
      </c>
      <c r="F55" s="124">
        <v>10828.8</v>
      </c>
      <c r="G55" s="124">
        <v>0</v>
      </c>
      <c r="H55" s="124">
        <v>0</v>
      </c>
      <c r="I55" s="124">
        <v>5421.2</v>
      </c>
      <c r="J55" s="124">
        <v>0</v>
      </c>
      <c r="K55" s="124">
        <v>0</v>
      </c>
      <c r="L55" s="124">
        <v>0</v>
      </c>
    </row>
    <row r="56" spans="1:12" x14ac:dyDescent="0.25">
      <c r="A56" s="100"/>
      <c r="B56" s="123" t="s">
        <v>99</v>
      </c>
      <c r="C56" s="124">
        <v>0</v>
      </c>
      <c r="D56" s="124">
        <v>36.6</v>
      </c>
      <c r="E56" s="124">
        <v>0</v>
      </c>
      <c r="F56" s="124">
        <v>0</v>
      </c>
      <c r="G56" s="124">
        <v>0</v>
      </c>
      <c r="H56" s="124">
        <v>15.9</v>
      </c>
      <c r="I56" s="124">
        <v>5.9</v>
      </c>
      <c r="J56" s="124">
        <v>4.3</v>
      </c>
      <c r="K56" s="124">
        <v>1.3</v>
      </c>
      <c r="L56" s="124">
        <v>0</v>
      </c>
    </row>
    <row r="57" spans="1:12" x14ac:dyDescent="0.25">
      <c r="A57" s="100"/>
      <c r="B57" s="123" t="s">
        <v>100</v>
      </c>
      <c r="C57" s="124">
        <v>0</v>
      </c>
      <c r="D57" s="124">
        <v>0</v>
      </c>
      <c r="E57" s="124">
        <v>0.6</v>
      </c>
      <c r="F57" s="124">
        <v>0.8</v>
      </c>
      <c r="G57" s="124">
        <v>0.6</v>
      </c>
      <c r="H57" s="124">
        <v>11.8</v>
      </c>
      <c r="I57" s="124">
        <v>0.7</v>
      </c>
      <c r="J57" s="124">
        <v>6.3</v>
      </c>
      <c r="K57" s="124">
        <v>0</v>
      </c>
      <c r="L57" s="124">
        <v>0</v>
      </c>
    </row>
    <row r="58" spans="1:12" x14ac:dyDescent="0.25">
      <c r="A58" s="100"/>
      <c r="B58" s="123" t="s">
        <v>110</v>
      </c>
      <c r="C58" s="124">
        <v>0</v>
      </c>
      <c r="D58" s="124">
        <v>0</v>
      </c>
      <c r="E58" s="124">
        <v>0</v>
      </c>
      <c r="F58" s="124">
        <v>0</v>
      </c>
      <c r="G58" s="124">
        <v>0</v>
      </c>
      <c r="H58" s="124">
        <v>0</v>
      </c>
      <c r="I58" s="124">
        <v>0</v>
      </c>
      <c r="J58" s="124">
        <v>0</v>
      </c>
      <c r="K58" s="124">
        <v>0</v>
      </c>
      <c r="L58" s="124">
        <v>0.3</v>
      </c>
    </row>
    <row r="59" spans="1:12" x14ac:dyDescent="0.25">
      <c r="A59" s="100"/>
      <c r="B59" s="121" t="s">
        <v>102</v>
      </c>
      <c r="C59" s="122">
        <v>20.5</v>
      </c>
      <c r="D59" s="122">
        <v>11.4</v>
      </c>
      <c r="E59" s="122">
        <v>76.099999999999994</v>
      </c>
      <c r="F59" s="122">
        <v>13</v>
      </c>
      <c r="G59" s="122">
        <v>41.7</v>
      </c>
      <c r="H59" s="122">
        <v>23.8</v>
      </c>
      <c r="I59" s="124">
        <v>31.2</v>
      </c>
      <c r="J59" s="124">
        <v>51.1</v>
      </c>
      <c r="K59" s="124">
        <v>38.5</v>
      </c>
      <c r="L59" s="124">
        <v>52</v>
      </c>
    </row>
    <row r="60" spans="1:12" x14ac:dyDescent="0.25">
      <c r="A60" s="100"/>
      <c r="B60" s="121" t="s">
        <v>245</v>
      </c>
      <c r="C60" s="124">
        <v>0</v>
      </c>
      <c r="D60" s="124">
        <v>0</v>
      </c>
      <c r="E60" s="124">
        <v>0</v>
      </c>
      <c r="F60" s="124">
        <v>0</v>
      </c>
      <c r="G60" s="124">
        <v>0</v>
      </c>
      <c r="H60" s="124">
        <v>0</v>
      </c>
      <c r="I60" s="124">
        <v>0</v>
      </c>
      <c r="J60" s="124">
        <v>0</v>
      </c>
      <c r="K60" s="124">
        <v>0</v>
      </c>
      <c r="L60" s="124">
        <v>521.20000000000005</v>
      </c>
    </row>
    <row r="61" spans="1:12" x14ac:dyDescent="0.25">
      <c r="A61" s="100"/>
      <c r="B61" s="121" t="s">
        <v>205</v>
      </c>
      <c r="C61" s="122">
        <v>0</v>
      </c>
      <c r="D61" s="122">
        <v>101.8</v>
      </c>
      <c r="E61" s="122">
        <v>0</v>
      </c>
      <c r="F61" s="122">
        <v>0.6</v>
      </c>
      <c r="G61" s="122">
        <v>0.6</v>
      </c>
      <c r="H61" s="122">
        <v>0.4</v>
      </c>
      <c r="I61" s="124">
        <v>63</v>
      </c>
      <c r="J61" s="124">
        <v>0.6</v>
      </c>
      <c r="K61" s="124">
        <v>7.7</v>
      </c>
      <c r="L61" s="124">
        <v>0.1</v>
      </c>
    </row>
    <row r="62" spans="1:12" x14ac:dyDescent="0.25">
      <c r="A62" s="100"/>
      <c r="B62" s="129"/>
      <c r="C62" s="130"/>
      <c r="D62" s="116"/>
      <c r="E62" s="116"/>
      <c r="F62" s="116"/>
      <c r="G62" s="116"/>
      <c r="H62" s="116"/>
      <c r="I62" s="116"/>
      <c r="J62" s="116"/>
      <c r="K62" s="116"/>
      <c r="L62" s="116"/>
    </row>
    <row r="63" spans="1:12" ht="15.75" x14ac:dyDescent="0.25">
      <c r="A63" s="100"/>
      <c r="B63" s="119" t="s">
        <v>103</v>
      </c>
      <c r="C63" s="120">
        <f t="shared" ref="C63:L63" si="4">+C65+C66+C76+C93+C100+C102+C108+C109+C106+C101+C107</f>
        <v>5400.7</v>
      </c>
      <c r="D63" s="120">
        <f t="shared" si="4"/>
        <v>10532.999999999998</v>
      </c>
      <c r="E63" s="120">
        <f t="shared" si="4"/>
        <v>9767.5000000000018</v>
      </c>
      <c r="F63" s="120">
        <f t="shared" si="4"/>
        <v>10008.4</v>
      </c>
      <c r="G63" s="120">
        <f t="shared" si="4"/>
        <v>11910.499999999998</v>
      </c>
      <c r="H63" s="120">
        <f t="shared" si="4"/>
        <v>7038.0000000000009</v>
      </c>
      <c r="I63" s="120">
        <f t="shared" si="4"/>
        <v>6938.7</v>
      </c>
      <c r="J63" s="120">
        <f t="shared" si="4"/>
        <v>15211.1</v>
      </c>
      <c r="K63" s="120">
        <f t="shared" si="4"/>
        <v>2393.6000000000004</v>
      </c>
      <c r="L63" s="120">
        <f t="shared" si="4"/>
        <v>2433.6000000000004</v>
      </c>
    </row>
    <row r="64" spans="1:12" x14ac:dyDescent="0.25">
      <c r="A64" s="100"/>
      <c r="B64" s="115"/>
      <c r="C64" s="116"/>
      <c r="D64" s="116"/>
      <c r="E64" s="116"/>
      <c r="F64" s="116"/>
      <c r="G64" s="116"/>
      <c r="H64" s="116"/>
      <c r="I64" s="116"/>
      <c r="J64" s="116"/>
      <c r="K64" s="116"/>
      <c r="L64" s="116"/>
    </row>
    <row r="65" spans="1:13" x14ac:dyDescent="0.25">
      <c r="A65" s="100"/>
      <c r="B65" s="121" t="s">
        <v>82</v>
      </c>
      <c r="C65" s="122">
        <v>669.2</v>
      </c>
      <c r="D65" s="122">
        <v>526.5</v>
      </c>
      <c r="E65" s="122">
        <v>1551.3</v>
      </c>
      <c r="F65" s="122">
        <v>707</v>
      </c>
      <c r="G65" s="122">
        <v>1207.7</v>
      </c>
      <c r="H65" s="122">
        <v>907.1</v>
      </c>
      <c r="I65" s="122">
        <v>329.8</v>
      </c>
      <c r="J65" s="122">
        <v>0</v>
      </c>
      <c r="K65" s="122">
        <v>192.6</v>
      </c>
      <c r="L65" s="122">
        <v>430.5</v>
      </c>
    </row>
    <row r="66" spans="1:13" x14ac:dyDescent="0.25">
      <c r="A66" s="100"/>
      <c r="B66" s="121" t="s">
        <v>83</v>
      </c>
      <c r="C66" s="122">
        <v>3538.1</v>
      </c>
      <c r="D66" s="122">
        <v>4922.3</v>
      </c>
      <c r="E66" s="122">
        <v>3089.5</v>
      </c>
      <c r="F66" s="122">
        <v>4969.2</v>
      </c>
      <c r="G66" s="122">
        <v>5352.7</v>
      </c>
      <c r="H66" s="122">
        <v>4537.5</v>
      </c>
      <c r="I66" s="122">
        <v>6206.1</v>
      </c>
      <c r="J66" s="122">
        <v>2135</v>
      </c>
      <c r="K66" s="122">
        <v>1892.3</v>
      </c>
      <c r="L66" s="122">
        <v>1787.3</v>
      </c>
      <c r="M66" s="240"/>
    </row>
    <row r="67" spans="1:13" x14ac:dyDescent="0.25">
      <c r="A67" s="100"/>
      <c r="B67" s="123" t="s">
        <v>104</v>
      </c>
      <c r="C67" s="124">
        <v>1339</v>
      </c>
      <c r="D67" s="124">
        <v>2487.5</v>
      </c>
      <c r="E67" s="124">
        <v>1176.9000000000001</v>
      </c>
      <c r="F67" s="124">
        <v>2677.8</v>
      </c>
      <c r="G67" s="124">
        <v>2686.6</v>
      </c>
      <c r="H67" s="124">
        <v>2006.4</v>
      </c>
      <c r="I67" s="124">
        <v>3474.7</v>
      </c>
      <c r="J67" s="124">
        <v>260.3</v>
      </c>
      <c r="K67" s="124">
        <v>533.20000000000005</v>
      </c>
      <c r="L67" s="124">
        <v>395.9</v>
      </c>
    </row>
    <row r="68" spans="1:13" x14ac:dyDescent="0.25">
      <c r="A68" s="100"/>
      <c r="B68" s="123" t="s">
        <v>87</v>
      </c>
      <c r="C68" s="124">
        <v>0</v>
      </c>
      <c r="D68" s="124">
        <v>194.9</v>
      </c>
      <c r="E68" s="124">
        <v>0</v>
      </c>
      <c r="F68" s="124">
        <v>0</v>
      </c>
      <c r="G68" s="124">
        <v>374.7</v>
      </c>
      <c r="H68" s="124">
        <v>0</v>
      </c>
      <c r="I68" s="124">
        <v>0</v>
      </c>
      <c r="J68" s="124">
        <v>35.799999999999997</v>
      </c>
      <c r="K68" s="124">
        <v>149.30000000000001</v>
      </c>
      <c r="L68" s="124">
        <v>69.400000000000006</v>
      </c>
    </row>
    <row r="69" spans="1:13" x14ac:dyDescent="0.25">
      <c r="A69" s="100"/>
      <c r="B69" s="123" t="s">
        <v>65</v>
      </c>
      <c r="C69" s="124">
        <v>2010.7</v>
      </c>
      <c r="D69" s="124">
        <v>2201.4</v>
      </c>
      <c r="E69" s="124">
        <v>1675.8</v>
      </c>
      <c r="F69" s="124">
        <v>2281.6999999999998</v>
      </c>
      <c r="G69" s="124">
        <v>2203.6</v>
      </c>
      <c r="H69" s="124">
        <v>1825.5</v>
      </c>
      <c r="I69" s="124">
        <v>2704.6</v>
      </c>
      <c r="J69" s="124">
        <v>1348.4</v>
      </c>
      <c r="K69" s="124">
        <v>1136.2</v>
      </c>
      <c r="L69" s="124">
        <v>1143.8</v>
      </c>
    </row>
    <row r="70" spans="1:13" x14ac:dyDescent="0.25">
      <c r="A70" s="100"/>
      <c r="B70" s="123" t="s">
        <v>197</v>
      </c>
      <c r="C70" s="125">
        <v>0</v>
      </c>
      <c r="D70" s="125">
        <v>0</v>
      </c>
      <c r="E70" s="125">
        <v>0</v>
      </c>
      <c r="F70" s="125">
        <v>0</v>
      </c>
      <c r="G70" s="125">
        <v>0</v>
      </c>
      <c r="H70" s="125">
        <v>500</v>
      </c>
      <c r="I70" s="124">
        <v>0</v>
      </c>
      <c r="J70" s="124">
        <v>0</v>
      </c>
      <c r="K70" s="124">
        <v>0</v>
      </c>
      <c r="L70" s="124">
        <v>7</v>
      </c>
    </row>
    <row r="71" spans="1:13" x14ac:dyDescent="0.25">
      <c r="A71" s="100"/>
      <c r="B71" s="123" t="s">
        <v>85</v>
      </c>
      <c r="C71" s="124">
        <v>158.69999999999999</v>
      </c>
      <c r="D71" s="125">
        <v>0</v>
      </c>
      <c r="E71" s="125">
        <v>128.19999999999999</v>
      </c>
      <c r="F71" s="125">
        <v>0</v>
      </c>
      <c r="G71" s="125">
        <v>68.2</v>
      </c>
      <c r="H71" s="125">
        <v>200.6</v>
      </c>
      <c r="I71" s="124">
        <v>0</v>
      </c>
      <c r="J71" s="124">
        <v>455.9</v>
      </c>
      <c r="K71" s="124">
        <v>0</v>
      </c>
      <c r="L71" s="124">
        <v>162</v>
      </c>
    </row>
    <row r="72" spans="1:13" x14ac:dyDescent="0.25">
      <c r="A72" s="100"/>
      <c r="B72" s="123" t="s">
        <v>105</v>
      </c>
      <c r="C72" s="124">
        <v>3.3</v>
      </c>
      <c r="D72" s="124">
        <v>4.8</v>
      </c>
      <c r="E72" s="124">
        <v>3.2</v>
      </c>
      <c r="F72" s="124">
        <v>2.9</v>
      </c>
      <c r="G72" s="124">
        <v>5.2</v>
      </c>
      <c r="H72" s="124">
        <v>5</v>
      </c>
      <c r="I72" s="124">
        <v>3.2</v>
      </c>
      <c r="J72" s="124">
        <v>4.0999999999999996</v>
      </c>
      <c r="K72" s="124">
        <v>4</v>
      </c>
      <c r="L72" s="124">
        <v>4</v>
      </c>
    </row>
    <row r="73" spans="1:13" x14ac:dyDescent="0.25">
      <c r="A73" s="100"/>
      <c r="B73" s="123" t="s">
        <v>189</v>
      </c>
      <c r="C73" s="125">
        <v>0</v>
      </c>
      <c r="D73" s="125">
        <v>0</v>
      </c>
      <c r="E73" s="125">
        <v>0</v>
      </c>
      <c r="F73" s="125">
        <v>0</v>
      </c>
      <c r="G73" s="124">
        <v>14.5</v>
      </c>
      <c r="H73" s="124">
        <v>0</v>
      </c>
      <c r="I73" s="124">
        <v>0</v>
      </c>
      <c r="J73" s="124">
        <v>0</v>
      </c>
      <c r="K73" s="124">
        <v>0</v>
      </c>
      <c r="L73" s="124">
        <v>0</v>
      </c>
    </row>
    <row r="74" spans="1:13" x14ac:dyDescent="0.25">
      <c r="A74" s="100"/>
      <c r="B74" s="123" t="s">
        <v>86</v>
      </c>
      <c r="C74" s="124">
        <v>26.4</v>
      </c>
      <c r="D74" s="124">
        <v>33.799999999999997</v>
      </c>
      <c r="E74" s="124">
        <v>105.4</v>
      </c>
      <c r="F74" s="124">
        <v>6.9</v>
      </c>
      <c r="G74" s="124">
        <v>0</v>
      </c>
      <c r="H74" s="124">
        <v>0</v>
      </c>
      <c r="I74" s="124">
        <v>23.6</v>
      </c>
      <c r="J74" s="124">
        <v>28.5</v>
      </c>
      <c r="K74" s="124">
        <v>69.599999999999994</v>
      </c>
      <c r="L74" s="124">
        <v>5.2</v>
      </c>
    </row>
    <row r="75" spans="1:13" x14ac:dyDescent="0.25">
      <c r="A75" s="100"/>
      <c r="B75" s="123" t="s">
        <v>215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1.9</v>
      </c>
      <c r="K75" s="124">
        <v>0</v>
      </c>
      <c r="L75" s="124">
        <v>0</v>
      </c>
    </row>
    <row r="76" spans="1:13" x14ac:dyDescent="0.25">
      <c r="A76" s="100"/>
      <c r="B76" s="121" t="s">
        <v>203</v>
      </c>
      <c r="C76" s="122">
        <v>973</v>
      </c>
      <c r="D76" s="122">
        <v>4967.5</v>
      </c>
      <c r="E76" s="122">
        <v>3742.1</v>
      </c>
      <c r="F76" s="122">
        <v>4177.7</v>
      </c>
      <c r="G76" s="122">
        <v>3570.1</v>
      </c>
      <c r="H76" s="122">
        <v>1420.3</v>
      </c>
      <c r="I76" s="122">
        <v>172.5</v>
      </c>
      <c r="J76" s="122">
        <v>12951.2</v>
      </c>
      <c r="K76" s="122">
        <v>61.9</v>
      </c>
      <c r="L76" s="122">
        <v>57.4</v>
      </c>
    </row>
    <row r="77" spans="1:13" x14ac:dyDescent="0.25">
      <c r="A77" s="100"/>
      <c r="B77" s="123" t="s">
        <v>109</v>
      </c>
      <c r="C77" s="124">
        <v>0</v>
      </c>
      <c r="D77" s="124">
        <v>0</v>
      </c>
      <c r="E77" s="124">
        <v>0</v>
      </c>
      <c r="F77" s="124">
        <v>2750</v>
      </c>
      <c r="G77" s="124">
        <v>0</v>
      </c>
      <c r="H77" s="124">
        <v>0</v>
      </c>
      <c r="I77" s="124">
        <v>0</v>
      </c>
      <c r="J77" s="124">
        <v>0</v>
      </c>
      <c r="K77" s="124">
        <v>0</v>
      </c>
      <c r="L77" s="124">
        <v>0</v>
      </c>
    </row>
    <row r="78" spans="1:13" x14ac:dyDescent="0.25">
      <c r="A78" s="100"/>
      <c r="B78" s="123" t="s">
        <v>192</v>
      </c>
      <c r="C78" s="124">
        <v>0</v>
      </c>
      <c r="D78" s="124">
        <v>2922.6</v>
      </c>
      <c r="E78" s="124">
        <v>0</v>
      </c>
      <c r="F78" s="124">
        <v>0</v>
      </c>
      <c r="G78" s="124">
        <v>0</v>
      </c>
      <c r="H78" s="124">
        <v>0</v>
      </c>
      <c r="I78" s="124">
        <v>0</v>
      </c>
      <c r="J78" s="124">
        <v>0</v>
      </c>
      <c r="K78" s="124">
        <v>0</v>
      </c>
      <c r="L78" s="124">
        <v>0</v>
      </c>
    </row>
    <row r="79" spans="1:13" x14ac:dyDescent="0.25">
      <c r="A79" s="100"/>
      <c r="B79" s="123" t="s">
        <v>106</v>
      </c>
      <c r="C79" s="124">
        <v>24.9</v>
      </c>
      <c r="D79" s="124">
        <v>9.1</v>
      </c>
      <c r="E79" s="124">
        <v>0</v>
      </c>
      <c r="F79" s="124">
        <v>14.6</v>
      </c>
      <c r="G79" s="124">
        <v>41</v>
      </c>
      <c r="H79" s="124">
        <v>0</v>
      </c>
      <c r="I79" s="124">
        <v>105</v>
      </c>
      <c r="J79" s="124">
        <v>66.099999999999994</v>
      </c>
      <c r="K79" s="124">
        <v>9.4</v>
      </c>
      <c r="L79" s="124">
        <v>4.9000000000000004</v>
      </c>
    </row>
    <row r="80" spans="1:13" x14ac:dyDescent="0.25">
      <c r="A80" s="100"/>
      <c r="B80" s="123" t="s">
        <v>107</v>
      </c>
      <c r="C80" s="124">
        <v>0</v>
      </c>
      <c r="D80" s="124">
        <v>0</v>
      </c>
      <c r="E80" s="124">
        <v>1008.6</v>
      </c>
      <c r="F80" s="124">
        <v>0</v>
      </c>
      <c r="G80" s="124">
        <v>0</v>
      </c>
      <c r="H80" s="124">
        <v>0</v>
      </c>
      <c r="I80" s="124">
        <v>0</v>
      </c>
      <c r="J80" s="124">
        <v>0</v>
      </c>
      <c r="K80" s="124">
        <v>0</v>
      </c>
      <c r="L80" s="124">
        <v>0</v>
      </c>
    </row>
    <row r="81" spans="1:12" x14ac:dyDescent="0.25">
      <c r="A81" s="100"/>
      <c r="B81" s="123" t="s">
        <v>199</v>
      </c>
      <c r="C81" s="125">
        <v>0</v>
      </c>
      <c r="D81" s="125">
        <v>0</v>
      </c>
      <c r="E81" s="125">
        <v>0</v>
      </c>
      <c r="F81" s="125">
        <v>0</v>
      </c>
      <c r="G81" s="124">
        <v>0</v>
      </c>
      <c r="H81" s="124">
        <v>334.1</v>
      </c>
      <c r="I81" s="124">
        <v>0</v>
      </c>
      <c r="J81" s="124">
        <v>0</v>
      </c>
      <c r="K81" s="124">
        <v>0</v>
      </c>
      <c r="L81" s="124">
        <v>0</v>
      </c>
    </row>
    <row r="82" spans="1:12" x14ac:dyDescent="0.25">
      <c r="A82" s="100"/>
      <c r="B82" s="123" t="s">
        <v>216</v>
      </c>
      <c r="C82" s="124">
        <v>0</v>
      </c>
      <c r="D82" s="124">
        <v>0</v>
      </c>
      <c r="E82" s="124">
        <v>0</v>
      </c>
      <c r="F82" s="124">
        <v>0</v>
      </c>
      <c r="G82" s="124">
        <v>0</v>
      </c>
      <c r="H82" s="124">
        <v>0</v>
      </c>
      <c r="I82" s="124">
        <v>0</v>
      </c>
      <c r="J82" s="124">
        <v>22</v>
      </c>
      <c r="K82" s="124">
        <v>0</v>
      </c>
      <c r="L82" s="124">
        <v>0</v>
      </c>
    </row>
    <row r="83" spans="1:12" x14ac:dyDescent="0.25">
      <c r="A83" s="100"/>
      <c r="B83" s="123" t="s">
        <v>193</v>
      </c>
      <c r="C83" s="125">
        <v>0</v>
      </c>
      <c r="D83" s="125">
        <v>0</v>
      </c>
      <c r="E83" s="125">
        <v>0</v>
      </c>
      <c r="F83" s="125">
        <v>0</v>
      </c>
      <c r="G83" s="124">
        <v>963.7</v>
      </c>
      <c r="H83" s="124">
        <v>1036.3</v>
      </c>
      <c r="I83" s="124">
        <v>0</v>
      </c>
      <c r="J83" s="124">
        <v>0</v>
      </c>
      <c r="K83" s="124">
        <v>0</v>
      </c>
      <c r="L83" s="124">
        <v>0</v>
      </c>
    </row>
    <row r="84" spans="1:12" x14ac:dyDescent="0.25">
      <c r="A84" s="100"/>
      <c r="B84" s="123" t="s">
        <v>217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4">
        <v>4018.9</v>
      </c>
      <c r="K84" s="124">
        <v>0</v>
      </c>
      <c r="L84" s="124">
        <v>0</v>
      </c>
    </row>
    <row r="85" spans="1:12" x14ac:dyDescent="0.25">
      <c r="A85" s="100"/>
      <c r="B85" s="123" t="s">
        <v>92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2841.6</v>
      </c>
      <c r="K85" s="124">
        <v>0</v>
      </c>
      <c r="L85" s="124">
        <v>0</v>
      </c>
    </row>
    <row r="86" spans="1:12" x14ac:dyDescent="0.25">
      <c r="A86" s="100"/>
      <c r="B86" s="123" t="s">
        <v>89</v>
      </c>
      <c r="C86" s="124">
        <v>0</v>
      </c>
      <c r="D86" s="124">
        <v>2035.7</v>
      </c>
      <c r="E86" s="124">
        <v>833.5</v>
      </c>
      <c r="F86" s="124">
        <v>0</v>
      </c>
      <c r="G86" s="124">
        <v>2515.5</v>
      </c>
      <c r="H86" s="124">
        <v>0</v>
      </c>
      <c r="I86" s="124">
        <v>0</v>
      </c>
      <c r="J86" s="124">
        <v>5949.3</v>
      </c>
      <c r="K86" s="124">
        <v>0</v>
      </c>
      <c r="L86" s="124">
        <v>0</v>
      </c>
    </row>
    <row r="87" spans="1:12" x14ac:dyDescent="0.25">
      <c r="A87" s="100"/>
      <c r="B87" s="123" t="s">
        <v>108</v>
      </c>
      <c r="C87" s="124">
        <v>0</v>
      </c>
      <c r="D87" s="124">
        <v>0</v>
      </c>
      <c r="E87" s="124">
        <v>1900</v>
      </c>
      <c r="F87" s="124">
        <v>0</v>
      </c>
      <c r="G87" s="124">
        <v>0</v>
      </c>
      <c r="H87" s="124">
        <v>0</v>
      </c>
      <c r="I87" s="124">
        <v>0</v>
      </c>
      <c r="J87" s="124">
        <v>0</v>
      </c>
      <c r="K87" s="124">
        <v>0</v>
      </c>
      <c r="L87" s="124">
        <v>0</v>
      </c>
    </row>
    <row r="88" spans="1:12" x14ac:dyDescent="0.25">
      <c r="A88" s="100"/>
      <c r="B88" s="123" t="s">
        <v>90</v>
      </c>
      <c r="C88" s="124">
        <v>65.7</v>
      </c>
      <c r="D88" s="124">
        <v>0</v>
      </c>
      <c r="E88" s="124">
        <v>0</v>
      </c>
      <c r="F88" s="124">
        <v>0</v>
      </c>
      <c r="G88" s="124">
        <v>0</v>
      </c>
      <c r="H88" s="124">
        <v>0</v>
      </c>
      <c r="I88" s="124">
        <v>0</v>
      </c>
      <c r="J88" s="124">
        <v>0</v>
      </c>
      <c r="K88" s="124">
        <v>0</v>
      </c>
      <c r="L88" s="124">
        <v>0</v>
      </c>
    </row>
    <row r="89" spans="1:12" x14ac:dyDescent="0.25">
      <c r="A89" s="100"/>
      <c r="B89" s="123" t="s">
        <v>88</v>
      </c>
      <c r="C89" s="124">
        <v>873.1</v>
      </c>
      <c r="D89" s="124">
        <v>0</v>
      </c>
      <c r="E89" s="124">
        <v>0</v>
      </c>
      <c r="F89" s="124">
        <v>0</v>
      </c>
      <c r="G89" s="124">
        <v>0</v>
      </c>
      <c r="H89" s="124">
        <v>0</v>
      </c>
      <c r="I89" s="124">
        <v>0</v>
      </c>
      <c r="J89" s="124">
        <v>0</v>
      </c>
      <c r="K89" s="124">
        <v>0</v>
      </c>
      <c r="L89" s="124">
        <v>0</v>
      </c>
    </row>
    <row r="90" spans="1:12" x14ac:dyDescent="0.25">
      <c r="A90" s="100"/>
      <c r="B90" s="123" t="s">
        <v>94</v>
      </c>
      <c r="C90" s="124">
        <v>0</v>
      </c>
      <c r="D90" s="124">
        <v>0</v>
      </c>
      <c r="E90" s="124">
        <v>0</v>
      </c>
      <c r="F90" s="124">
        <v>1213.5</v>
      </c>
      <c r="G90" s="124">
        <v>0</v>
      </c>
      <c r="H90" s="124">
        <v>0</v>
      </c>
      <c r="I90" s="124">
        <v>0</v>
      </c>
      <c r="J90" s="124">
        <v>0</v>
      </c>
      <c r="K90" s="124">
        <v>0</v>
      </c>
      <c r="L90" s="124">
        <v>0</v>
      </c>
    </row>
    <row r="91" spans="1:12" x14ac:dyDescent="0.25">
      <c r="A91" s="100"/>
      <c r="B91" s="123" t="s">
        <v>194</v>
      </c>
      <c r="C91" s="124">
        <v>0</v>
      </c>
      <c r="D91" s="124">
        <v>0</v>
      </c>
      <c r="E91" s="124">
        <v>0</v>
      </c>
      <c r="F91" s="124">
        <v>199.6</v>
      </c>
      <c r="G91" s="124">
        <v>49.9</v>
      </c>
      <c r="H91" s="124">
        <v>49.9</v>
      </c>
      <c r="I91" s="124">
        <v>67.5</v>
      </c>
      <c r="J91" s="124">
        <v>53.2</v>
      </c>
      <c r="K91" s="124">
        <v>52.5</v>
      </c>
      <c r="L91" s="124">
        <v>52.5</v>
      </c>
    </row>
    <row r="92" spans="1:12" x14ac:dyDescent="0.25">
      <c r="A92" s="100"/>
      <c r="B92" s="123" t="s">
        <v>22</v>
      </c>
      <c r="C92" s="131">
        <v>9.3000000000000007</v>
      </c>
      <c r="D92" s="131">
        <v>0</v>
      </c>
      <c r="E92" s="131">
        <v>0</v>
      </c>
      <c r="F92" s="131">
        <v>0</v>
      </c>
      <c r="G92" s="131">
        <v>0</v>
      </c>
      <c r="H92" s="131">
        <v>0</v>
      </c>
      <c r="I92" s="124">
        <v>0</v>
      </c>
      <c r="J92" s="124">
        <v>0</v>
      </c>
      <c r="K92" s="124">
        <v>0</v>
      </c>
      <c r="L92" s="124">
        <v>0</v>
      </c>
    </row>
    <row r="93" spans="1:12" x14ac:dyDescent="0.25">
      <c r="A93" s="100"/>
      <c r="B93" s="121" t="s">
        <v>95</v>
      </c>
      <c r="C93" s="122">
        <v>103.2</v>
      </c>
      <c r="D93" s="122">
        <v>82.8</v>
      </c>
      <c r="E93" s="122">
        <v>273.2</v>
      </c>
      <c r="F93" s="122">
        <v>131.5</v>
      </c>
      <c r="G93" s="122">
        <v>142.9</v>
      </c>
      <c r="H93" s="122">
        <v>168.1</v>
      </c>
      <c r="I93" s="122">
        <v>103.7</v>
      </c>
      <c r="J93" s="122">
        <v>106.4</v>
      </c>
      <c r="K93" s="122">
        <v>241.9</v>
      </c>
      <c r="L93" s="122">
        <v>126.9</v>
      </c>
    </row>
    <row r="94" spans="1:12" x14ac:dyDescent="0.25">
      <c r="A94" s="100"/>
      <c r="B94" s="123" t="s">
        <v>97</v>
      </c>
      <c r="C94" s="124">
        <v>53.3</v>
      </c>
      <c r="D94" s="124">
        <v>56.2</v>
      </c>
      <c r="E94" s="124">
        <v>112.4</v>
      </c>
      <c r="F94" s="124">
        <v>60.1</v>
      </c>
      <c r="G94" s="124">
        <v>94.2</v>
      </c>
      <c r="H94" s="124">
        <v>51.8</v>
      </c>
      <c r="I94" s="124">
        <v>53.4</v>
      </c>
      <c r="J94" s="124">
        <v>66.599999999999994</v>
      </c>
      <c r="K94" s="124">
        <v>122.5</v>
      </c>
      <c r="L94" s="124">
        <v>56.2</v>
      </c>
    </row>
    <row r="95" spans="1:12" x14ac:dyDescent="0.25">
      <c r="A95" s="100"/>
      <c r="B95" s="123" t="s">
        <v>96</v>
      </c>
      <c r="C95" s="124">
        <v>30.6</v>
      </c>
      <c r="D95" s="124">
        <v>9.1999999999999993</v>
      </c>
      <c r="E95" s="124">
        <v>117.4</v>
      </c>
      <c r="F95" s="124">
        <v>57.8</v>
      </c>
      <c r="G95" s="124">
        <v>22.5</v>
      </c>
      <c r="H95" s="124">
        <v>33.6</v>
      </c>
      <c r="I95" s="124">
        <v>30.6</v>
      </c>
      <c r="J95" s="124">
        <v>2.8</v>
      </c>
      <c r="K95" s="124">
        <v>92.2</v>
      </c>
      <c r="L95" s="124">
        <v>58.3</v>
      </c>
    </row>
    <row r="96" spans="1:12" x14ac:dyDescent="0.25">
      <c r="A96" s="100"/>
      <c r="B96" s="123" t="s">
        <v>98</v>
      </c>
      <c r="C96" s="124">
        <v>2</v>
      </c>
      <c r="D96" s="124">
        <v>0.4</v>
      </c>
      <c r="E96" s="124">
        <v>33.700000000000003</v>
      </c>
      <c r="F96" s="124">
        <v>12.9</v>
      </c>
      <c r="G96" s="124">
        <v>24</v>
      </c>
      <c r="H96" s="124">
        <v>78.5</v>
      </c>
      <c r="I96" s="124">
        <v>17.7</v>
      </c>
      <c r="J96" s="124">
        <v>36.5</v>
      </c>
      <c r="K96" s="124">
        <v>22.1</v>
      </c>
      <c r="L96" s="124">
        <v>11.8</v>
      </c>
    </row>
    <row r="97" spans="1:12" x14ac:dyDescent="0.25">
      <c r="A97" s="100"/>
      <c r="B97" s="123" t="s">
        <v>110</v>
      </c>
      <c r="C97" s="124">
        <v>0</v>
      </c>
      <c r="D97" s="124">
        <v>0</v>
      </c>
      <c r="E97" s="124">
        <v>0</v>
      </c>
      <c r="F97" s="124">
        <v>0.6</v>
      </c>
      <c r="G97" s="124">
        <v>0</v>
      </c>
      <c r="H97" s="124">
        <v>2.2000000000000002</v>
      </c>
      <c r="I97" s="124">
        <v>0</v>
      </c>
      <c r="J97" s="124">
        <v>0</v>
      </c>
      <c r="K97" s="124">
        <v>0</v>
      </c>
      <c r="L97" s="124">
        <v>0.6</v>
      </c>
    </row>
    <row r="98" spans="1:12" x14ac:dyDescent="0.25">
      <c r="A98" s="100"/>
      <c r="B98" s="123" t="s">
        <v>99</v>
      </c>
      <c r="C98" s="124">
        <v>17.3</v>
      </c>
      <c r="D98" s="124">
        <v>17</v>
      </c>
      <c r="E98" s="124">
        <v>7.9</v>
      </c>
      <c r="F98" s="124">
        <v>0</v>
      </c>
      <c r="G98" s="124">
        <v>2.1</v>
      </c>
      <c r="H98" s="124">
        <v>2</v>
      </c>
      <c r="I98" s="124">
        <v>2</v>
      </c>
      <c r="J98" s="124">
        <v>0.4</v>
      </c>
      <c r="K98" s="124">
        <v>3.4</v>
      </c>
      <c r="L98" s="124">
        <v>0</v>
      </c>
    </row>
    <row r="99" spans="1:12" x14ac:dyDescent="0.25">
      <c r="A99" s="100"/>
      <c r="B99" s="123" t="s">
        <v>100</v>
      </c>
      <c r="C99" s="124">
        <v>0</v>
      </c>
      <c r="D99" s="124">
        <v>0</v>
      </c>
      <c r="E99" s="124">
        <v>1.8</v>
      </c>
      <c r="F99" s="124">
        <v>0</v>
      </c>
      <c r="G99" s="124">
        <v>0</v>
      </c>
      <c r="H99" s="124">
        <v>0</v>
      </c>
      <c r="I99" s="124">
        <v>0</v>
      </c>
      <c r="J99" s="124">
        <v>0</v>
      </c>
      <c r="K99" s="124">
        <v>1.8</v>
      </c>
      <c r="L99" s="124">
        <v>0</v>
      </c>
    </row>
    <row r="100" spans="1:12" x14ac:dyDescent="0.25">
      <c r="A100" s="100"/>
      <c r="B100" s="121" t="s">
        <v>102</v>
      </c>
      <c r="C100" s="122">
        <v>111.2</v>
      </c>
      <c r="D100" s="122">
        <v>0</v>
      </c>
      <c r="E100" s="122">
        <v>1.2</v>
      </c>
      <c r="F100" s="122">
        <v>18.8</v>
      </c>
      <c r="G100" s="122">
        <v>7.5</v>
      </c>
      <c r="H100" s="122">
        <v>0.6</v>
      </c>
      <c r="I100" s="122">
        <v>111.2</v>
      </c>
      <c r="J100" s="122">
        <v>0</v>
      </c>
      <c r="K100" s="122">
        <v>1.3</v>
      </c>
      <c r="L100" s="122">
        <v>20</v>
      </c>
    </row>
    <row r="101" spans="1:12" x14ac:dyDescent="0.25">
      <c r="A101" s="100"/>
      <c r="B101" s="121" t="s">
        <v>191</v>
      </c>
      <c r="C101" s="125">
        <v>0</v>
      </c>
      <c r="D101" s="125">
        <v>0</v>
      </c>
      <c r="E101" s="125">
        <v>0</v>
      </c>
      <c r="F101" s="125">
        <v>0</v>
      </c>
      <c r="G101" s="122">
        <v>1624.9</v>
      </c>
      <c r="H101" s="122">
        <v>0</v>
      </c>
      <c r="I101" s="122">
        <v>0</v>
      </c>
      <c r="J101" s="122">
        <v>0</v>
      </c>
      <c r="K101" s="122">
        <v>0</v>
      </c>
      <c r="L101" s="122">
        <v>0</v>
      </c>
    </row>
    <row r="102" spans="1:12" x14ac:dyDescent="0.25">
      <c r="A102" s="100"/>
      <c r="B102" s="121" t="s">
        <v>111</v>
      </c>
      <c r="C102" s="122">
        <v>4.5999999999999996</v>
      </c>
      <c r="D102" s="122">
        <v>4.5999999999999996</v>
      </c>
      <c r="E102" s="122">
        <v>4.5</v>
      </c>
      <c r="F102" s="122">
        <v>4.2</v>
      </c>
      <c r="G102" s="122">
        <v>4.3</v>
      </c>
      <c r="H102" s="122">
        <v>4.4000000000000004</v>
      </c>
      <c r="I102" s="122">
        <v>14</v>
      </c>
      <c r="J102" s="122">
        <v>4.7</v>
      </c>
      <c r="K102" s="122">
        <v>3.6</v>
      </c>
      <c r="L102" s="122">
        <v>11.5</v>
      </c>
    </row>
    <row r="103" spans="1:12" x14ac:dyDescent="0.25">
      <c r="A103" s="100"/>
      <c r="B103" s="123" t="s">
        <v>112</v>
      </c>
      <c r="C103" s="124">
        <v>0.2</v>
      </c>
      <c r="D103" s="124">
        <v>0</v>
      </c>
      <c r="E103" s="124">
        <v>0</v>
      </c>
      <c r="F103" s="124">
        <v>0</v>
      </c>
      <c r="G103" s="124">
        <v>0</v>
      </c>
      <c r="H103" s="124">
        <v>0</v>
      </c>
      <c r="I103" s="124">
        <v>0</v>
      </c>
      <c r="J103" s="124">
        <v>0</v>
      </c>
      <c r="K103" s="124">
        <v>0</v>
      </c>
      <c r="L103" s="124">
        <v>0</v>
      </c>
    </row>
    <row r="104" spans="1:12" x14ac:dyDescent="0.25">
      <c r="A104" s="100"/>
      <c r="B104" s="123" t="s">
        <v>120</v>
      </c>
      <c r="C104" s="124">
        <v>0</v>
      </c>
      <c r="D104" s="124">
        <v>0</v>
      </c>
      <c r="E104" s="124">
        <v>0</v>
      </c>
      <c r="F104" s="124">
        <v>0</v>
      </c>
      <c r="G104" s="124">
        <v>0</v>
      </c>
      <c r="H104" s="124">
        <v>0</v>
      </c>
      <c r="I104" s="124">
        <v>9.3000000000000007</v>
      </c>
      <c r="J104" s="124">
        <v>0</v>
      </c>
      <c r="K104" s="124">
        <v>0</v>
      </c>
      <c r="L104" s="124">
        <v>3.8</v>
      </c>
    </row>
    <row r="105" spans="1:12" x14ac:dyDescent="0.25">
      <c r="A105" s="80"/>
      <c r="B105" s="123" t="s">
        <v>113</v>
      </c>
      <c r="C105" s="124">
        <v>4.4000000000000004</v>
      </c>
      <c r="D105" s="124">
        <v>4.5999999999999996</v>
      </c>
      <c r="E105" s="124">
        <v>4.5</v>
      </c>
      <c r="F105" s="124">
        <v>4.2</v>
      </c>
      <c r="G105" s="124">
        <v>4.3</v>
      </c>
      <c r="H105" s="124">
        <v>4.4000000000000004</v>
      </c>
      <c r="I105" s="124">
        <v>4.7</v>
      </c>
      <c r="J105" s="124">
        <v>4.7</v>
      </c>
      <c r="K105" s="124">
        <v>3.6</v>
      </c>
      <c r="L105" s="124">
        <v>7.7</v>
      </c>
    </row>
    <row r="106" spans="1:12" x14ac:dyDescent="0.25">
      <c r="A106" s="100"/>
      <c r="B106" s="121" t="s">
        <v>114</v>
      </c>
      <c r="C106" s="122">
        <v>0</v>
      </c>
      <c r="D106" s="122">
        <v>15</v>
      </c>
      <c r="E106" s="122">
        <v>0</v>
      </c>
      <c r="F106" s="122">
        <v>0</v>
      </c>
      <c r="G106" s="122">
        <v>0</v>
      </c>
      <c r="H106" s="122">
        <v>0</v>
      </c>
      <c r="I106" s="122">
        <v>0</v>
      </c>
      <c r="J106" s="122">
        <v>0</v>
      </c>
      <c r="K106" s="122">
        <v>0</v>
      </c>
      <c r="L106" s="122">
        <v>0</v>
      </c>
    </row>
    <row r="107" spans="1:12" x14ac:dyDescent="0.25">
      <c r="A107" s="96"/>
      <c r="B107" s="121" t="s">
        <v>218</v>
      </c>
      <c r="C107" s="122">
        <v>0</v>
      </c>
      <c r="D107" s="122">
        <v>0</v>
      </c>
      <c r="E107" s="122">
        <v>0</v>
      </c>
      <c r="F107" s="122">
        <v>0</v>
      </c>
      <c r="G107" s="122">
        <v>0</v>
      </c>
      <c r="H107" s="122">
        <v>0</v>
      </c>
      <c r="I107" s="122">
        <v>0</v>
      </c>
      <c r="J107" s="122">
        <v>0.1</v>
      </c>
      <c r="K107" s="122">
        <v>0</v>
      </c>
      <c r="L107" s="122">
        <v>0</v>
      </c>
    </row>
    <row r="108" spans="1:12" x14ac:dyDescent="0.25">
      <c r="A108" s="95"/>
      <c r="B108" s="121" t="s">
        <v>205</v>
      </c>
      <c r="C108" s="122">
        <v>0</v>
      </c>
      <c r="D108" s="122">
        <v>0.4</v>
      </c>
      <c r="E108" s="122">
        <v>0</v>
      </c>
      <c r="F108" s="122">
        <v>0</v>
      </c>
      <c r="G108" s="122">
        <v>0.4</v>
      </c>
      <c r="H108" s="122">
        <v>0</v>
      </c>
      <c r="I108" s="122">
        <v>0</v>
      </c>
      <c r="J108" s="122">
        <v>0.3</v>
      </c>
      <c r="K108" s="122">
        <v>0</v>
      </c>
      <c r="L108" s="122">
        <v>0</v>
      </c>
    </row>
    <row r="109" spans="1:12" x14ac:dyDescent="0.25">
      <c r="A109" s="95"/>
      <c r="B109" s="121" t="s">
        <v>115</v>
      </c>
      <c r="C109" s="122">
        <v>1.4</v>
      </c>
      <c r="D109" s="122">
        <v>13.9</v>
      </c>
      <c r="E109" s="122">
        <v>1105.7</v>
      </c>
      <c r="F109" s="122">
        <v>0</v>
      </c>
      <c r="G109" s="122">
        <v>0</v>
      </c>
      <c r="H109" s="122">
        <v>0</v>
      </c>
      <c r="I109" s="122">
        <v>1.4</v>
      </c>
      <c r="J109" s="122">
        <v>13.4</v>
      </c>
      <c r="K109" s="122">
        <v>0</v>
      </c>
      <c r="L109" s="122">
        <v>0</v>
      </c>
    </row>
    <row r="110" spans="1:12" x14ac:dyDescent="0.25">
      <c r="A110" s="95"/>
      <c r="B110" s="123" t="s">
        <v>195</v>
      </c>
      <c r="C110" s="124">
        <v>1.4</v>
      </c>
      <c r="D110" s="124">
        <v>13.9</v>
      </c>
      <c r="E110" s="124">
        <v>0</v>
      </c>
      <c r="F110" s="124">
        <v>0</v>
      </c>
      <c r="G110" s="124">
        <v>0</v>
      </c>
      <c r="H110" s="124">
        <v>0</v>
      </c>
      <c r="I110" s="124">
        <v>1.4</v>
      </c>
      <c r="J110" s="124">
        <v>13.4</v>
      </c>
      <c r="K110" s="124">
        <v>0</v>
      </c>
      <c r="L110" s="124">
        <v>0</v>
      </c>
    </row>
    <row r="111" spans="1:12" x14ac:dyDescent="0.25">
      <c r="A111" s="95"/>
      <c r="B111" s="123" t="s">
        <v>40</v>
      </c>
      <c r="C111" s="124">
        <v>0</v>
      </c>
      <c r="D111" s="124">
        <v>0</v>
      </c>
      <c r="E111" s="124">
        <v>123.6</v>
      </c>
      <c r="F111" s="124">
        <v>0</v>
      </c>
      <c r="G111" s="124">
        <v>0</v>
      </c>
      <c r="H111" s="124">
        <v>0</v>
      </c>
      <c r="I111" s="124">
        <v>0</v>
      </c>
      <c r="J111" s="124">
        <v>0</v>
      </c>
      <c r="K111" s="124">
        <v>0</v>
      </c>
      <c r="L111" s="124">
        <v>0</v>
      </c>
    </row>
    <row r="112" spans="1:12" x14ac:dyDescent="0.25">
      <c r="A112" s="95"/>
      <c r="B112" s="123" t="s">
        <v>116</v>
      </c>
      <c r="C112" s="124">
        <v>0</v>
      </c>
      <c r="D112" s="124">
        <v>0</v>
      </c>
      <c r="E112" s="124">
        <v>982.1</v>
      </c>
      <c r="F112" s="124">
        <v>0</v>
      </c>
      <c r="G112" s="124">
        <v>0</v>
      </c>
      <c r="H112" s="124">
        <v>0</v>
      </c>
      <c r="I112" s="124">
        <v>0</v>
      </c>
      <c r="J112" s="124">
        <v>0</v>
      </c>
      <c r="K112" s="124">
        <v>0</v>
      </c>
      <c r="L112" s="124">
        <v>0</v>
      </c>
    </row>
    <row r="113" spans="1:12" x14ac:dyDescent="0.25">
      <c r="A113" s="95"/>
      <c r="B113" s="132"/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</row>
    <row r="114" spans="1:12" ht="15.75" x14ac:dyDescent="0.25">
      <c r="A114" s="95"/>
      <c r="B114" s="119" t="s">
        <v>117</v>
      </c>
      <c r="C114" s="120">
        <f t="shared" ref="C114:L114" si="5">+C20-C63</f>
        <v>448.09999999999945</v>
      </c>
      <c r="D114" s="120">
        <f t="shared" si="5"/>
        <v>1023.4000000000015</v>
      </c>
      <c r="E114" s="120">
        <f t="shared" si="5"/>
        <v>-2632.3000000000011</v>
      </c>
      <c r="F114" s="120">
        <f t="shared" si="5"/>
        <v>9188.1999999999989</v>
      </c>
      <c r="G114" s="120">
        <f t="shared" si="5"/>
        <v>-4131.9999999999982</v>
      </c>
      <c r="H114" s="120">
        <f t="shared" si="5"/>
        <v>1481.199999999998</v>
      </c>
      <c r="I114" s="120">
        <f t="shared" si="5"/>
        <v>6571.7000000000016</v>
      </c>
      <c r="J114" s="120">
        <f t="shared" si="5"/>
        <v>-13342.800000000001</v>
      </c>
      <c r="K114" s="120">
        <f t="shared" si="5"/>
        <v>-1035.6000000000006</v>
      </c>
      <c r="L114" s="120">
        <f t="shared" si="5"/>
        <v>-661.40000000000032</v>
      </c>
    </row>
    <row r="115" spans="1:12" x14ac:dyDescent="0.25">
      <c r="A115" s="95"/>
      <c r="B115" s="133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</row>
    <row r="116" spans="1:12" ht="15.75" x14ac:dyDescent="0.25">
      <c r="A116" s="95"/>
      <c r="B116" s="119" t="s">
        <v>118</v>
      </c>
      <c r="C116" s="120">
        <v>-9.6999999999999993</v>
      </c>
      <c r="D116" s="120">
        <v>-15.3</v>
      </c>
      <c r="E116" s="120">
        <v>-19.600000000000001</v>
      </c>
      <c r="F116" s="120">
        <v>-12.6</v>
      </c>
      <c r="G116" s="120">
        <v>-12.6</v>
      </c>
      <c r="H116" s="120">
        <v>-17.5</v>
      </c>
      <c r="I116" s="120">
        <v>32.799999999999997</v>
      </c>
      <c r="J116" s="120">
        <v>-7.4</v>
      </c>
      <c r="K116" s="120">
        <v>-17.8</v>
      </c>
      <c r="L116" s="120">
        <v>-403.2</v>
      </c>
    </row>
    <row r="117" spans="1:12" x14ac:dyDescent="0.25">
      <c r="A117" s="95"/>
      <c r="B117" s="115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</row>
    <row r="118" spans="1:12" ht="15.75" x14ac:dyDescent="0.25">
      <c r="A118" s="95"/>
      <c r="B118" s="119" t="s">
        <v>119</v>
      </c>
      <c r="C118" s="120">
        <v>1.6</v>
      </c>
      <c r="D118" s="120">
        <v>3.1</v>
      </c>
      <c r="E118" s="120">
        <v>1.3</v>
      </c>
      <c r="F118" s="120">
        <v>1.2</v>
      </c>
      <c r="G118" s="120">
        <v>2.4</v>
      </c>
      <c r="H118" s="120">
        <v>3</v>
      </c>
      <c r="I118" s="120">
        <v>4.5999999999999996</v>
      </c>
      <c r="J118" s="120">
        <v>12.4</v>
      </c>
      <c r="K118" s="120">
        <v>4.3</v>
      </c>
      <c r="L118" s="120">
        <v>2.9</v>
      </c>
    </row>
    <row r="119" spans="1:12" x14ac:dyDescent="0.25">
      <c r="A119" s="95"/>
      <c r="B119" s="123" t="s">
        <v>120</v>
      </c>
      <c r="C119" s="124">
        <v>1.6</v>
      </c>
      <c r="D119" s="124">
        <v>3.1</v>
      </c>
      <c r="E119" s="124">
        <v>1.3</v>
      </c>
      <c r="F119" s="124">
        <v>1.2</v>
      </c>
      <c r="G119" s="124">
        <v>2.4</v>
      </c>
      <c r="H119" s="124">
        <v>3</v>
      </c>
      <c r="I119" s="124">
        <v>4.5999999999999996</v>
      </c>
      <c r="J119" s="124">
        <v>12.4</v>
      </c>
      <c r="K119" s="124">
        <v>4.3</v>
      </c>
      <c r="L119" s="124">
        <v>2.9</v>
      </c>
    </row>
    <row r="120" spans="1:12" x14ac:dyDescent="0.25">
      <c r="A120" s="95"/>
      <c r="B120" s="132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</row>
    <row r="121" spans="1:12" ht="15.75" x14ac:dyDescent="0.25">
      <c r="A121" s="95"/>
      <c r="B121" s="119" t="s">
        <v>121</v>
      </c>
      <c r="C121" s="120">
        <v>0</v>
      </c>
      <c r="D121" s="120">
        <v>0</v>
      </c>
      <c r="E121" s="120">
        <v>0</v>
      </c>
      <c r="F121" s="120">
        <v>0</v>
      </c>
      <c r="G121" s="120">
        <v>0</v>
      </c>
      <c r="H121" s="120">
        <v>0</v>
      </c>
      <c r="I121" s="120">
        <v>0</v>
      </c>
      <c r="J121" s="120">
        <v>0</v>
      </c>
      <c r="K121" s="120">
        <v>0</v>
      </c>
      <c r="L121" s="120">
        <v>0</v>
      </c>
    </row>
    <row r="122" spans="1:12" x14ac:dyDescent="0.25">
      <c r="A122" s="95"/>
      <c r="B122" s="121"/>
      <c r="C122" s="135"/>
      <c r="D122" s="136"/>
      <c r="E122" s="136"/>
      <c r="F122" s="136"/>
      <c r="G122" s="136"/>
      <c r="H122" s="136"/>
      <c r="I122" s="136"/>
      <c r="J122" s="136"/>
      <c r="K122" s="136"/>
      <c r="L122" s="136"/>
    </row>
    <row r="123" spans="1:12" ht="15.75" x14ac:dyDescent="0.25">
      <c r="A123" s="95"/>
      <c r="B123" s="119" t="s">
        <v>122</v>
      </c>
      <c r="C123" s="120">
        <f>SUM(C124:C127)</f>
        <v>3025.3</v>
      </c>
      <c r="D123" s="120">
        <f t="shared" ref="D123:L123" si="6">+SUM(D124:D127)</f>
        <v>-2187</v>
      </c>
      <c r="E123" s="120">
        <f t="shared" si="6"/>
        <v>-6604.2000000000007</v>
      </c>
      <c r="F123" s="120">
        <f t="shared" si="6"/>
        <v>247.10000000000002</v>
      </c>
      <c r="G123" s="120">
        <f>+SUM(G124:G127)</f>
        <v>-248.30000000000013</v>
      </c>
      <c r="H123" s="120">
        <f t="shared" si="6"/>
        <v>5889.5</v>
      </c>
      <c r="I123" s="120">
        <f t="shared" si="6"/>
        <v>-1895.8</v>
      </c>
      <c r="J123" s="120">
        <f t="shared" si="6"/>
        <v>-18494.100000000002</v>
      </c>
      <c r="K123" s="120">
        <f t="shared" si="6"/>
        <v>2202.5</v>
      </c>
      <c r="L123" s="120">
        <f t="shared" si="6"/>
        <v>268.8</v>
      </c>
    </row>
    <row r="124" spans="1:12" x14ac:dyDescent="0.25">
      <c r="A124" s="95"/>
      <c r="B124" s="137" t="s">
        <v>123</v>
      </c>
      <c r="C124" s="124">
        <v>1422.1</v>
      </c>
      <c r="D124" s="124">
        <v>-2918.5</v>
      </c>
      <c r="E124" s="124">
        <v>-5394.7</v>
      </c>
      <c r="F124" s="124">
        <v>-755.9</v>
      </c>
      <c r="G124" s="124">
        <v>-1127.4000000000001</v>
      </c>
      <c r="H124" s="124">
        <v>3250.4</v>
      </c>
      <c r="I124" s="124">
        <v>-2225.8000000000002</v>
      </c>
      <c r="J124" s="124">
        <v>-12454.6</v>
      </c>
      <c r="K124" s="124">
        <v>561.20000000000005</v>
      </c>
      <c r="L124" s="124">
        <v>-322.60000000000002</v>
      </c>
    </row>
    <row r="125" spans="1:12" x14ac:dyDescent="0.25">
      <c r="A125" s="95"/>
      <c r="B125" s="137" t="s">
        <v>124</v>
      </c>
      <c r="C125" s="124">
        <v>1051</v>
      </c>
      <c r="D125" s="124">
        <v>-589.79999999999995</v>
      </c>
      <c r="E125" s="124">
        <v>-1731.9</v>
      </c>
      <c r="F125" s="124">
        <v>622</v>
      </c>
      <c r="G125" s="124">
        <v>504.8</v>
      </c>
      <c r="H125" s="124">
        <v>2265.1</v>
      </c>
      <c r="I125" s="124">
        <v>-106.2</v>
      </c>
      <c r="J125" s="124">
        <v>-6473.3</v>
      </c>
      <c r="K125" s="124">
        <v>1179.8</v>
      </c>
      <c r="L125" s="124">
        <v>265.60000000000002</v>
      </c>
    </row>
    <row r="126" spans="1:12" x14ac:dyDescent="0.25">
      <c r="B126" s="137" t="s">
        <v>125</v>
      </c>
      <c r="C126" s="124">
        <v>552.20000000000005</v>
      </c>
      <c r="D126" s="124">
        <v>1322.8</v>
      </c>
      <c r="E126" s="124">
        <v>566.5</v>
      </c>
      <c r="F126" s="124">
        <v>359.8</v>
      </c>
      <c r="G126" s="124">
        <v>374.3</v>
      </c>
      <c r="H126" s="124">
        <v>374</v>
      </c>
      <c r="I126" s="124">
        <v>432</v>
      </c>
      <c r="J126" s="124">
        <v>433.8</v>
      </c>
      <c r="K126" s="124">
        <v>461.5</v>
      </c>
      <c r="L126" s="124">
        <v>325.8</v>
      </c>
    </row>
    <row r="127" spans="1:12" x14ac:dyDescent="0.25">
      <c r="B127" s="137" t="s">
        <v>246</v>
      </c>
      <c r="C127" s="124">
        <v>0</v>
      </c>
      <c r="D127" s="124">
        <v>-1.5</v>
      </c>
      <c r="E127" s="124">
        <v>-44.1</v>
      </c>
      <c r="F127" s="124">
        <v>21.2</v>
      </c>
      <c r="G127" s="124">
        <v>0</v>
      </c>
      <c r="H127" s="124">
        <v>0</v>
      </c>
      <c r="I127" s="124">
        <v>4.2</v>
      </c>
      <c r="J127" s="124">
        <v>0</v>
      </c>
      <c r="K127" s="124">
        <v>0</v>
      </c>
      <c r="L127" s="124">
        <v>0</v>
      </c>
    </row>
    <row r="128" spans="1:12" x14ac:dyDescent="0.25">
      <c r="B128" s="117"/>
      <c r="C128" s="118"/>
      <c r="D128" s="118"/>
      <c r="E128" s="118"/>
      <c r="F128" s="118"/>
      <c r="G128" s="118"/>
      <c r="H128" s="118"/>
      <c r="I128" s="118"/>
      <c r="J128" s="118"/>
      <c r="K128" s="118"/>
      <c r="L128" s="118"/>
    </row>
    <row r="129" spans="2:13" ht="15.75" x14ac:dyDescent="0.25">
      <c r="B129" s="119" t="s">
        <v>126</v>
      </c>
      <c r="C129" s="120">
        <f>SUM(C130:C132)</f>
        <v>4.3</v>
      </c>
      <c r="D129" s="120">
        <f t="shared" ref="D129:I129" si="7">+SUM(D130:D132)</f>
        <v>-8.7000000000000011</v>
      </c>
      <c r="E129" s="120">
        <f t="shared" si="7"/>
        <v>-324.10000000000002</v>
      </c>
      <c r="F129" s="120">
        <f t="shared" si="7"/>
        <v>0.90000000000000013</v>
      </c>
      <c r="G129" s="120">
        <f>+SUM(G130:G132)</f>
        <v>-1.3000000000000003</v>
      </c>
      <c r="H129" s="120">
        <f t="shared" si="7"/>
        <v>-20.100000000000001</v>
      </c>
      <c r="I129" s="120">
        <f t="shared" si="7"/>
        <v>-23.3</v>
      </c>
      <c r="J129" s="120">
        <f>+SUM(J130:J132)</f>
        <v>-23.5</v>
      </c>
      <c r="K129" s="120">
        <f>+SUM(K130:K132)</f>
        <v>-4</v>
      </c>
      <c r="L129" s="120">
        <f>+SUM(L130:L132)</f>
        <v>20.2</v>
      </c>
    </row>
    <row r="130" spans="2:13" x14ac:dyDescent="0.25">
      <c r="B130" s="137" t="s">
        <v>123</v>
      </c>
      <c r="C130" s="124">
        <v>1</v>
      </c>
      <c r="D130" s="124">
        <v>-6.9</v>
      </c>
      <c r="E130" s="124">
        <v>-11.9</v>
      </c>
      <c r="F130" s="124">
        <v>-0.7</v>
      </c>
      <c r="G130" s="124">
        <v>-2.7</v>
      </c>
      <c r="H130" s="124">
        <v>15.9</v>
      </c>
      <c r="I130" s="124">
        <v>-23</v>
      </c>
      <c r="J130" s="124">
        <v>-6.4</v>
      </c>
      <c r="K130" s="124">
        <v>-7.5</v>
      </c>
      <c r="L130" s="124">
        <v>19.5</v>
      </c>
    </row>
    <row r="131" spans="2:13" x14ac:dyDescent="0.25">
      <c r="B131" s="137" t="s">
        <v>124</v>
      </c>
      <c r="C131" s="124">
        <v>3.3</v>
      </c>
      <c r="D131" s="124">
        <v>-1.8</v>
      </c>
      <c r="E131" s="124">
        <v>-4.5999999999999996</v>
      </c>
      <c r="F131" s="124">
        <v>1.6</v>
      </c>
      <c r="G131" s="124">
        <v>1.4</v>
      </c>
      <c r="H131" s="124">
        <v>6</v>
      </c>
      <c r="I131" s="124">
        <v>-0.3</v>
      </c>
      <c r="J131" s="124">
        <v>-17</v>
      </c>
      <c r="K131" s="124">
        <v>3.5</v>
      </c>
      <c r="L131" s="124">
        <v>0.7</v>
      </c>
    </row>
    <row r="132" spans="2:13" x14ac:dyDescent="0.25">
      <c r="B132" s="137" t="s">
        <v>226</v>
      </c>
      <c r="C132" s="124">
        <v>0</v>
      </c>
      <c r="D132" s="124">
        <v>0</v>
      </c>
      <c r="E132" s="124">
        <v>-307.60000000000002</v>
      </c>
      <c r="F132" s="124">
        <v>0</v>
      </c>
      <c r="G132" s="124">
        <v>0</v>
      </c>
      <c r="H132" s="124">
        <v>-42</v>
      </c>
      <c r="I132" s="124">
        <v>0</v>
      </c>
      <c r="J132" s="124">
        <v>-0.1</v>
      </c>
      <c r="K132" s="124">
        <v>0</v>
      </c>
      <c r="L132" s="124">
        <v>0</v>
      </c>
    </row>
    <row r="133" spans="2:13" ht="15.75" x14ac:dyDescent="0.25">
      <c r="B133" s="137"/>
      <c r="C133" s="135"/>
      <c r="D133" s="120"/>
      <c r="E133" s="120"/>
      <c r="F133" s="120"/>
      <c r="G133" s="120"/>
      <c r="H133" s="120"/>
      <c r="I133" s="120"/>
      <c r="J133" s="120"/>
      <c r="K133" s="120"/>
      <c r="L133" s="120"/>
      <c r="M133" s="232"/>
    </row>
    <row r="134" spans="2:13" ht="15.75" x14ac:dyDescent="0.25">
      <c r="B134" s="119" t="s">
        <v>127</v>
      </c>
      <c r="C134" s="134">
        <f t="shared" ref="C134:L134" si="8">+C129+C123+C121+C118+C116+C114</f>
        <v>3469.6</v>
      </c>
      <c r="D134" s="134">
        <f t="shared" si="8"/>
        <v>-1184.4999999999986</v>
      </c>
      <c r="E134" s="134">
        <f t="shared" si="8"/>
        <v>-9578.9000000000015</v>
      </c>
      <c r="F134" s="134">
        <f t="shared" si="8"/>
        <v>9424.7999999999993</v>
      </c>
      <c r="G134" s="134">
        <f>+G129+G123+G121+G118+G116+G114</f>
        <v>-4391.7999999999984</v>
      </c>
      <c r="H134" s="134">
        <f t="shared" si="8"/>
        <v>7336.0999999999976</v>
      </c>
      <c r="I134" s="134">
        <f t="shared" si="8"/>
        <v>4690.0000000000018</v>
      </c>
      <c r="J134" s="134">
        <f t="shared" si="8"/>
        <v>-31855.4</v>
      </c>
      <c r="K134" s="134">
        <f t="shared" si="8"/>
        <v>1149.3999999999994</v>
      </c>
      <c r="L134" s="134">
        <f t="shared" si="8"/>
        <v>-772.70000000000027</v>
      </c>
      <c r="M134" s="232"/>
    </row>
    <row r="135" spans="2:13" ht="15.75" x14ac:dyDescent="0.25">
      <c r="B135" s="119"/>
      <c r="C135" s="120"/>
      <c r="D135" s="136"/>
      <c r="E135" s="136"/>
      <c r="F135" s="136"/>
      <c r="G135" s="136"/>
      <c r="H135" s="136"/>
      <c r="I135" s="136"/>
      <c r="J135" s="136"/>
      <c r="K135" s="136"/>
      <c r="L135" s="136"/>
      <c r="M135" s="232"/>
    </row>
    <row r="136" spans="2:13" ht="17.25" x14ac:dyDescent="0.3">
      <c r="B136" s="138" t="s">
        <v>176</v>
      </c>
      <c r="C136" s="28">
        <f>+C16+C134</f>
        <v>335661.4</v>
      </c>
      <c r="D136" s="28">
        <f t="shared" ref="D136:L136" si="9">+D134+D16</f>
        <v>334476.90000000002</v>
      </c>
      <c r="E136" s="28">
        <f t="shared" si="9"/>
        <v>324898</v>
      </c>
      <c r="F136" s="28">
        <f>+F134+F16</f>
        <v>334322.8</v>
      </c>
      <c r="G136" s="28">
        <f t="shared" si="9"/>
        <v>329931</v>
      </c>
      <c r="H136" s="28">
        <f t="shared" si="9"/>
        <v>337267.1</v>
      </c>
      <c r="I136" s="28">
        <f t="shared" si="9"/>
        <v>341957.1</v>
      </c>
      <c r="J136" s="28">
        <f t="shared" si="9"/>
        <v>310101.69999999995</v>
      </c>
      <c r="K136" s="28">
        <f t="shared" si="9"/>
        <v>311251.09999999998</v>
      </c>
      <c r="L136" s="28">
        <f t="shared" si="9"/>
        <v>310478.39999999997</v>
      </c>
      <c r="M136" s="232"/>
    </row>
    <row r="137" spans="2:13" ht="15.75" x14ac:dyDescent="0.25">
      <c r="B137" s="139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232"/>
    </row>
    <row r="138" spans="2:13" ht="32.25" x14ac:dyDescent="0.3">
      <c r="B138" s="138" t="s">
        <v>128</v>
      </c>
      <c r="C138" s="28">
        <f>+C14+C129</f>
        <v>2809.7000000000003</v>
      </c>
      <c r="D138" s="28">
        <f t="shared" ref="D138:L138" si="10">+D129+D14</f>
        <v>2801.0000000000005</v>
      </c>
      <c r="E138" s="28">
        <f t="shared" si="10"/>
        <v>2476.9000000000005</v>
      </c>
      <c r="F138" s="28">
        <f t="shared" si="10"/>
        <v>2477.8000000000006</v>
      </c>
      <c r="G138" s="28">
        <f t="shared" si="10"/>
        <v>2476.5000000000005</v>
      </c>
      <c r="H138" s="28">
        <f t="shared" si="10"/>
        <v>2456.4000000000005</v>
      </c>
      <c r="I138" s="28">
        <f t="shared" si="10"/>
        <v>2433.1000000000004</v>
      </c>
      <c r="J138" s="28">
        <f t="shared" si="10"/>
        <v>2409.6000000000004</v>
      </c>
      <c r="K138" s="28">
        <f t="shared" si="10"/>
        <v>2405.6000000000004</v>
      </c>
      <c r="L138" s="28">
        <f t="shared" si="10"/>
        <v>2425.8000000000002</v>
      </c>
    </row>
    <row r="139" spans="2:13" ht="15.75" x14ac:dyDescent="0.25">
      <c r="B139" s="139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</row>
    <row r="140" spans="2:13" ht="32.25" x14ac:dyDescent="0.3">
      <c r="B140" s="138" t="s">
        <v>157</v>
      </c>
      <c r="C140" s="28">
        <f t="shared" ref="C140:H140" si="11">+C136-C138</f>
        <v>332851.7</v>
      </c>
      <c r="D140" s="28">
        <f t="shared" si="11"/>
        <v>331675.90000000002</v>
      </c>
      <c r="E140" s="28">
        <f t="shared" si="11"/>
        <v>322421.09999999998</v>
      </c>
      <c r="F140" s="28">
        <f t="shared" si="11"/>
        <v>331845</v>
      </c>
      <c r="G140" s="28">
        <f>+G136-G138</f>
        <v>327454.5</v>
      </c>
      <c r="H140" s="28">
        <f t="shared" si="11"/>
        <v>334810.69999999995</v>
      </c>
      <c r="I140" s="28">
        <f>+I136-I138</f>
        <v>339524</v>
      </c>
      <c r="J140" s="28">
        <f>+J136-J138</f>
        <v>307692.09999999998</v>
      </c>
      <c r="K140" s="28">
        <f>+K136-K138</f>
        <v>308845.5</v>
      </c>
      <c r="L140" s="28">
        <f>+L136-L138</f>
        <v>308052.59999999998</v>
      </c>
    </row>
    <row r="141" spans="2:13" ht="15.75" thickBot="1" x14ac:dyDescent="0.3">
      <c r="B141" s="76"/>
      <c r="C141" s="77"/>
      <c r="D141" s="78"/>
      <c r="E141" s="78"/>
      <c r="F141" s="78"/>
      <c r="G141" s="78"/>
      <c r="H141" s="78"/>
      <c r="I141" s="78"/>
      <c r="J141" s="78"/>
      <c r="K141" s="78"/>
      <c r="L141" s="78"/>
    </row>
    <row r="142" spans="2:13" ht="15.75" thickTop="1" x14ac:dyDescent="0.25">
      <c r="B142" s="79"/>
      <c r="C142" s="238"/>
      <c r="D142" s="232"/>
      <c r="E142" s="232"/>
      <c r="F142" s="232"/>
      <c r="G142" s="232"/>
      <c r="H142" s="232"/>
      <c r="I142" s="232"/>
      <c r="J142" s="232"/>
      <c r="K142" s="232"/>
      <c r="L142" s="232"/>
    </row>
    <row r="143" spans="2:13" x14ac:dyDescent="0.25">
      <c r="B143" s="84" t="s">
        <v>184</v>
      </c>
      <c r="C143" s="236"/>
      <c r="D143" s="236"/>
      <c r="E143" s="236"/>
      <c r="F143" s="239"/>
      <c r="G143" s="239"/>
      <c r="H143" s="239"/>
      <c r="I143" s="239"/>
      <c r="J143" s="239"/>
      <c r="K143" s="239"/>
      <c r="L143" s="239"/>
    </row>
    <row r="144" spans="2:13" x14ac:dyDescent="0.25">
      <c r="B144" s="79"/>
      <c r="C144" s="242"/>
      <c r="D144" s="242"/>
      <c r="E144" s="242"/>
      <c r="F144" s="242"/>
      <c r="G144" s="242"/>
      <c r="H144" s="242"/>
      <c r="I144" s="242"/>
      <c r="J144" s="242"/>
      <c r="K144" s="242"/>
      <c r="L144" s="242"/>
    </row>
    <row r="145" spans="2:12" x14ac:dyDescent="0.25">
      <c r="B145" s="79"/>
      <c r="C145" s="242"/>
      <c r="D145" s="242"/>
      <c r="E145" s="242"/>
      <c r="F145" s="242"/>
      <c r="G145" s="242"/>
      <c r="H145" s="242"/>
      <c r="I145" s="242"/>
      <c r="J145" s="242"/>
      <c r="K145" s="242"/>
      <c r="L145" s="242"/>
    </row>
    <row r="146" spans="2:12" x14ac:dyDescent="0.25">
      <c r="B146" s="79"/>
      <c r="C146" s="242"/>
      <c r="D146" s="217"/>
      <c r="E146" s="217"/>
      <c r="F146" s="217"/>
      <c r="G146" s="217"/>
      <c r="H146" s="217"/>
      <c r="I146" s="217"/>
      <c r="J146" s="217"/>
      <c r="K146" s="217"/>
      <c r="L146" s="217"/>
    </row>
    <row r="147" spans="2:12" x14ac:dyDescent="0.25">
      <c r="B147" s="79"/>
      <c r="C147" s="79"/>
    </row>
    <row r="148" spans="2:12" x14ac:dyDescent="0.25">
      <c r="B148" s="79"/>
      <c r="C148" s="79"/>
    </row>
    <row r="149" spans="2:12" x14ac:dyDescent="0.25">
      <c r="B149" s="79"/>
      <c r="C149" s="243"/>
      <c r="D149" s="243"/>
      <c r="E149" s="243"/>
      <c r="F149" s="243"/>
      <c r="G149" s="243"/>
      <c r="H149" s="243"/>
      <c r="I149" s="243"/>
      <c r="J149" s="243"/>
      <c r="K149" s="243"/>
      <c r="L149" s="243"/>
    </row>
    <row r="150" spans="2:12" x14ac:dyDescent="0.25">
      <c r="B150" s="79"/>
      <c r="C150" s="243"/>
      <c r="D150" s="243"/>
      <c r="E150" s="243"/>
      <c r="F150" s="243"/>
      <c r="G150" s="243"/>
      <c r="H150" s="243"/>
      <c r="I150" s="243"/>
      <c r="J150" s="243"/>
      <c r="K150" s="243"/>
      <c r="L150" s="243"/>
    </row>
    <row r="151" spans="2:12" x14ac:dyDescent="0.25">
      <c r="B151" s="79"/>
      <c r="C151" s="243"/>
      <c r="D151" s="243"/>
      <c r="E151" s="243"/>
      <c r="F151" s="243"/>
      <c r="G151" s="243"/>
      <c r="H151" s="243"/>
      <c r="I151" s="243"/>
      <c r="J151" s="243"/>
      <c r="K151" s="243"/>
      <c r="L151" s="243"/>
    </row>
    <row r="152" spans="2:12" x14ac:dyDescent="0.25">
      <c r="B152" s="79"/>
      <c r="C152" s="79"/>
    </row>
    <row r="153" spans="2:12" x14ac:dyDescent="0.25">
      <c r="B153" s="79"/>
      <c r="C153" s="79"/>
    </row>
    <row r="154" spans="2:12" x14ac:dyDescent="0.25">
      <c r="B154" s="79"/>
      <c r="C154" s="79"/>
    </row>
    <row r="155" spans="2:12" x14ac:dyDescent="0.25">
      <c r="B155" s="79"/>
      <c r="C155" s="79"/>
    </row>
  </sheetData>
  <sortState ref="B62:J70">
    <sortCondition ref="B62:B70"/>
  </sortState>
  <mergeCells count="3">
    <mergeCell ref="B5:L5"/>
    <mergeCell ref="B6:L6"/>
    <mergeCell ref="B7:L7"/>
  </mergeCells>
  <hyperlinks>
    <hyperlink ref="A1" location="INDICE!A1" display="Indice"/>
  </hyperlink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8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Indice</vt:lpstr>
      <vt:lpstr>A.1</vt:lpstr>
      <vt:lpstr>A.2</vt:lpstr>
      <vt:lpstr>A.3</vt:lpstr>
      <vt:lpstr>A.4</vt:lpstr>
      <vt:lpstr>A.3!Área_de_impresión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CRDP</dc:creator>
  <cp:lastModifiedBy>Template</cp:lastModifiedBy>
  <cp:lastPrinted>2019-11-13T15:08:40Z</cp:lastPrinted>
  <dcterms:created xsi:type="dcterms:W3CDTF">2019-04-03T17:51:32Z</dcterms:created>
  <dcterms:modified xsi:type="dcterms:W3CDTF">2019-11-14T18:56:56Z</dcterms:modified>
</cp:coreProperties>
</file>