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90" windowWidth="14910" windowHeight="13170"/>
  </bookViews>
  <sheets>
    <sheet name="Indice" sheetId="2" r:id="rId1"/>
    <sheet name="A.1" sheetId="1" r:id="rId2"/>
    <sheet name="A.2" sheetId="5" r:id="rId3"/>
    <sheet name="A.3" sheetId="4" r:id="rId4"/>
    <sheet name="A.4"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r">#REF!</definedName>
    <definedName name="_r">#REF!</definedName>
    <definedName name="_xlnm.Print_Area" localSheetId="3">A.3!$A$1:$Q$60</definedName>
    <definedName name="Coef">[1]CoefStocks!$A$4:$AT$260</definedName>
    <definedName name="CVAL">[2]Resumen!$A$2:$AU$262</definedName>
    <definedName name="dieferencias">#REF!</definedName>
    <definedName name="Diferencia">#REF!</definedName>
    <definedName name="e">#REF!</definedName>
    <definedName name="eee">#REF!</definedName>
    <definedName name="ESTRUCTU_BONOS_PROVINCIALES_List">#REF!</definedName>
    <definedName name="Final">'[3]Amort Títulos'!$K$1</definedName>
    <definedName name="Kanual">'[4]2005 K'!$A$2:$G$399</definedName>
    <definedName name="Kmens2004">'[5]IV 2004 cap'!$A$3:$E$246</definedName>
    <definedName name="kmens2005">'[6]KAPITIV 2005'!$A$4:$E$248</definedName>
    <definedName name="Kmens2006">'[6]KAPITA 2006'!$A$4:$N$401</definedName>
    <definedName name="kmens2007">'[7]kap. 2007'!$A$3:$N$363</definedName>
    <definedName name="Kmens2008">'[8]kap 2008'!$A$4:$N$332</definedName>
    <definedName name="kmens2009">'[9]KAP 2009'!$A$4:$N$305</definedName>
    <definedName name="kmens2010">[9]KAP2010!$A$5:$N$287</definedName>
    <definedName name="Kresto">'[6]KAPITAL RESTO'!$A$3:$CH$370</definedName>
    <definedName name="p">#REF!</definedName>
    <definedName name="POPO">#REF!</definedName>
    <definedName name="RESIDENTES">[10]!RESIDENTES</definedName>
    <definedName name="rrr">#REF!</definedName>
    <definedName name="SIGADERD">[11]!SIGADERED</definedName>
    <definedName name="TOTAL">[1]SIGADE!$A$2:$AU$306</definedName>
    <definedName name="varrrrrrrr">#REF!</definedName>
  </definedNames>
  <calcPr calcId="144525"/>
</workbook>
</file>

<file path=xl/calcChain.xml><?xml version="1.0" encoding="utf-8"?>
<calcChain xmlns="http://schemas.openxmlformats.org/spreadsheetml/2006/main">
  <c r="O109" i="1" l="1"/>
  <c r="N109" i="1" l="1"/>
  <c r="N127" i="1" l="1"/>
  <c r="O127" i="1"/>
  <c r="P127" i="1" l="1"/>
  <c r="P154" i="1"/>
  <c r="O154" i="1"/>
  <c r="P149" i="1"/>
  <c r="O149" i="1"/>
  <c r="P144" i="1"/>
  <c r="O144" i="1"/>
  <c r="N144" i="1"/>
  <c r="P133" i="1"/>
  <c r="O133" i="1"/>
  <c r="P111" i="1"/>
  <c r="O111" i="1"/>
  <c r="P105" i="1"/>
  <c r="O105" i="1"/>
  <c r="P94" i="1"/>
  <c r="O94" i="1"/>
  <c r="O90" i="1" s="1"/>
  <c r="P85" i="1"/>
  <c r="O85" i="1"/>
  <c r="P80" i="1"/>
  <c r="O80" i="1"/>
  <c r="P74" i="1"/>
  <c r="O74" i="1"/>
  <c r="P70" i="1"/>
  <c r="O70" i="1"/>
  <c r="P67" i="1"/>
  <c r="O67" i="1"/>
  <c r="P62" i="1"/>
  <c r="O62" i="1"/>
  <c r="P59" i="1"/>
  <c r="O59" i="1"/>
  <c r="P53" i="1"/>
  <c r="O53" i="1"/>
  <c r="P50" i="1"/>
  <c r="O50" i="1"/>
  <c r="O44" i="1"/>
  <c r="P31" i="1"/>
  <c r="O31" i="1"/>
  <c r="O21" i="1" s="1"/>
  <c r="P22" i="1"/>
  <c r="O22" i="1"/>
  <c r="P20" i="5"/>
  <c r="O20" i="5"/>
  <c r="O14" i="5" s="1"/>
  <c r="P18" i="5"/>
  <c r="P14" i="5" s="1"/>
  <c r="O18" i="5"/>
  <c r="P16" i="5"/>
  <c r="O16" i="5"/>
  <c r="P31" i="5"/>
  <c r="O31" i="5"/>
  <c r="P23" i="5"/>
  <c r="O23" i="5"/>
  <c r="P16" i="4"/>
  <c r="O16" i="4"/>
  <c r="P43" i="4"/>
  <c r="O43" i="4"/>
  <c r="P40" i="4"/>
  <c r="O40" i="4"/>
  <c r="P37" i="4"/>
  <c r="O37" i="4"/>
  <c r="P32" i="4"/>
  <c r="O32" i="4"/>
  <c r="P27" i="4"/>
  <c r="O27" i="4"/>
  <c r="P21" i="4"/>
  <c r="O21" i="4"/>
  <c r="P90" i="1" l="1"/>
  <c r="O57" i="1"/>
  <c r="O66" i="1"/>
  <c r="O79" i="1"/>
  <c r="P44" i="1"/>
  <c r="P57" i="1"/>
  <c r="P66" i="1"/>
  <c r="P132" i="1"/>
  <c r="O132" i="1"/>
  <c r="O121" i="1" s="1"/>
  <c r="P79" i="1"/>
  <c r="O43" i="1"/>
  <c r="O19" i="1" s="1"/>
  <c r="O17" i="1" s="1"/>
  <c r="P21" i="1"/>
  <c r="P25" i="4"/>
  <c r="O25" i="4"/>
  <c r="P70" i="4"/>
  <c r="P69" i="4"/>
  <c r="P68" i="4"/>
  <c r="P59" i="4"/>
  <c r="P58" i="4"/>
  <c r="P57" i="4"/>
  <c r="P56" i="4"/>
  <c r="P55" i="4"/>
  <c r="P54" i="4"/>
  <c r="P53" i="4"/>
  <c r="P121" i="1" l="1"/>
  <c r="P43" i="1"/>
  <c r="O15" i="1"/>
  <c r="O12" i="1" s="1"/>
  <c r="O10" i="1" s="1"/>
  <c r="P19" i="1"/>
  <c r="P51" i="4"/>
  <c r="Q53" i="4"/>
  <c r="Q54" i="4"/>
  <c r="Q58" i="4"/>
  <c r="Q55" i="4"/>
  <c r="Q59" i="4"/>
  <c r="P66" i="4"/>
  <c r="Q31" i="5"/>
  <c r="Q23" i="5"/>
  <c r="Q20" i="5"/>
  <c r="Q18" i="5"/>
  <c r="Q16" i="5"/>
  <c r="P17" i="1" l="1"/>
  <c r="Q57" i="4"/>
  <c r="Q56" i="4"/>
  <c r="Q70" i="4"/>
  <c r="Q69" i="4"/>
  <c r="Q68" i="4"/>
  <c r="P15" i="1" l="1"/>
  <c r="O134" i="6"/>
  <c r="P88" i="6"/>
  <c r="P12" i="1" l="1"/>
  <c r="P134" i="6"/>
  <c r="P10" i="1" l="1"/>
  <c r="Q12" i="1"/>
  <c r="P154" i="6"/>
  <c r="P148" i="6"/>
  <c r="P143" i="6"/>
  <c r="P127" i="6"/>
  <c r="P118" i="6"/>
  <c r="P100" i="6"/>
  <c r="P81" i="6"/>
  <c r="P70" i="6"/>
  <c r="P52" i="6"/>
  <c r="P23" i="6"/>
  <c r="Q149" i="1" l="1"/>
  <c r="Q133" i="1"/>
  <c r="Q121" i="1"/>
  <c r="Q109" i="1"/>
  <c r="Q90" i="1"/>
  <c r="Q77" i="1"/>
  <c r="Q44" i="1"/>
  <c r="Q21" i="1"/>
  <c r="Q22" i="1"/>
  <c r="Q144" i="1"/>
  <c r="Q132" i="1"/>
  <c r="Q119" i="1"/>
  <c r="Q105" i="1"/>
  <c r="Q85" i="1"/>
  <c r="Q74" i="1"/>
  <c r="Q43" i="1"/>
  <c r="Q19" i="1"/>
  <c r="Q17" i="1"/>
  <c r="Q127" i="1"/>
  <c r="Q130" i="1"/>
  <c r="Q117" i="1"/>
  <c r="Q94" i="1"/>
  <c r="Q80" i="1"/>
  <c r="Q66" i="1"/>
  <c r="Q31" i="1"/>
  <c r="Q154" i="1"/>
  <c r="Q125" i="1"/>
  <c r="Q123" i="1"/>
  <c r="Q111" i="1"/>
  <c r="Q92" i="1"/>
  <c r="Q79" i="1"/>
  <c r="Q57" i="1"/>
  <c r="Q15" i="1"/>
  <c r="P85" i="6"/>
  <c r="P20" i="6"/>
  <c r="O154" i="6"/>
  <c r="O148" i="6"/>
  <c r="O143" i="6"/>
  <c r="O127" i="6"/>
  <c r="O118" i="6"/>
  <c r="O100" i="6"/>
  <c r="O88" i="6"/>
  <c r="O81" i="6"/>
  <c r="O70" i="6"/>
  <c r="O52" i="6"/>
  <c r="O23" i="6"/>
  <c r="O20" i="6" l="1"/>
  <c r="O85" i="6"/>
  <c r="O139" i="6" s="1"/>
  <c r="O159" i="6" s="1"/>
  <c r="P139" i="6"/>
  <c r="P159" i="6" s="1"/>
  <c r="N154" i="1" l="1"/>
  <c r="N149" i="1"/>
  <c r="N133" i="1"/>
  <c r="N132" i="1" s="1"/>
  <c r="N121" i="1" s="1"/>
  <c r="N111" i="1"/>
  <c r="N105" i="1"/>
  <c r="N94" i="1"/>
  <c r="N85" i="1"/>
  <c r="N80" i="1"/>
  <c r="N74" i="1"/>
  <c r="N70" i="1"/>
  <c r="N67" i="1"/>
  <c r="N62" i="1"/>
  <c r="N59" i="1"/>
  <c r="N53" i="1"/>
  <c r="N50" i="1"/>
  <c r="N39" i="1"/>
  <c r="N36" i="1"/>
  <c r="N22" i="1"/>
  <c r="N31" i="5"/>
  <c r="N23" i="5"/>
  <c r="N20" i="5"/>
  <c r="N18" i="5"/>
  <c r="N14" i="5" s="1"/>
  <c r="N16" i="5"/>
  <c r="N70" i="4"/>
  <c r="N69" i="4"/>
  <c r="N68" i="4"/>
  <c r="N66" i="4" s="1"/>
  <c r="N50" i="4"/>
  <c r="N65" i="4" s="1"/>
  <c r="N43" i="4"/>
  <c r="N59" i="4" s="1"/>
  <c r="N40" i="4"/>
  <c r="N58" i="4" s="1"/>
  <c r="N37" i="4"/>
  <c r="N57" i="4" s="1"/>
  <c r="N32" i="4"/>
  <c r="N56" i="4" s="1"/>
  <c r="N27" i="4"/>
  <c r="N55" i="4" s="1"/>
  <c r="N21" i="4"/>
  <c r="N54" i="4" s="1"/>
  <c r="N16" i="4"/>
  <c r="N53" i="4" s="1"/>
  <c r="N51" i="4" s="1"/>
  <c r="N14" i="4"/>
  <c r="N31" i="1" l="1"/>
  <c r="N21" i="1" s="1"/>
  <c r="N90" i="1"/>
  <c r="N66" i="1"/>
  <c r="N57" i="1"/>
  <c r="N79" i="1"/>
  <c r="N44" i="1"/>
  <c r="N25" i="4"/>
  <c r="N12" i="4" s="1"/>
  <c r="N23" i="6"/>
  <c r="N43" i="1" l="1"/>
  <c r="N19" i="1" s="1"/>
  <c r="N17" i="1" s="1"/>
  <c r="N15" i="1" s="1"/>
  <c r="N12" i="1" s="1"/>
  <c r="N10" i="1" s="1"/>
  <c r="N52" i="6"/>
  <c r="M69" i="4" l="1"/>
  <c r="L69" i="4"/>
  <c r="K69" i="4"/>
  <c r="J69" i="4"/>
  <c r="I69" i="4"/>
  <c r="H69" i="4"/>
  <c r="G69" i="4"/>
  <c r="F69" i="4"/>
  <c r="E69" i="4"/>
  <c r="D69" i="4"/>
  <c r="C69" i="4"/>
  <c r="N154" i="6" l="1"/>
  <c r="M154" i="6"/>
  <c r="L154" i="6"/>
  <c r="K154" i="6"/>
  <c r="J154" i="6"/>
  <c r="I154" i="6"/>
  <c r="H154" i="6"/>
  <c r="G154" i="6"/>
  <c r="F154" i="6"/>
  <c r="E154" i="6"/>
  <c r="D154" i="6"/>
  <c r="C154" i="6"/>
  <c r="C163" i="6" s="1"/>
  <c r="D14" i="6" s="1"/>
  <c r="N148" i="6"/>
  <c r="M148" i="6"/>
  <c r="L148" i="6"/>
  <c r="K148" i="6"/>
  <c r="J148" i="6"/>
  <c r="I148" i="6"/>
  <c r="H148" i="6"/>
  <c r="G148" i="6"/>
  <c r="F148" i="6"/>
  <c r="E148" i="6"/>
  <c r="D148" i="6"/>
  <c r="C148" i="6"/>
  <c r="N143" i="6"/>
  <c r="N127" i="6"/>
  <c r="N118" i="6"/>
  <c r="N100" i="6"/>
  <c r="N85" i="6" s="1"/>
  <c r="N88" i="6"/>
  <c r="M85" i="6"/>
  <c r="L85" i="6"/>
  <c r="K85" i="6"/>
  <c r="J85" i="6"/>
  <c r="I85" i="6"/>
  <c r="H85" i="6"/>
  <c r="G85" i="6"/>
  <c r="F85" i="6"/>
  <c r="E85" i="6"/>
  <c r="D85" i="6"/>
  <c r="C85" i="6"/>
  <c r="N81" i="6"/>
  <c r="N70" i="6"/>
  <c r="N20" i="6"/>
  <c r="M20" i="6"/>
  <c r="M139" i="6" s="1"/>
  <c r="L20" i="6"/>
  <c r="L139" i="6" s="1"/>
  <c r="K20" i="6"/>
  <c r="J20" i="6"/>
  <c r="J139" i="6" s="1"/>
  <c r="I20" i="6"/>
  <c r="I139" i="6" s="1"/>
  <c r="H20" i="6"/>
  <c r="H139" i="6" s="1"/>
  <c r="G20" i="6"/>
  <c r="F20" i="6"/>
  <c r="F139" i="6" s="1"/>
  <c r="E20" i="6"/>
  <c r="E139" i="6" s="1"/>
  <c r="D20" i="6"/>
  <c r="D139" i="6" s="1"/>
  <c r="C20" i="6"/>
  <c r="C16" i="6"/>
  <c r="G139" i="6" l="1"/>
  <c r="K139" i="6"/>
  <c r="C139" i="6"/>
  <c r="C159" i="6" s="1"/>
  <c r="C161" i="6" s="1"/>
  <c r="C165" i="6" s="1"/>
  <c r="D12" i="6" s="1"/>
  <c r="D16" i="6" s="1"/>
  <c r="N139" i="6"/>
  <c r="N159" i="6" s="1"/>
  <c r="D163" i="6"/>
  <c r="E14" i="6" s="1"/>
  <c r="E163" i="6" s="1"/>
  <c r="F14" i="6" s="1"/>
  <c r="F163" i="6" s="1"/>
  <c r="G14" i="6" s="1"/>
  <c r="G163" i="6" s="1"/>
  <c r="H14" i="6" s="1"/>
  <c r="H163" i="6" s="1"/>
  <c r="I14" i="6" s="1"/>
  <c r="I163" i="6" s="1"/>
  <c r="J14" i="6" s="1"/>
  <c r="J163" i="6" s="1"/>
  <c r="K14" i="6" s="1"/>
  <c r="K163" i="6" s="1"/>
  <c r="L14" i="6" s="1"/>
  <c r="L163" i="6" s="1"/>
  <c r="M14" i="6" s="1"/>
  <c r="M163" i="6" s="1"/>
  <c r="N14" i="6" s="1"/>
  <c r="N163" i="6" s="1"/>
  <c r="O14" i="6" s="1"/>
  <c r="O163" i="6" s="1"/>
  <c r="P14" i="6" s="1"/>
  <c r="P163" i="6" s="1"/>
  <c r="G159" i="6"/>
  <c r="K159" i="6"/>
  <c r="D159" i="6"/>
  <c r="H159" i="6"/>
  <c r="L159" i="6"/>
  <c r="E159" i="6"/>
  <c r="I159" i="6"/>
  <c r="M159" i="6"/>
  <c r="F159" i="6"/>
  <c r="J159" i="6"/>
  <c r="D161" i="6" l="1"/>
  <c r="D165" i="6" s="1"/>
  <c r="E12" i="6" s="1"/>
  <c r="E16" i="6" s="1"/>
  <c r="E161" i="6" s="1"/>
  <c r="E165" i="6" s="1"/>
  <c r="F12" i="6" s="1"/>
  <c r="F16" i="6" s="1"/>
  <c r="F161" i="6" s="1"/>
  <c r="F165" i="6" s="1"/>
  <c r="G12" i="6" s="1"/>
  <c r="G16" i="6" s="1"/>
  <c r="G161" i="6" s="1"/>
  <c r="G165" i="6" s="1"/>
  <c r="H12" i="6" s="1"/>
  <c r="H16" i="6" s="1"/>
  <c r="H161" i="6" s="1"/>
  <c r="H165" i="6" s="1"/>
  <c r="I12" i="6" s="1"/>
  <c r="I16" i="6" s="1"/>
  <c r="I161" i="6" s="1"/>
  <c r="I165" i="6" s="1"/>
  <c r="J12" i="6" s="1"/>
  <c r="J16" i="6" s="1"/>
  <c r="J161" i="6" s="1"/>
  <c r="J165" i="6" s="1"/>
  <c r="K12" i="6" s="1"/>
  <c r="K16" i="6" s="1"/>
  <c r="K161" i="6" s="1"/>
  <c r="K165" i="6" s="1"/>
  <c r="L12" i="6" s="1"/>
  <c r="L16" i="6" s="1"/>
  <c r="L161" i="6" s="1"/>
  <c r="L165" i="6" s="1"/>
  <c r="M12" i="6" s="1"/>
  <c r="M16" i="6" s="1"/>
  <c r="M161" i="6" s="1"/>
  <c r="M165" i="6" s="1"/>
  <c r="N12" i="6" s="1"/>
  <c r="N16" i="6" s="1"/>
  <c r="M70" i="4"/>
  <c r="M68" i="4"/>
  <c r="M50" i="4"/>
  <c r="M65" i="4" s="1"/>
  <c r="M43" i="4"/>
  <c r="M59" i="4" s="1"/>
  <c r="M40" i="4"/>
  <c r="M58" i="4" s="1"/>
  <c r="M37" i="4"/>
  <c r="M57" i="4" s="1"/>
  <c r="M32" i="4"/>
  <c r="M56" i="4" s="1"/>
  <c r="M27" i="4"/>
  <c r="M55" i="4" s="1"/>
  <c r="M21" i="4"/>
  <c r="M54" i="4" s="1"/>
  <c r="M16" i="4"/>
  <c r="M14" i="4" s="1"/>
  <c r="M31" i="5"/>
  <c r="M23" i="5"/>
  <c r="M20" i="5"/>
  <c r="M18" i="5"/>
  <c r="M16" i="5"/>
  <c r="M14" i="5" s="1"/>
  <c r="M154" i="1"/>
  <c r="M149" i="1"/>
  <c r="M144" i="1"/>
  <c r="M133" i="1"/>
  <c r="M111" i="1"/>
  <c r="M105" i="1"/>
  <c r="M94" i="1"/>
  <c r="M85" i="1"/>
  <c r="M80" i="1"/>
  <c r="M74" i="1"/>
  <c r="M70" i="1"/>
  <c r="M67" i="1"/>
  <c r="M66" i="1" s="1"/>
  <c r="M62" i="1"/>
  <c r="M59" i="1"/>
  <c r="M53" i="1"/>
  <c r="M50" i="1"/>
  <c r="M39" i="1"/>
  <c r="M36" i="1"/>
  <c r="M22" i="1"/>
  <c r="M31" i="1" l="1"/>
  <c r="M90" i="1"/>
  <c r="M132" i="1"/>
  <c r="M121" i="1" s="1"/>
  <c r="N161" i="6"/>
  <c r="N165" i="6" s="1"/>
  <c r="O12" i="6" s="1"/>
  <c r="O16" i="6" s="1"/>
  <c r="O161" i="6" s="1"/>
  <c r="M44" i="1"/>
  <c r="M57" i="1"/>
  <c r="M53" i="4"/>
  <c r="M51" i="4" s="1"/>
  <c r="M66" i="4"/>
  <c r="M21" i="1"/>
  <c r="M79" i="1"/>
  <c r="M25" i="4"/>
  <c r="M12" i="4" s="1"/>
  <c r="M43" i="1" l="1"/>
  <c r="M19" i="1"/>
  <c r="M17" i="1" s="1"/>
  <c r="M15" i="1" s="1"/>
  <c r="M12" i="1" s="1"/>
  <c r="M10" i="1" s="1"/>
  <c r="O165" i="6"/>
  <c r="L70" i="4"/>
  <c r="L68" i="4"/>
  <c r="L43" i="4"/>
  <c r="L59" i="4" s="1"/>
  <c r="L40" i="4"/>
  <c r="L58" i="4" s="1"/>
  <c r="L37" i="4"/>
  <c r="L57" i="4" s="1"/>
  <c r="L32" i="4"/>
  <c r="L56" i="4" s="1"/>
  <c r="L27" i="4"/>
  <c r="L55" i="4" s="1"/>
  <c r="L21" i="4"/>
  <c r="L54" i="4" s="1"/>
  <c r="L16" i="4"/>
  <c r="L31" i="5"/>
  <c r="L23" i="5"/>
  <c r="L20" i="5"/>
  <c r="L18" i="5"/>
  <c r="L14" i="5" s="1"/>
  <c r="L16" i="5"/>
  <c r="P12" i="6" l="1"/>
  <c r="P16" i="6" s="1"/>
  <c r="P161" i="6" s="1"/>
  <c r="P165" i="6" s="1"/>
  <c r="L14" i="4"/>
  <c r="L66" i="4"/>
  <c r="L53" i="4"/>
  <c r="L51" i="4" s="1"/>
  <c r="L25" i="4"/>
  <c r="L12" i="4" s="1"/>
  <c r="L154" i="1"/>
  <c r="L149" i="1"/>
  <c r="L144" i="1"/>
  <c r="L133" i="1"/>
  <c r="L111" i="1"/>
  <c r="L105" i="1"/>
  <c r="L94" i="1"/>
  <c r="L85" i="1"/>
  <c r="L80" i="1"/>
  <c r="L74" i="1"/>
  <c r="L70" i="1"/>
  <c r="L67" i="1"/>
  <c r="L62" i="1"/>
  <c r="L59" i="1"/>
  <c r="L53" i="1"/>
  <c r="L50" i="1"/>
  <c r="L39" i="1"/>
  <c r="L36" i="1"/>
  <c r="L22" i="1"/>
  <c r="L90" i="1" l="1"/>
  <c r="L66" i="1"/>
  <c r="L132" i="1"/>
  <c r="L121" i="1" s="1"/>
  <c r="L44" i="1"/>
  <c r="L57" i="1"/>
  <c r="L79" i="1"/>
  <c r="L31" i="1"/>
  <c r="L21" i="1" s="1"/>
  <c r="K70" i="4"/>
  <c r="J70" i="4"/>
  <c r="I70" i="4"/>
  <c r="H70" i="4"/>
  <c r="G70" i="4"/>
  <c r="F70" i="4"/>
  <c r="E70" i="4"/>
  <c r="D70" i="4"/>
  <c r="C70" i="4"/>
  <c r="L43" i="1" l="1"/>
  <c r="L19" i="1" s="1"/>
  <c r="L17" i="1" s="1"/>
  <c r="L15" i="1" s="1"/>
  <c r="L12" i="1" s="1"/>
  <c r="L10" i="1" s="1"/>
  <c r="K133" i="1"/>
  <c r="K144" i="1"/>
  <c r="K80" i="1"/>
  <c r="K85" i="1"/>
  <c r="K132" i="1" l="1"/>
  <c r="J144" i="1"/>
  <c r="I144" i="1"/>
  <c r="H144" i="1"/>
  <c r="G144" i="1"/>
  <c r="F144" i="1"/>
  <c r="E144" i="1"/>
  <c r="D144" i="1"/>
  <c r="C144" i="1"/>
  <c r="K154" i="1" l="1"/>
  <c r="J154" i="1"/>
  <c r="K149" i="1"/>
  <c r="J149" i="1"/>
  <c r="J133" i="1"/>
  <c r="K111" i="1"/>
  <c r="J111" i="1"/>
  <c r="I111" i="1"/>
  <c r="K105" i="1"/>
  <c r="J105" i="1"/>
  <c r="J85" i="1"/>
  <c r="J80" i="1"/>
  <c r="K74" i="1"/>
  <c r="J74" i="1"/>
  <c r="K70" i="1"/>
  <c r="J70" i="1"/>
  <c r="K67" i="1"/>
  <c r="J67" i="1"/>
  <c r="K62" i="1"/>
  <c r="J62" i="1"/>
  <c r="K59" i="1"/>
  <c r="J59" i="1"/>
  <c r="K53" i="1"/>
  <c r="J53" i="1"/>
  <c r="K50" i="1"/>
  <c r="J50" i="1"/>
  <c r="K94" i="1"/>
  <c r="J94" i="1"/>
  <c r="K22" i="1"/>
  <c r="J22" i="1"/>
  <c r="K44" i="1" l="1"/>
  <c r="J79" i="1"/>
  <c r="K57" i="1"/>
  <c r="K66" i="1"/>
  <c r="K90" i="1"/>
  <c r="K79" i="1"/>
  <c r="J90" i="1"/>
  <c r="J132" i="1"/>
  <c r="J66" i="1"/>
  <c r="J57" i="1"/>
  <c r="J44" i="1"/>
  <c r="K43" i="1" l="1"/>
  <c r="K121" i="1"/>
  <c r="J17" i="1"/>
  <c r="J121" i="1"/>
  <c r="J43" i="1"/>
  <c r="J15" i="1" l="1"/>
  <c r="J12" i="1" l="1"/>
  <c r="K68" i="4"/>
  <c r="K43" i="4"/>
  <c r="K59" i="4" s="1"/>
  <c r="K40" i="4"/>
  <c r="K58" i="4" s="1"/>
  <c r="K37" i="4"/>
  <c r="K57" i="4" s="1"/>
  <c r="K32" i="4"/>
  <c r="K56" i="4" s="1"/>
  <c r="K27" i="4"/>
  <c r="K21" i="4"/>
  <c r="K54" i="4" s="1"/>
  <c r="K16" i="4"/>
  <c r="K53" i="4" s="1"/>
  <c r="K31" i="5"/>
  <c r="K23" i="5"/>
  <c r="K20" i="5"/>
  <c r="K18" i="5"/>
  <c r="K16" i="5"/>
  <c r="J31" i="1"/>
  <c r="J21" i="1" s="1"/>
  <c r="K39" i="1"/>
  <c r="K36" i="1"/>
  <c r="K31" i="1" l="1"/>
  <c r="K21" i="1" s="1"/>
  <c r="K14" i="5"/>
  <c r="J10" i="1"/>
  <c r="K55" i="4"/>
  <c r="K51" i="4" s="1"/>
  <c r="K66" i="4"/>
  <c r="K25" i="4"/>
  <c r="K14" i="4"/>
  <c r="K12" i="4" l="1"/>
  <c r="K19" i="1"/>
  <c r="K17" i="1" l="1"/>
  <c r="J68" i="4"/>
  <c r="J43" i="4"/>
  <c r="J40" i="4"/>
  <c r="J58" i="4" s="1"/>
  <c r="J37" i="4"/>
  <c r="J57" i="4" s="1"/>
  <c r="J32" i="4"/>
  <c r="J21" i="4"/>
  <c r="J16" i="4"/>
  <c r="J59" i="4" l="1"/>
  <c r="J27" i="4"/>
  <c r="J54" i="4"/>
  <c r="J53" i="4"/>
  <c r="K15" i="1"/>
  <c r="J14" i="4"/>
  <c r="J56" i="4"/>
  <c r="J31" i="5"/>
  <c r="J23" i="5"/>
  <c r="J20" i="5"/>
  <c r="J18" i="5"/>
  <c r="J16" i="5"/>
  <c r="J25" i="4" l="1"/>
  <c r="J66" i="4"/>
  <c r="J55" i="4"/>
  <c r="J12" i="4"/>
  <c r="J14" i="5"/>
  <c r="K12" i="1"/>
  <c r="I105" i="1"/>
  <c r="I94" i="1"/>
  <c r="J51" i="4" l="1"/>
  <c r="K10" i="1"/>
  <c r="H105" i="1"/>
  <c r="H94" i="1"/>
  <c r="G105" i="1" l="1"/>
  <c r="G94" i="1"/>
  <c r="F105" i="1" l="1"/>
  <c r="F94" i="1"/>
  <c r="E105" i="1" l="1"/>
  <c r="E94" i="1"/>
  <c r="D105" i="1" l="1"/>
  <c r="D94" i="1"/>
  <c r="C105" i="1" l="1"/>
  <c r="C94" i="1" l="1"/>
  <c r="I85" i="1"/>
  <c r="H85" i="1"/>
  <c r="G85" i="1"/>
  <c r="F85" i="1"/>
  <c r="E85" i="1"/>
  <c r="D85" i="1"/>
  <c r="C85" i="1"/>
  <c r="I68" i="4" l="1"/>
  <c r="I31" i="5"/>
  <c r="I23" i="5"/>
  <c r="I20" i="5"/>
  <c r="I18" i="5"/>
  <c r="I14" i="5" s="1"/>
  <c r="I16" i="5"/>
  <c r="I43" i="4"/>
  <c r="I40" i="4"/>
  <c r="I58" i="4" s="1"/>
  <c r="I37" i="4"/>
  <c r="I57" i="4" s="1"/>
  <c r="I21" i="4"/>
  <c r="I16" i="4"/>
  <c r="I154" i="1"/>
  <c r="I149" i="1"/>
  <c r="I133" i="1"/>
  <c r="I90" i="1"/>
  <c r="I80" i="1"/>
  <c r="I74" i="1"/>
  <c r="I70" i="1"/>
  <c r="I67" i="1"/>
  <c r="I62" i="1"/>
  <c r="I59" i="1"/>
  <c r="I53" i="1"/>
  <c r="I50" i="1"/>
  <c r="I39" i="1"/>
  <c r="I36" i="1"/>
  <c r="I22" i="1"/>
  <c r="I31" i="1" l="1"/>
  <c r="I21" i="1" s="1"/>
  <c r="I54" i="4"/>
  <c r="I59" i="4"/>
  <c r="I32" i="4"/>
  <c r="I27" i="4"/>
  <c r="I14" i="4"/>
  <c r="I44" i="1"/>
  <c r="I57" i="1"/>
  <c r="I53" i="4"/>
  <c r="I66" i="1"/>
  <c r="I132" i="1"/>
  <c r="I121" i="1" s="1"/>
  <c r="I79" i="1"/>
  <c r="I43" i="1" l="1"/>
  <c r="I56" i="4"/>
  <c r="I66" i="4"/>
  <c r="I25" i="4"/>
  <c r="I19" i="1"/>
  <c r="I17" i="1" s="1"/>
  <c r="I55" i="4"/>
  <c r="I51" i="4"/>
  <c r="I12" i="4" l="1"/>
  <c r="I15" i="1"/>
  <c r="H43" i="4"/>
  <c r="G43" i="4"/>
  <c r="F43" i="4"/>
  <c r="F59" i="4" s="1"/>
  <c r="E43" i="4"/>
  <c r="D43" i="4"/>
  <c r="H40" i="4"/>
  <c r="G40" i="4"/>
  <c r="F40" i="4"/>
  <c r="F58" i="4" s="1"/>
  <c r="E40" i="4"/>
  <c r="D40" i="4"/>
  <c r="H37" i="4"/>
  <c r="G37" i="4"/>
  <c r="F37" i="4"/>
  <c r="F57" i="4" s="1"/>
  <c r="E37" i="4"/>
  <c r="D37" i="4"/>
  <c r="H32" i="4"/>
  <c r="G32" i="4"/>
  <c r="F32" i="4"/>
  <c r="F56" i="4" s="1"/>
  <c r="E32" i="4"/>
  <c r="D32" i="4"/>
  <c r="H27" i="4"/>
  <c r="G27" i="4"/>
  <c r="F27" i="4"/>
  <c r="F55" i="4" s="1"/>
  <c r="E27" i="4"/>
  <c r="D27" i="4"/>
  <c r="H21" i="4"/>
  <c r="G21" i="4"/>
  <c r="F21" i="4"/>
  <c r="F54" i="4" s="1"/>
  <c r="E21" i="4"/>
  <c r="D21" i="4"/>
  <c r="H16" i="4"/>
  <c r="G16" i="4"/>
  <c r="F16" i="4"/>
  <c r="F53" i="4" s="1"/>
  <c r="E16" i="4"/>
  <c r="D16" i="4"/>
  <c r="C43" i="4"/>
  <c r="C40" i="4"/>
  <c r="C37" i="4"/>
  <c r="C32" i="4"/>
  <c r="C27" i="4"/>
  <c r="C21" i="4"/>
  <c r="C16" i="4"/>
  <c r="H20" i="5"/>
  <c r="G20" i="5"/>
  <c r="F20" i="5"/>
  <c r="E20" i="5"/>
  <c r="D20" i="5"/>
  <c r="H18" i="5"/>
  <c r="G18" i="5"/>
  <c r="F18" i="5"/>
  <c r="E18" i="5"/>
  <c r="D18" i="5"/>
  <c r="H16" i="5"/>
  <c r="G16" i="5"/>
  <c r="F16" i="5"/>
  <c r="E16" i="5"/>
  <c r="D16" i="5"/>
  <c r="H23" i="5"/>
  <c r="G23" i="5"/>
  <c r="F23" i="5"/>
  <c r="E23" i="5"/>
  <c r="D23" i="5"/>
  <c r="H31" i="5"/>
  <c r="G31" i="5"/>
  <c r="F31" i="5"/>
  <c r="E31" i="5"/>
  <c r="D31" i="5"/>
  <c r="H154" i="1"/>
  <c r="G154" i="1"/>
  <c r="F154" i="1"/>
  <c r="E154" i="1"/>
  <c r="D154" i="1"/>
  <c r="H149" i="1"/>
  <c r="G149" i="1"/>
  <c r="F149" i="1"/>
  <c r="E149" i="1"/>
  <c r="D149" i="1"/>
  <c r="H133" i="1"/>
  <c r="G133" i="1"/>
  <c r="F133" i="1"/>
  <c r="E133" i="1"/>
  <c r="D133" i="1"/>
  <c r="H90" i="1"/>
  <c r="G90" i="1"/>
  <c r="F90" i="1"/>
  <c r="E90" i="1"/>
  <c r="D90" i="1"/>
  <c r="H80" i="1"/>
  <c r="G80" i="1"/>
  <c r="F80" i="1"/>
  <c r="E80" i="1"/>
  <c r="D80" i="1"/>
  <c r="H74" i="1"/>
  <c r="G74" i="1"/>
  <c r="F74" i="1"/>
  <c r="E74" i="1"/>
  <c r="D74" i="1"/>
  <c r="H70" i="1"/>
  <c r="G70" i="1"/>
  <c r="F70" i="1"/>
  <c r="E70" i="1"/>
  <c r="D70" i="1"/>
  <c r="H67" i="1"/>
  <c r="G67" i="1"/>
  <c r="F67" i="1"/>
  <c r="E67" i="1"/>
  <c r="D67" i="1"/>
  <c r="H62" i="1"/>
  <c r="G62" i="1"/>
  <c r="F62" i="1"/>
  <c r="E62" i="1"/>
  <c r="D62" i="1"/>
  <c r="H59" i="1"/>
  <c r="G59" i="1"/>
  <c r="F59" i="1"/>
  <c r="E59" i="1"/>
  <c r="D59" i="1"/>
  <c r="H53" i="1"/>
  <c r="G53" i="1"/>
  <c r="F53" i="1"/>
  <c r="E53" i="1"/>
  <c r="D53" i="1"/>
  <c r="C53" i="1"/>
  <c r="H50" i="1"/>
  <c r="G50" i="1"/>
  <c r="F50" i="1"/>
  <c r="E50" i="1"/>
  <c r="D50" i="1"/>
  <c r="C50" i="1"/>
  <c r="H39" i="1"/>
  <c r="G39" i="1"/>
  <c r="F39" i="1"/>
  <c r="E39" i="1"/>
  <c r="D39" i="1"/>
  <c r="H36" i="1"/>
  <c r="G36" i="1"/>
  <c r="F36" i="1"/>
  <c r="E36" i="1"/>
  <c r="D36" i="1"/>
  <c r="C39" i="1"/>
  <c r="C36" i="1"/>
  <c r="H22" i="1"/>
  <c r="G22" i="1"/>
  <c r="F22" i="1"/>
  <c r="E22" i="1"/>
  <c r="D22" i="1"/>
  <c r="C154" i="1"/>
  <c r="C149" i="1"/>
  <c r="C133" i="1"/>
  <c r="C111" i="1"/>
  <c r="C90" i="1" s="1"/>
  <c r="C80" i="1"/>
  <c r="C79" i="1" s="1"/>
  <c r="C74" i="1"/>
  <c r="C70" i="1"/>
  <c r="C67" i="1"/>
  <c r="C62" i="1"/>
  <c r="C59" i="1"/>
  <c r="C22" i="1"/>
  <c r="C66" i="1" l="1"/>
  <c r="D31" i="1"/>
  <c r="D21" i="1" s="1"/>
  <c r="H31" i="1"/>
  <c r="H21" i="1" s="1"/>
  <c r="C44" i="1"/>
  <c r="G31" i="1"/>
  <c r="E31" i="1"/>
  <c r="E21" i="1" s="1"/>
  <c r="F31" i="1"/>
  <c r="F21" i="1" s="1"/>
  <c r="G53" i="4"/>
  <c r="G55" i="4"/>
  <c r="G58" i="4"/>
  <c r="G56" i="4"/>
  <c r="G54" i="4"/>
  <c r="G57" i="4"/>
  <c r="G59" i="4"/>
  <c r="C31" i="1"/>
  <c r="C21" i="1" s="1"/>
  <c r="G14" i="4"/>
  <c r="E44" i="1"/>
  <c r="H57" i="1"/>
  <c r="D66" i="1"/>
  <c r="G44" i="1"/>
  <c r="H132" i="1"/>
  <c r="H121" i="1" s="1"/>
  <c r="D14" i="5"/>
  <c r="C57" i="1"/>
  <c r="H25" i="4"/>
  <c r="F14" i="4"/>
  <c r="C132" i="1"/>
  <c r="C121" i="1" s="1"/>
  <c r="G132" i="1"/>
  <c r="G121" i="1" s="1"/>
  <c r="E132" i="1"/>
  <c r="E121" i="1" s="1"/>
  <c r="E14" i="5"/>
  <c r="I12" i="1"/>
  <c r="E79" i="1"/>
  <c r="G14" i="5"/>
  <c r="H79" i="1"/>
  <c r="E66" i="1"/>
  <c r="G66" i="1"/>
  <c r="D44" i="1"/>
  <c r="H44" i="1"/>
  <c r="D57" i="1"/>
  <c r="D79" i="1"/>
  <c r="F132" i="1"/>
  <c r="F121" i="1" s="1"/>
  <c r="C25" i="4"/>
  <c r="G57" i="1"/>
  <c r="E57" i="1"/>
  <c r="H66" i="1"/>
  <c r="F14" i="5"/>
  <c r="C14" i="4"/>
  <c r="D25" i="4"/>
  <c r="E25" i="4"/>
  <c r="F25" i="4"/>
  <c r="G25" i="4"/>
  <c r="E14" i="4"/>
  <c r="D14" i="4"/>
  <c r="H14" i="4"/>
  <c r="H14" i="5"/>
  <c r="D132" i="1"/>
  <c r="D121" i="1" s="1"/>
  <c r="G79" i="1"/>
  <c r="F79" i="1"/>
  <c r="F66" i="1"/>
  <c r="F57" i="1"/>
  <c r="F44" i="1"/>
  <c r="G21" i="1"/>
  <c r="C43" i="1" l="1"/>
  <c r="C19" i="1" s="1"/>
  <c r="E43" i="1"/>
  <c r="E19" i="1" s="1"/>
  <c r="E17" i="1" s="1"/>
  <c r="G43" i="1"/>
  <c r="G19" i="1" s="1"/>
  <c r="G17" i="1" s="1"/>
  <c r="H43" i="1"/>
  <c r="H19" i="1" s="1"/>
  <c r="D43" i="1"/>
  <c r="D19" i="1" s="1"/>
  <c r="I10" i="1"/>
  <c r="F12" i="4"/>
  <c r="E12" i="4"/>
  <c r="G12" i="4"/>
  <c r="H12" i="4"/>
  <c r="D12" i="4"/>
  <c r="F43" i="1"/>
  <c r="C255" i="1"/>
  <c r="C254" i="1"/>
  <c r="C253" i="1"/>
  <c r="C252" i="1"/>
  <c r="C249" i="1"/>
  <c r="C248" i="1"/>
  <c r="C247" i="1"/>
  <c r="C246" i="1"/>
  <c r="E15" i="1" l="1"/>
  <c r="G15" i="1"/>
  <c r="G12" i="1" s="1"/>
  <c r="F19" i="1"/>
  <c r="D17" i="1"/>
  <c r="H17" i="1"/>
  <c r="C245" i="1" l="1"/>
  <c r="H15" i="1"/>
  <c r="E12" i="1"/>
  <c r="D15" i="1"/>
  <c r="G10" i="1"/>
  <c r="F17" i="1"/>
  <c r="D12" i="1" l="1"/>
  <c r="E10" i="1"/>
  <c r="H12" i="1"/>
  <c r="F15" i="1"/>
  <c r="D10" i="1" l="1"/>
  <c r="H10" i="1"/>
  <c r="F12" i="1"/>
  <c r="Q14" i="4"/>
  <c r="Q25" i="4"/>
  <c r="F10" i="1" l="1"/>
  <c r="C257" i="1"/>
  <c r="C241" i="1"/>
  <c r="C242" i="1"/>
  <c r="C256" i="1"/>
  <c r="C240" i="1"/>
  <c r="C238" i="1" l="1"/>
  <c r="G68" i="4"/>
  <c r="F68" i="4"/>
  <c r="E68" i="4"/>
  <c r="D68" i="4"/>
  <c r="C68" i="4"/>
  <c r="C31" i="5"/>
  <c r="C23" i="5"/>
  <c r="D248" i="1" l="1"/>
  <c r="D247" i="1"/>
  <c r="D245" i="1"/>
  <c r="D249" i="1"/>
  <c r="D246" i="1"/>
  <c r="D242" i="1"/>
  <c r="D241" i="1"/>
  <c r="D240" i="1"/>
  <c r="C239" i="1" l="1"/>
  <c r="H68" i="4"/>
  <c r="H51" i="4"/>
  <c r="H66" i="4" l="1"/>
  <c r="C20" i="5" l="1"/>
  <c r="C18" i="5"/>
  <c r="C16" i="5"/>
  <c r="C17" i="1"/>
  <c r="C15" i="1" l="1"/>
  <c r="C12" i="1" l="1"/>
  <c r="C10" i="1" l="1"/>
  <c r="G66" i="4" l="1"/>
  <c r="G51" i="4"/>
  <c r="B257" i="1" l="1"/>
  <c r="B256" i="1"/>
  <c r="B255" i="1"/>
  <c r="B254" i="1"/>
  <c r="B253" i="1"/>
  <c r="B252" i="1"/>
  <c r="C14" i="5" l="1"/>
  <c r="F51" i="4" l="1"/>
  <c r="E66" i="4"/>
  <c r="D66" i="4"/>
  <c r="C66" i="4"/>
  <c r="D51" i="4" l="1"/>
  <c r="C51" i="4"/>
  <c r="F66" i="4"/>
  <c r="C12" i="4" l="1"/>
  <c r="E51" i="4"/>
  <c r="Q12" i="4"/>
  <c r="C250" i="1" l="1"/>
  <c r="C244" i="1" l="1"/>
  <c r="D250" i="1"/>
</calcChain>
</file>

<file path=xl/sharedStrings.xml><?xml version="1.0" encoding="utf-8"?>
<sst xmlns="http://schemas.openxmlformats.org/spreadsheetml/2006/main" count="427" uniqueCount="265">
  <si>
    <t>SECRETARÍA DE FINANZAS</t>
  </si>
  <si>
    <t xml:space="preserve">        MEDIANO Y LARGO PLAZO</t>
  </si>
  <si>
    <t>TÍTULOS PÚBLICOS</t>
  </si>
  <si>
    <t xml:space="preserve"> - Moneda nacional</t>
  </si>
  <si>
    <t>Deuda no ajustable por CER</t>
  </si>
  <si>
    <t>PR15</t>
  </si>
  <si>
    <t>BONAR</t>
  </si>
  <si>
    <t>BONTE</t>
  </si>
  <si>
    <t>BOTAPO</t>
  </si>
  <si>
    <t>BOGATO</t>
  </si>
  <si>
    <t>Deuda ajustable por CER</t>
  </si>
  <si>
    <t>PR13</t>
  </si>
  <si>
    <t>BONCER</t>
  </si>
  <si>
    <t>CUASIPAR/$+CER/3,31%/2045</t>
  </si>
  <si>
    <t>DISCOUNT/$+CER/5,83%/2033</t>
  </si>
  <si>
    <t>- Canje 2005</t>
  </si>
  <si>
    <t>- Canje 2010</t>
  </si>
  <si>
    <t>PAR/$+CER/T.FIJA/2038</t>
  </si>
  <si>
    <t xml:space="preserve"> - Moneda extranjera </t>
  </si>
  <si>
    <t>Deuda en dólares estadounidenses</t>
  </si>
  <si>
    <t>BIRAD</t>
  </si>
  <si>
    <t>DISCOUNT/U$S/8,28%/2033</t>
  </si>
  <si>
    <t>PAR/U$S/T.FIJA/2038</t>
  </si>
  <si>
    <t>Deuda en euros</t>
  </si>
  <si>
    <t>BIRAE</t>
  </si>
  <si>
    <t>DISCOUNT/EUR/7,82%/2033</t>
  </si>
  <si>
    <t>PAR/EUR/T.FIJA/2038</t>
  </si>
  <si>
    <t>Deuda en yenes</t>
  </si>
  <si>
    <t>DISCOUNT/JPY/4,33%/2033</t>
  </si>
  <si>
    <t>PAR/JPY/T.FIJA/2038</t>
  </si>
  <si>
    <t>Deuda en Franco suizo</t>
  </si>
  <si>
    <t>BIRAF</t>
  </si>
  <si>
    <t xml:space="preserve"> - Amparos y excepciones</t>
  </si>
  <si>
    <t>LETRAS DEL TESORO</t>
  </si>
  <si>
    <t>LETRA CMEA</t>
  </si>
  <si>
    <t>ORGANISMOS INTERNACIONALES</t>
  </si>
  <si>
    <t>ORGANISMOS OFICIALES</t>
  </si>
  <si>
    <t>BANCA COMERCIAL</t>
  </si>
  <si>
    <t>PAGARÉS DEL TESORO</t>
  </si>
  <si>
    <t>PAGARÉ 2019 - $</t>
  </si>
  <si>
    <t>PAGARÉ 2038 - UCP</t>
  </si>
  <si>
    <t>PAGARÉ CUT</t>
  </si>
  <si>
    <t>AVALES</t>
  </si>
  <si>
    <t>ADELANTOS TRANSITORIOS BCRA - Extraordinarios</t>
  </si>
  <si>
    <t>ADELANTOS TRANSITORIOS BCRA - Ordinarios</t>
  </si>
  <si>
    <t xml:space="preserve">    CAPITAL</t>
  </si>
  <si>
    <t xml:space="preserve">    INTERÉS</t>
  </si>
  <si>
    <t xml:space="preserve">Enero </t>
  </si>
  <si>
    <t>Febrero</t>
  </si>
  <si>
    <t>Marzo</t>
  </si>
  <si>
    <t>BONO PGN</t>
  </si>
  <si>
    <t>LECAP</t>
  </si>
  <si>
    <t>BONO CONSOLIDADO 2089</t>
  </si>
  <si>
    <t>LETRA BCRA FDA</t>
  </si>
  <si>
    <t>LETRA BCRA FOI</t>
  </si>
  <si>
    <t>LETRA BCRA</t>
  </si>
  <si>
    <t>LETRA FFRH</t>
  </si>
  <si>
    <t>LETRA FFSIT</t>
  </si>
  <si>
    <t>LETRA SRT</t>
  </si>
  <si>
    <t>LETRA ANSES</t>
  </si>
  <si>
    <t>LETES - U$S</t>
  </si>
  <si>
    <t>LETRAS EN GARANTÍA - U$S</t>
  </si>
  <si>
    <t>PAGARÉ 2021 - CAMMESA - U$S</t>
  </si>
  <si>
    <t xml:space="preserve"> </t>
  </si>
  <si>
    <t>Moneda local (1)</t>
  </si>
  <si>
    <t xml:space="preserve">     Deuda no ajustable por CER</t>
  </si>
  <si>
    <t xml:space="preserve">        Tasa Cero</t>
  </si>
  <si>
    <t xml:space="preserve">     Deuda ajustable por CER</t>
  </si>
  <si>
    <t>Moneda extranjera</t>
  </si>
  <si>
    <t xml:space="preserve">     Deuda en dólares estadounidenses</t>
  </si>
  <si>
    <t xml:space="preserve">     Deuda en otras monedas extranjeras (2)</t>
  </si>
  <si>
    <t>(1) La deuda emitida en dólares, pero cuyo pago de capital e interés es en pesos, se clasifica como deuda en Moneda Local.</t>
  </si>
  <si>
    <t>COMPOSICIÓN POR TASA</t>
  </si>
  <si>
    <t>FLUJOS Y VARIACIONES</t>
  </si>
  <si>
    <t>II - DEUDA ELEGIBLE PENDIENTE DE REESTRUCTURACIÓN, AL INICIO DEL PERÍODO</t>
  </si>
  <si>
    <t xml:space="preserve">  VARIACIONES</t>
  </si>
  <si>
    <t xml:space="preserve"> 1 - Financiamiento</t>
  </si>
  <si>
    <t>Letras del Tesoro</t>
  </si>
  <si>
    <t>LECAP $</t>
  </si>
  <si>
    <t>LETRA ANSES - $</t>
  </si>
  <si>
    <t>LETRA FFSIT - $</t>
  </si>
  <si>
    <t>LETES - $</t>
  </si>
  <si>
    <t>BONCER/$/4,25%+CER/15-01-2019</t>
  </si>
  <si>
    <t>BONAR/U$S/8,75%/2024</t>
  </si>
  <si>
    <t>BONCER/$/2,25%+CER/28-04-2020</t>
  </si>
  <si>
    <t>BONAR/$/BADLAR+200/08-02-2021</t>
  </si>
  <si>
    <t>BONAR/U$S/7,625%/18-04-2037</t>
  </si>
  <si>
    <t>BONCER/$/2,50%+CER/22-07-2021</t>
  </si>
  <si>
    <t>BONCER/$/4,25%+CER/15-04-2019</t>
  </si>
  <si>
    <t>BIRF</t>
  </si>
  <si>
    <t>BID</t>
  </si>
  <si>
    <t>CAF</t>
  </si>
  <si>
    <t>FONPLATA</t>
  </si>
  <si>
    <t>OFID</t>
  </si>
  <si>
    <t>FMI</t>
  </si>
  <si>
    <t>Préstamos Bilaterales</t>
  </si>
  <si>
    <t xml:space="preserve"> 2 - Amortizaciones y Cancelaciones</t>
  </si>
  <si>
    <t>LECAP - $</t>
  </si>
  <si>
    <t>LETRA CMEA - U$S</t>
  </si>
  <si>
    <t>BONAR/$/6,72763943%/31-12-2028</t>
  </si>
  <si>
    <t>BONAR/$/BADLAR+250pb/2019</t>
  </si>
  <si>
    <t>BONAR/U$S/9%/2019/15-03-2019</t>
  </si>
  <si>
    <t>BIRAD/U$S/6,25%/22-04-2019</t>
  </si>
  <si>
    <t>FIDA</t>
  </si>
  <si>
    <t>Bonos de Consolidación</t>
  </si>
  <si>
    <t>BONO CONSOLIDADO/$/T.CERO/2089</t>
  </si>
  <si>
    <t>PR 13</t>
  </si>
  <si>
    <t>Préstamos Garantizados</t>
  </si>
  <si>
    <t>Pagarés</t>
  </si>
  <si>
    <t>PAGARÉ CUT - $</t>
  </si>
  <si>
    <t xml:space="preserve"> a) Financiamiento, neto de amortizaciones ( 1 - 2 )</t>
  </si>
  <si>
    <t xml:space="preserve"> b) Avales netos de cancelaciones</t>
  </si>
  <si>
    <t xml:space="preserve"> c) Emisión Bonos de Consolidación</t>
  </si>
  <si>
    <t>PR 15</t>
  </si>
  <si>
    <t>d) Otras emisiones</t>
  </si>
  <si>
    <t>Tipo de Cambio (excluye deudas ajustables por CER)</t>
  </si>
  <si>
    <t>Variación de la deuda ajustable por CER (efectos tipo de cambio y CER)</t>
  </si>
  <si>
    <t>Capitalización de Bonos del Canje, Préstamos Garantizados, Pagaré Banco Nación, Bocones y Otros</t>
  </si>
  <si>
    <t xml:space="preserve"> f) Ajustes de valuación sobre deuda no presentada al canje</t>
  </si>
  <si>
    <t>IV - TOTAL VARIACIONES (a+b+c+d+e+f)</t>
  </si>
  <si>
    <t>VI - DEUDA ELEGIBLE PENDIENTE DE REESTRUCTURACIÓN, AL FINAL DEL PERÍODO</t>
  </si>
  <si>
    <t>ÍNDICE</t>
  </si>
  <si>
    <t>HOJA</t>
  </si>
  <si>
    <t>CONTENIDO</t>
  </si>
  <si>
    <t>A.1</t>
  </si>
  <si>
    <t>A.2</t>
  </si>
  <si>
    <t>A.3</t>
  </si>
  <si>
    <t>Indice</t>
  </si>
  <si>
    <t>(2) Incluye: Libras esterlinas, Franco Suizo, Corona Danesa, Corona Sueca, Dólar Canadiense, Dinar Kuwaiti, Dólar Australiano y Dirham de Emiratos Árabes Unidos.</t>
  </si>
  <si>
    <t xml:space="preserve">     Deuda en euros</t>
  </si>
  <si>
    <t xml:space="preserve">     Deuda en yenes</t>
  </si>
  <si>
    <t xml:space="preserve">     Deuda en derechos especiales de giro</t>
  </si>
  <si>
    <t xml:space="preserve">        Tasa Variable</t>
  </si>
  <si>
    <t xml:space="preserve">        Tasa Fija</t>
  </si>
  <si>
    <t>Deuda Bruta de la Administración Central - Por instrumento y tipo de plazo</t>
  </si>
  <si>
    <t>Flujos y variaciones de la Deuda Bruta de la Administración Central</t>
  </si>
  <si>
    <t>COMPOSICIÓN POR MONEDA</t>
  </si>
  <si>
    <t xml:space="preserve">  Pesos no ajustable por CER</t>
  </si>
  <si>
    <t xml:space="preserve">  Pesos ajustable por CER</t>
  </si>
  <si>
    <t xml:space="preserve">  Dólares</t>
  </si>
  <si>
    <t xml:space="preserve">  Euros</t>
  </si>
  <si>
    <t xml:space="preserve">  Yenes</t>
  </si>
  <si>
    <t xml:space="preserve">  DEG</t>
  </si>
  <si>
    <t xml:space="preserve">  Otras Monedas</t>
  </si>
  <si>
    <t xml:space="preserve">  Tasa Fija</t>
  </si>
  <si>
    <t xml:space="preserve">  Tasa Cero</t>
  </si>
  <si>
    <t xml:space="preserve">  Tasa Variable</t>
  </si>
  <si>
    <t xml:space="preserve">I - DEUDA BRUTA (EXCLUIDA LA ELEGIBLE PENDIENTE DE REESTRUCTURACIÓN), AL INICIO DEL PERÍODO </t>
  </si>
  <si>
    <t>VII - DEUDA BRUTA (EXCLUIDA LA ELEGIBLE PENDIENTE DE REESTRUCTURACIÓN), AL FINAL DEL PERÍODO (V - VI)</t>
  </si>
  <si>
    <t>ADELANTOS TRANSITORIOS BCRA</t>
  </si>
  <si>
    <t>MEDIANO Y LARGO PLAZO</t>
  </si>
  <si>
    <t xml:space="preserve">CORTO PLAZO </t>
  </si>
  <si>
    <t>(1) Incluye operaciones de hasta un año de plazo.</t>
  </si>
  <si>
    <t>III- DEUDA ELEGIBLE PENDIENTE DE REESTRUCTURACIÓN (2)</t>
  </si>
  <si>
    <t>(2) Se trata de la deuda elegible y no presentada al canje (Dtos. 1735/04 y 563/10) y no cancelada a la fecha en el marco de los acuerdos contemplados en la Ley n° 27.249.</t>
  </si>
  <si>
    <t xml:space="preserve"> - EN SITUACIÓN DE PAGO NORMAL</t>
  </si>
  <si>
    <t xml:space="preserve"> - EN SITUACIÓN DE PAGO DIFERIDO</t>
  </si>
  <si>
    <t xml:space="preserve"> - ELEGIBLE PENDIENTE DE REESTRUCTURACIÓN (1)</t>
  </si>
  <si>
    <t>I- LEGISLACIÓN ARGENTINA</t>
  </si>
  <si>
    <t>II- LEGISLACIÓN EXTRANJERA</t>
  </si>
  <si>
    <t>(1) Se trata de la deuda elegible y no presentada al canje (Dtos. 1735/04 y 563/10) y no cancelada a la fecha en el marco de los acuerdos contemplados en la Ley n° 27.249.</t>
  </si>
  <si>
    <t xml:space="preserve"> POR LEGISLACIÓN Y SITUACIÓN</t>
  </si>
  <si>
    <t>Deuda Bruta de la Administración Central - Por legislación y situación</t>
  </si>
  <si>
    <t>A- DEUDA BRUTA ( I + II  + III)</t>
  </si>
  <si>
    <t>DEUDA BRUTA</t>
  </si>
  <si>
    <t>III - DEUDA BRUTA (I + II)</t>
  </si>
  <si>
    <t xml:space="preserve">V - DEUDA BRUTA (III + IV) </t>
  </si>
  <si>
    <t>POR MONEDA Y TASA</t>
  </si>
  <si>
    <t>II- DEUDA EN SITUACIÓN DE PAGO DIFERIDO</t>
  </si>
  <si>
    <t>I- DEUDA EN SITUACIÓN DE PAGO NORMAL</t>
  </si>
  <si>
    <t>B- DEUDA BRUTA (EXCLUIDA LA ELEGIBLE PENDIENTE DE REESTRUCTURACIÓN) ( I + II )</t>
  </si>
  <si>
    <t>DEUDA BRUTA EN SITUACIÓN DE PAGO NORMAL</t>
  </si>
  <si>
    <t>OTROS Y PENDIENTE DE REEST.</t>
  </si>
  <si>
    <t>(*) Datos preliminares</t>
  </si>
  <si>
    <t>LETES $</t>
  </si>
  <si>
    <t>LETRA FFRH - $</t>
  </si>
  <si>
    <t>BEI</t>
  </si>
  <si>
    <t>Club de París</t>
  </si>
  <si>
    <t>BONAR/$/1,7056 %/08-02-2019</t>
  </si>
  <si>
    <t>BONAR/U$S/4,5%/21-06-2019</t>
  </si>
  <si>
    <t>BONOS PGN/U$S/28-06-2021</t>
  </si>
  <si>
    <t>PAGARÉ 2021 - U$S - CAMMESA</t>
  </si>
  <si>
    <t>A.4</t>
  </si>
  <si>
    <t>LETRA - U$S</t>
  </si>
  <si>
    <t>BOTAPO/$/TPM/21-06-2020</t>
  </si>
  <si>
    <t>BONAR/$/BADLAR+300pb/10-06-2019</t>
  </si>
  <si>
    <t>PRÉSTAMOS</t>
  </si>
  <si>
    <t>PRÉSTAMOS GARANTIZADOS</t>
  </si>
  <si>
    <t>BOGATO/$/1,1602%/CER+4%/06-03-2020</t>
  </si>
  <si>
    <t xml:space="preserve">Otros Préstamos </t>
  </si>
  <si>
    <t>Deuda Bruta de la Administración Central en Situación de Pago Normal - Por tipo de moneda y tasa</t>
  </si>
  <si>
    <t xml:space="preserve">Abril </t>
  </si>
  <si>
    <t>Mayo</t>
  </si>
  <si>
    <t>Junio</t>
  </si>
  <si>
    <t>LETRA FFDP - $</t>
  </si>
  <si>
    <t>LETRA SRT - $</t>
  </si>
  <si>
    <t>BONAR/U$S/0%/05-08-2019</t>
  </si>
  <si>
    <t>BONAR/U$S/5,75%/2025</t>
  </si>
  <si>
    <t>Amparos</t>
  </si>
  <si>
    <t>LETRA MENDOZA - U$S</t>
  </si>
  <si>
    <t>LETES - U$S - Pagan en pesos</t>
  </si>
  <si>
    <t>BONTE/$/26%/21-11-2020</t>
  </si>
  <si>
    <t>BCIE</t>
  </si>
  <si>
    <t>CLUB DE PARIS</t>
  </si>
  <si>
    <t>OTROS BILATERALES</t>
  </si>
  <si>
    <t>Otras Operaciones (Bajas Ley n° 27.249, amparos y excepciones y otros ajustes)</t>
  </si>
  <si>
    <t>LETRA FGS</t>
  </si>
  <si>
    <t>LETRA FGS - U$S</t>
  </si>
  <si>
    <t>LETRA FGS - $</t>
  </si>
  <si>
    <t>DEUDA PENDIENTE DE REESTRUC.</t>
  </si>
  <si>
    <t>Octubre (*)</t>
  </si>
  <si>
    <t xml:space="preserve">Julio </t>
  </si>
  <si>
    <t>Agosto</t>
  </si>
  <si>
    <t xml:space="preserve">Septiembre </t>
  </si>
  <si>
    <t>LETRA - $</t>
  </si>
  <si>
    <t>Financiamiento Banco Nación</t>
  </si>
  <si>
    <t xml:space="preserve">LETRA AFIP - $ </t>
  </si>
  <si>
    <t xml:space="preserve">LETRA BICE - $ </t>
  </si>
  <si>
    <t xml:space="preserve">LETRA CORREDORES VIALES S.A. - $ </t>
  </si>
  <si>
    <t xml:space="preserve">LETRA FAAD - $ </t>
  </si>
  <si>
    <t xml:space="preserve">LETRA FFOGS - $ </t>
  </si>
  <si>
    <t xml:space="preserve">LETRA FFSNA - $ </t>
  </si>
  <si>
    <t xml:space="preserve">LETRA FIDEICOMISO DEC. 976/01 GASOIL Y TASAS VIALES - $ </t>
  </si>
  <si>
    <t xml:space="preserve">LETRA FOBOSQUE - $ </t>
  </si>
  <si>
    <t xml:space="preserve">LETRA FODER - USD </t>
  </si>
  <si>
    <t xml:space="preserve">LETRA FOGAR - $ </t>
  </si>
  <si>
    <t xml:space="preserve">LETRA PUERTOS - $ </t>
  </si>
  <si>
    <t>LETRA FFDP</t>
  </si>
  <si>
    <t>LETRA INTERCARGO SAC - U$S</t>
  </si>
  <si>
    <t>MINISTERIO DE ECONOMÍA</t>
  </si>
  <si>
    <t xml:space="preserve">LETRA BCRA - USD </t>
  </si>
  <si>
    <t xml:space="preserve">LETRA PLAYAS FERROVIARIAS - $ </t>
  </si>
  <si>
    <t xml:space="preserve">LETRA FONDCE - USD </t>
  </si>
  <si>
    <t xml:space="preserve"> e) Ajustes de valuación y saldo al inicio - Excluyendo la deuda no presentada al canje</t>
  </si>
  <si>
    <t>Otras Operaciones (Registro CCF, amparos, excepciones, avales (1) y otros ajustes)</t>
  </si>
  <si>
    <t>Títulos Públicos</t>
  </si>
  <si>
    <t>Adelantos Transitorios BCRA</t>
  </si>
  <si>
    <t>Préstamos Organismos Internacionales</t>
  </si>
  <si>
    <t xml:space="preserve">LETRA PLAYAS FERROVIARIAS - U$S </t>
  </si>
  <si>
    <t xml:space="preserve"> (1) EX-2019-102447651- -APN-DGD#MHA / Actualización del registro de instrumentos de la deuda pública indirecta - Avales otorgados y/o endosados a favor de distintas entidades.</t>
  </si>
  <si>
    <t>SERIE MENSUAL - 2019 / 2020</t>
  </si>
  <si>
    <t>2019</t>
  </si>
  <si>
    <t>2020</t>
  </si>
  <si>
    <t>Período 2019 / 2020 - Datos en millones de U$S / Tipo de cambio aplicado: último día habil de cada mes</t>
  </si>
  <si>
    <t>Año 2019 / 2020 - Datos en millones de U$S</t>
  </si>
  <si>
    <t>oct 19 (*)</t>
  </si>
  <si>
    <t>nov 19 (*)</t>
  </si>
  <si>
    <t>ene 20 (*)</t>
  </si>
  <si>
    <t>dic 19  (*)</t>
  </si>
  <si>
    <t>en %</t>
  </si>
  <si>
    <t>DEUDA BRUTA DE LA ADMINISTRACIÓN CENTRAL (*)</t>
  </si>
  <si>
    <t xml:space="preserve">        CORTO PLAZO (2)</t>
  </si>
  <si>
    <t>DEUDA BRUTA DE LA ADMINISTRACIÓN CENTRAL (**)</t>
  </si>
  <si>
    <t>DEUDA BRUTA DE LA ADMINISTRACIÓN CENTRAL EN SITUACIÓN DE PAGO NORMAL (**)</t>
  </si>
  <si>
    <t>(*) - Nada en el presente informe, o en cualquier comunicación de la República, constituye un reconocimiento o aceptación de la existencia de reclamo, o responsabilidad alguna de la República de abonar dicho reclamo, o un reconocimiento de que se ha restablecido o reinstaurado capacidad alguna para iniciar procesos legales en cualquier jurisdicción con respecto a dicho reclamo, o cualquier período de prescripción en relación con ello, o una promesa expresa o implícita de pagar dicho reclamo (o parte de ello). Todas las defensas disponibles para la República en relación con cualquier ley aplicable de prescripciones o cualquier otra se preservan expresamente a todos los efectos y propósitos.</t>
  </si>
  <si>
    <t xml:space="preserve"> - Nothing in this report, or in any communication from the Republic, constitutes an acknowledgment or admission of the existence of any claim or any liability of the Republic to pay that claim or an acknowledgment that any ability to bring proceedings in any jurisdiction in respect of such claim or any limitation period relating thereto has been revived or reinstated, or an express or implied promise to pay any such claim (or part thereof).  All defenses available to the Republic relating to any applicable statute of limitations or otherwise are expressly preserved for all purposes.</t>
  </si>
  <si>
    <t>(**) - Nada en el presente informe, o en cualquier comunicación de la República, constituye un reconocimiento o aceptación de la existencia de reclamo, o responsabilidad alguna de la República de abonar dicho reclamo, o un reconocimiento de que se ha restablecido o reinstaurado capacidad alguna para iniciar procesos legales en cualquier jurisdicción con respecto a dicho reclamo, o cualquier período de prescripción en relación con ello, o una promesa expresa o implícita de pagar dicho reclamo (o parte de ello). Todas las defensas disponibles para la República en relación con cualquier ley aplicable de prescripciones o cualquier otra se preservan expresamente a todos los efectos y propósitos.</t>
  </si>
  <si>
    <t>BONTE 2021/$/BADLAR + 100 PB/0</t>
  </si>
  <si>
    <t>BONTE DUAL/$/34%/05-08-21</t>
  </si>
  <si>
    <t>BONCER/$/1%+CER/05-08-2021</t>
  </si>
  <si>
    <t>BONAR DUAL 2020/U$S/4,5%</t>
  </si>
  <si>
    <t>Información actualizada al 29/02/2020</t>
  </si>
  <si>
    <t>feb 20 (*)</t>
  </si>
  <si>
    <t>PAGARE CUT</t>
  </si>
  <si>
    <t>BONTE /U$S/4%/05-08-21</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</si>
</sst>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 _€_-;\-* #,##0.00\ _€_-;_-* &quot;-&quot;??\ _€_-;_-@_-"/>
    <numFmt numFmtId="165" formatCode="_-* #,##0\ _€_-;\-* #,##0\ _€_-;_-* &quot;-&quot;??\ _€_-;_-@_-"/>
    <numFmt numFmtId="166" formatCode="_-* #,##0_-;\-* #,##0_-;_-* &quot;-&quot;??_-;_-@_-"/>
    <numFmt numFmtId="167" formatCode="_-* #,##0.00\ _P_t_s_-;\-* #,##0.00\ _P_t_s_-;_-* &quot;-&quot;??\ _P_t_s_-;_-@_-"/>
    <numFmt numFmtId="168" formatCode="0.00000%"/>
    <numFmt numFmtId="169" formatCode="0.00_)"/>
    <numFmt numFmtId="170" formatCode="_-* #,##0.00\ _P_t_a_-;\-* #,##0.00\ _P_t_a_-;_-* &quot;-&quot;??\ _P_t_a_-;_-@_-"/>
    <numFmt numFmtId="171" formatCode="_(* #,##0_);_(* \(#,##0\);_(* &quot;-&quot;_);_(@_)"/>
    <numFmt numFmtId="172" formatCode="_ * #,##0.0000_ ;_ * \-#,##0.0000_ ;_ * &quot;-&quot;????_ ;_ @_ "/>
    <numFmt numFmtId="173" formatCode="_-* #,##0.00_-;\-* #,##0.00_-;_-* &quot;-&quot;??_-;_-@_-"/>
    <numFmt numFmtId="174" formatCode="_ * #,##0_ ;_ * \-#,##0_ ;_ * &quot;-&quot;??_ ;_ @_ "/>
    <numFmt numFmtId="175" formatCode="#,##0.0"/>
    <numFmt numFmtId="176" formatCode="_ * #,##0.0_ ;_ * \-#,##0.0_ ;_ * &quot;-&quot;??_ ;_ @_ "/>
    <numFmt numFmtId="177" formatCode="#,##0.00_ ;\-#,##0.00\ "/>
    <numFmt numFmtId="178" formatCode="_(* #,##0.0000000_);_(* \(#,##0.0000000\);_(* &quot;-&quot;??_);_(@_)"/>
    <numFmt numFmtId="179" formatCode="#,##0,;\-\ #,##0,;&quot;--- &quot;"/>
    <numFmt numFmtId="180" formatCode="#,##0,,;\-\ #,##0,,;&quot;--- &quot;"/>
    <numFmt numFmtId="181" formatCode="_-[$€]* #,##0.00_-;\-[$€]* #,##0.00_-;_-[$€]* &quot;-&quot;??_-;_-@_-"/>
    <numFmt numFmtId="182" formatCode="_-* #,##0_-;\-* #,##0_-;_-* &quot;-&quot;_-;_-@_-"/>
    <numFmt numFmtId="183" formatCode="_-* #,##0\ _P_t_s_-;\-* #,##0\ _P_t_s_-;_-* &quot;-&quot;\ _P_t_s_-;_-@_-"/>
    <numFmt numFmtId="184" formatCode="_ * #,##0.00_ ;_ * \-#,##0.00_ ;_ * &quot;-&quot;????_ ;_ @_ "/>
    <numFmt numFmtId="185" formatCode="_-* #,##0.00\ _p_t_a_-;\-* #,##0.00\ _p_t_a_-;_-* &quot;-&quot;??\ _p_t_a_-;_-@_-"/>
    <numFmt numFmtId="186" formatCode="#,##0.00_);\(#,##0.00\);&quot; --- &quot;"/>
    <numFmt numFmtId="187" formatCode="#,"/>
    <numFmt numFmtId="188" formatCode="#,##0.000"/>
    <numFmt numFmtId="189" formatCode="_ * #,##0.000_ ;_ * \-#,##0.000_ ;_ * &quot;-&quot;??_ ;_ @_ "/>
  </numFmts>
  <fonts count="80" x14ac:knownFonts="1">
    <font>
      <sz val="11"/>
      <color theme="1"/>
      <name val="Calibri"/>
      <family val="2"/>
      <scheme val="minor"/>
    </font>
    <font>
      <sz val="11"/>
      <color theme="1"/>
      <name val="Calibri"/>
      <family val="2"/>
      <scheme val="minor"/>
    </font>
    <font>
      <sz val="10"/>
      <name val="Arial"/>
      <family val="2"/>
    </font>
    <font>
      <b/>
      <sz val="11"/>
      <name val="Times New Roman"/>
      <family val="1"/>
    </font>
    <font>
      <sz val="11"/>
      <color theme="1"/>
      <name val="Times New Roman"/>
      <family val="1"/>
    </font>
    <font>
      <sz val="10"/>
      <color theme="1"/>
      <name val="Times New Roman"/>
      <family val="1"/>
    </font>
    <font>
      <b/>
      <sz val="13"/>
      <name val="Times New Roman"/>
      <family val="1"/>
    </font>
    <font>
      <sz val="10"/>
      <name val="Times New Roman"/>
      <family val="1"/>
    </font>
    <font>
      <sz val="11"/>
      <name val="Times New Roman"/>
      <family val="1"/>
    </font>
    <font>
      <sz val="13"/>
      <color theme="1"/>
      <name val="Times New Roman"/>
      <family val="1"/>
    </font>
    <font>
      <b/>
      <sz val="12"/>
      <color indexed="9"/>
      <name val="Times New Roman"/>
      <family val="1"/>
    </font>
    <font>
      <b/>
      <sz val="14"/>
      <color theme="1"/>
      <name val="Times New Roman"/>
      <family val="1"/>
    </font>
    <font>
      <b/>
      <sz val="11"/>
      <color indexed="9"/>
      <name val="Times New Roman"/>
      <family val="1"/>
    </font>
    <font>
      <sz val="12"/>
      <color theme="1"/>
      <name val="Times New Roman"/>
      <family val="1"/>
    </font>
    <font>
      <b/>
      <i/>
      <sz val="10"/>
      <color indexed="9"/>
      <name val="Times New Roman"/>
      <family val="1"/>
    </font>
    <font>
      <b/>
      <sz val="10"/>
      <name val="Times New Roman"/>
      <family val="1"/>
    </font>
    <font>
      <b/>
      <u/>
      <sz val="10"/>
      <name val="Times New Roman"/>
      <family val="1"/>
    </font>
    <font>
      <b/>
      <sz val="12"/>
      <name val="Times New Roman"/>
      <family val="1"/>
    </font>
    <font>
      <b/>
      <i/>
      <sz val="10"/>
      <name val="Times New Roman"/>
      <family val="1"/>
    </font>
    <font>
      <i/>
      <sz val="10"/>
      <name val="Times New Roman"/>
      <family val="1"/>
    </font>
    <font>
      <b/>
      <i/>
      <sz val="13"/>
      <color indexed="9"/>
      <name val="Times New Roman"/>
      <family val="1"/>
    </font>
    <font>
      <b/>
      <i/>
      <sz val="12"/>
      <name val="Times New Roman"/>
      <family val="1"/>
    </font>
    <font>
      <b/>
      <sz val="9"/>
      <name val="Times New Roman"/>
      <family val="1"/>
    </font>
    <font>
      <sz val="9"/>
      <name val="Times New Roman"/>
      <family val="1"/>
    </font>
    <font>
      <sz val="8"/>
      <name val="Times New Roman"/>
      <family val="1"/>
    </font>
    <font>
      <sz val="10"/>
      <color theme="0"/>
      <name val="Times New Roman"/>
      <family val="1"/>
    </font>
    <font>
      <sz val="14"/>
      <name val="Times New Roman"/>
      <family val="1"/>
    </font>
    <font>
      <i/>
      <sz val="11"/>
      <name val="Times New Roman"/>
      <family val="1"/>
    </font>
    <font>
      <b/>
      <sz val="12"/>
      <name val="Calibri"/>
      <family val="2"/>
      <scheme val="minor"/>
    </font>
    <font>
      <sz val="12"/>
      <name val="Calibri"/>
      <family val="2"/>
      <scheme val="minor"/>
    </font>
    <font>
      <sz val="10"/>
      <color indexed="8"/>
      <name val="MS Sans Serif"/>
      <family val="2"/>
    </font>
    <font>
      <sz val="10"/>
      <color indexed="8"/>
      <name val="Times New Roman"/>
      <family val="1"/>
    </font>
    <font>
      <b/>
      <i/>
      <sz val="12"/>
      <color indexed="9"/>
      <name val="Times New Roman"/>
      <family val="1"/>
    </font>
    <font>
      <sz val="12"/>
      <name val="Times New Roman"/>
      <family val="1"/>
    </font>
    <font>
      <sz val="9"/>
      <color theme="1"/>
      <name val="Times New Roman"/>
      <family val="1"/>
    </font>
    <font>
      <b/>
      <i/>
      <sz val="12"/>
      <color theme="0"/>
      <name val="Times New Roman"/>
      <family val="1"/>
    </font>
    <font>
      <u/>
      <sz val="10"/>
      <color indexed="12"/>
      <name val="Arial"/>
      <family val="2"/>
    </font>
    <font>
      <u/>
      <sz val="11"/>
      <color indexed="12"/>
      <name val="Calibri"/>
      <family val="2"/>
      <scheme val="minor"/>
    </font>
    <font>
      <b/>
      <i/>
      <sz val="11"/>
      <name val="Times New Roman"/>
      <family val="1"/>
    </font>
    <font>
      <sz val="11"/>
      <name val="Calibri"/>
      <family val="2"/>
      <scheme val="minor"/>
    </font>
    <font>
      <u/>
      <sz val="10"/>
      <name val="Arial"/>
      <family val="2"/>
    </font>
    <font>
      <b/>
      <sz val="13"/>
      <color indexed="9"/>
      <name val="Times New Roman"/>
      <family val="1"/>
    </font>
    <font>
      <sz val="13"/>
      <color indexed="9"/>
      <name val="Times New Roman"/>
      <family val="1"/>
    </font>
    <font>
      <sz val="13"/>
      <name val="Times New Roman"/>
      <family val="1"/>
    </font>
    <font>
      <b/>
      <sz val="12"/>
      <color theme="0"/>
      <name val="Times New Roman"/>
      <family val="1"/>
    </font>
    <font>
      <sz val="8"/>
      <color theme="1"/>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0"/>
      <color indexed="22"/>
      <name val="MS Sans Serif"/>
      <family val="2"/>
    </font>
    <font>
      <sz val="11"/>
      <name val="Book Antiqua"/>
      <family val="1"/>
    </font>
    <font>
      <b/>
      <sz val="11"/>
      <color indexed="56"/>
      <name val="Calibri"/>
      <family val="2"/>
    </font>
    <font>
      <sz val="11"/>
      <color indexed="62"/>
      <name val="Calibri"/>
      <family val="2"/>
    </font>
    <font>
      <i/>
      <sz val="11"/>
      <color indexed="23"/>
      <name val="Calibri"/>
      <family val="2"/>
    </font>
    <font>
      <sz val="1"/>
      <color indexed="8"/>
      <name val="Courier"/>
      <family val="3"/>
    </font>
    <font>
      <sz val="10"/>
      <name val="MS Sans Serif"/>
      <family val="2"/>
    </font>
    <font>
      <b/>
      <sz val="15"/>
      <color indexed="62"/>
      <name val="Calibri"/>
      <family val="2"/>
    </font>
    <font>
      <b/>
      <sz val="13"/>
      <color indexed="62"/>
      <name val="Calibri"/>
      <family val="2"/>
    </font>
    <font>
      <b/>
      <sz val="11"/>
      <color indexed="62"/>
      <name val="Calibri"/>
      <family val="2"/>
    </font>
    <font>
      <sz val="10"/>
      <color indexed="12"/>
      <name val="Arial"/>
      <family val="2"/>
    </font>
    <font>
      <u/>
      <sz val="7.5"/>
      <color indexed="12"/>
      <name val="Arial"/>
      <family val="2"/>
    </font>
    <font>
      <sz val="11"/>
      <color indexed="10"/>
      <name val="Calibri"/>
      <family val="2"/>
    </font>
    <font>
      <sz val="11"/>
      <color indexed="60"/>
      <name val="Calibri"/>
      <family val="2"/>
    </font>
    <font>
      <i/>
      <sz val="10"/>
      <name val="Arial"/>
      <family val="2"/>
    </font>
    <font>
      <b/>
      <sz val="1"/>
      <color indexed="8"/>
      <name val="Courier"/>
      <family val="3"/>
    </font>
    <font>
      <b/>
      <sz val="11"/>
      <color indexed="63"/>
      <name val="Calibri"/>
      <family val="2"/>
    </font>
    <font>
      <b/>
      <sz val="18"/>
      <color indexed="62"/>
      <name val="Cambria"/>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s>
  <fills count="31">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rgb="FF33339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s>
  <borders count="43">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3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165" fontId="1" fillId="0" borderId="0" applyFont="0" applyFill="0" applyBorder="0" applyAlignment="0" applyProtection="0"/>
    <xf numFmtId="0" fontId="2" fillId="0" borderId="0" applyNumberFormat="0" applyFill="0" applyBorder="0" applyAlignment="0" applyProtection="0"/>
    <xf numFmtId="41"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70" fontId="2" fillId="0" borderId="0" applyFont="0" applyFill="0" applyBorder="0" applyAlignment="0" applyProtection="0"/>
    <xf numFmtId="0" fontId="1" fillId="0" borderId="0"/>
    <xf numFmtId="172" fontId="2" fillId="0" borderId="0" applyFont="0" applyFill="0" applyBorder="0" applyAlignment="0" applyProtection="0"/>
    <xf numFmtId="0" fontId="2" fillId="0" borderId="0" applyNumberFormat="0" applyFill="0" applyBorder="0" applyAlignment="0" applyProtection="0"/>
    <xf numFmtId="0" fontId="3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3" fontId="1" fillId="0" borderId="0" applyFont="0" applyFill="0" applyBorder="0" applyAlignment="0" applyProtection="0"/>
    <xf numFmtId="41" fontId="1" fillId="0" borderId="0" applyFont="0" applyFill="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7" borderId="0" applyNumberFormat="0" applyBorder="0" applyAlignment="0" applyProtection="0"/>
    <xf numFmtId="0" fontId="46" fillId="15" borderId="0" applyNumberFormat="0" applyBorder="0" applyAlignment="0" applyProtection="0"/>
    <xf numFmtId="0" fontId="46" fillId="12" borderId="0" applyNumberFormat="0" applyBorder="0" applyAlignment="0" applyProtection="0"/>
    <xf numFmtId="0" fontId="46" fillId="10" borderId="0" applyNumberFormat="0" applyBorder="0" applyAlignment="0" applyProtection="0"/>
    <xf numFmtId="0" fontId="46" fillId="8"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2" fillId="0" borderId="0" applyNumberFormat="0" applyFill="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50" fillId="26" borderId="22" applyNumberFormat="0" applyAlignment="0" applyProtection="0"/>
    <xf numFmtId="0" fontId="51" fillId="27" borderId="22" applyNumberFormat="0" applyAlignment="0" applyProtection="0"/>
    <xf numFmtId="0" fontId="51" fillId="27" borderId="22" applyNumberFormat="0" applyAlignment="0" applyProtection="0"/>
    <xf numFmtId="0" fontId="51" fillId="27" borderId="22" applyNumberFormat="0" applyAlignment="0" applyProtection="0"/>
    <xf numFmtId="0" fontId="51" fillId="27" borderId="22" applyNumberFormat="0" applyAlignment="0" applyProtection="0"/>
    <xf numFmtId="0" fontId="51" fillId="27" borderId="22" applyNumberFormat="0" applyAlignment="0" applyProtection="0"/>
    <xf numFmtId="0" fontId="52" fillId="28" borderId="23" applyNumberFormat="0" applyAlignment="0" applyProtection="0"/>
    <xf numFmtId="0" fontId="52" fillId="28" borderId="23" applyNumberFormat="0" applyAlignment="0" applyProtection="0"/>
    <xf numFmtId="0" fontId="52" fillId="28" borderId="23" applyNumberFormat="0" applyAlignment="0" applyProtection="0"/>
    <xf numFmtId="0" fontId="52" fillId="28" borderId="23" applyNumberFormat="0" applyAlignment="0" applyProtection="0"/>
    <xf numFmtId="0" fontId="52" fillId="28" borderId="23" applyNumberFormat="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3" fillId="0" borderId="24" applyNumberFormat="0" applyFill="0" applyAlignment="0" applyProtection="0"/>
    <xf numFmtId="0" fontId="52" fillId="28" borderId="23" applyNumberFormat="0" applyAlignment="0" applyProtection="0"/>
    <xf numFmtId="0" fontId="52" fillId="28" borderId="23" applyNumberFormat="0" applyAlignment="0" applyProtection="0"/>
    <xf numFmtId="0" fontId="52" fillId="28" borderId="23" applyNumberFormat="0" applyAlignment="0" applyProtection="0"/>
    <xf numFmtId="0" fontId="52" fillId="28" borderId="23" applyNumberFormat="0" applyAlignment="0" applyProtection="0"/>
    <xf numFmtId="0" fontId="52" fillId="28" borderId="23"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3" fontId="54"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78" fontId="2" fillId="0" borderId="0" applyFont="0" applyFill="0" applyBorder="0" applyAlignment="0" applyProtection="0"/>
    <xf numFmtId="179" fontId="55" fillId="0" borderId="0" applyFont="0" applyFill="0" applyBorder="0" applyAlignment="0" applyProtection="0"/>
    <xf numFmtId="180" fontId="55"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57" fillId="9" borderId="22" applyNumberFormat="0" applyAlignment="0" applyProtection="0"/>
    <xf numFmtId="0" fontId="57" fillId="9" borderId="22" applyNumberFormat="0" applyAlignment="0" applyProtection="0"/>
    <xf numFmtId="0" fontId="57" fillId="9" borderId="22" applyNumberFormat="0" applyAlignment="0" applyProtection="0"/>
    <xf numFmtId="0" fontId="57" fillId="9" borderId="22" applyNumberFormat="0" applyAlignment="0" applyProtection="0"/>
    <xf numFmtId="0" fontId="57" fillId="9" borderId="22" applyNumberFormat="0" applyAlignment="0" applyProtection="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protection locked="0"/>
    </xf>
    <xf numFmtId="0" fontId="59" fillId="0" borderId="0">
      <protection locked="0"/>
    </xf>
    <xf numFmtId="0" fontId="59" fillId="0" borderId="0">
      <protection locked="0"/>
    </xf>
    <xf numFmtId="0" fontId="59" fillId="0" borderId="0">
      <protection locked="0"/>
    </xf>
    <xf numFmtId="0" fontId="59" fillId="0" borderId="0">
      <protection locked="0"/>
    </xf>
    <xf numFmtId="0" fontId="59" fillId="0" borderId="0">
      <protection locked="0"/>
    </xf>
    <xf numFmtId="0" fontId="59" fillId="0" borderId="0">
      <protection locked="0"/>
    </xf>
    <xf numFmtId="0" fontId="60" fillId="0" borderId="0"/>
    <xf numFmtId="0" fontId="2" fillId="0" borderId="0" applyNumberFormat="0" applyFill="0" applyBorder="0" applyAlignment="0" applyProtection="0">
      <alignment vertical="top"/>
      <protection locked="0"/>
    </xf>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61" fillId="0" borderId="25"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57" fillId="15" borderId="22" applyNumberFormat="0" applyAlignment="0" applyProtection="0"/>
    <xf numFmtId="0" fontId="57" fillId="15" borderId="22" applyNumberFormat="0" applyAlignment="0" applyProtection="0"/>
    <xf numFmtId="0" fontId="57" fillId="15" borderId="22" applyNumberFormat="0" applyAlignment="0" applyProtection="0"/>
    <xf numFmtId="0" fontId="57" fillId="15" borderId="22" applyNumberFormat="0" applyAlignment="0" applyProtection="0"/>
    <xf numFmtId="0" fontId="57" fillId="15" borderId="22" applyNumberFormat="0" applyAlignment="0" applyProtection="0"/>
    <xf numFmtId="15" fontId="2" fillId="0" borderId="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182" fontId="2" fillId="0" borderId="0" applyFont="0" applyFill="0" applyBorder="0" applyAlignment="0" applyProtection="0"/>
    <xf numFmtId="183" fontId="2" fillId="0" borderId="0" applyFont="0" applyFill="0" applyBorder="0" applyAlignment="0" applyProtection="0"/>
    <xf numFmtId="182"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7" fontId="2" fillId="0" borderId="0" applyFont="0" applyFill="0" applyBorder="0" applyAlignment="0" applyProtection="0"/>
    <xf numFmtId="185" fontId="2" fillId="0" borderId="0" applyFont="0" applyFill="0" applyBorder="0" applyAlignment="0" applyProtection="0"/>
    <xf numFmtId="164" fontId="46"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Font="0" applyFill="0" applyBorder="0" applyAlignment="0" applyProtection="0"/>
    <xf numFmtId="164" fontId="1" fillId="0" borderId="0" applyFont="0" applyFill="0" applyBorder="0" applyAlignment="0" applyProtection="0"/>
    <xf numFmtId="173"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2" fillId="0" borderId="0" applyFont="0" applyFill="0" applyBorder="0" applyAlignment="0" applyProtection="0"/>
    <xf numFmtId="43" fontId="46" fillId="0" borderId="0" applyFont="0" applyFill="0" applyBorder="0" applyAlignment="0" applyProtection="0"/>
    <xf numFmtId="167"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xf numFmtId="0" fontId="1" fillId="0" borderId="0"/>
    <xf numFmtId="0" fontId="46" fillId="8" borderId="29" applyNumberFormat="0" applyFont="0" applyAlignment="0" applyProtection="0"/>
    <xf numFmtId="0" fontId="46" fillId="8" borderId="29" applyNumberFormat="0" applyFont="0" applyAlignment="0" applyProtection="0"/>
    <xf numFmtId="0" fontId="46" fillId="8" borderId="29" applyNumberFormat="0" applyFont="0" applyAlignment="0" applyProtection="0"/>
    <xf numFmtId="0" fontId="46" fillId="8" borderId="29" applyNumberFormat="0" applyFont="0" applyAlignment="0" applyProtection="0"/>
    <xf numFmtId="0" fontId="46" fillId="8" borderId="29" applyNumberFormat="0" applyFont="0" applyAlignment="0" applyProtection="0"/>
    <xf numFmtId="0" fontId="2" fillId="8" borderId="29" applyNumberFormat="0" applyFont="0" applyAlignment="0" applyProtection="0"/>
    <xf numFmtId="186" fontId="68" fillId="0" borderId="0" applyFont="0" applyFill="0" applyBorder="0" applyAlignment="0" applyProtection="0"/>
    <xf numFmtId="186" fontId="68" fillId="0" borderId="0" applyFont="0" applyFill="0" applyBorder="0" applyAlignment="0" applyProtection="0"/>
    <xf numFmtId="186" fontId="68" fillId="0" borderId="0" applyFont="0" applyFill="0" applyBorder="0" applyAlignment="0" applyProtection="0"/>
    <xf numFmtId="186" fontId="68" fillId="0" borderId="0" applyFont="0" applyFill="0" applyBorder="0" applyAlignment="0" applyProtection="0"/>
    <xf numFmtId="186" fontId="68" fillId="0" borderId="0" applyFont="0" applyFill="0" applyBorder="0" applyAlignment="0" applyProtection="0"/>
    <xf numFmtId="187" fontId="69" fillId="0" borderId="0">
      <protection locked="0"/>
    </xf>
    <xf numFmtId="0" fontId="70" fillId="26" borderId="30" applyNumberFormat="0" applyAlignment="0" applyProtection="0"/>
    <xf numFmtId="0" fontId="70" fillId="26" borderId="30" applyNumberFormat="0" applyAlignment="0" applyProtection="0"/>
    <xf numFmtId="0" fontId="70" fillId="26" borderId="30" applyNumberFormat="0" applyAlignment="0" applyProtection="0"/>
    <xf numFmtId="0" fontId="70" fillId="26" borderId="30" applyNumberFormat="0" applyAlignment="0" applyProtection="0"/>
    <xf numFmtId="0" fontId="70" fillId="26" borderId="3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0" fillId="27" borderId="30" applyNumberFormat="0" applyAlignment="0" applyProtection="0"/>
    <xf numFmtId="0" fontId="70" fillId="27" borderId="30" applyNumberFormat="0" applyAlignment="0" applyProtection="0"/>
    <xf numFmtId="0" fontId="70" fillId="27" borderId="30" applyNumberFormat="0" applyAlignment="0" applyProtection="0"/>
    <xf numFmtId="0" fontId="70" fillId="27" borderId="30" applyNumberFormat="0" applyAlignment="0" applyProtection="0"/>
    <xf numFmtId="0" fontId="70" fillId="27" borderId="30" applyNumberFormat="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1" fillId="0" borderId="0" applyNumberFormat="0" applyFill="0" applyBorder="0" applyAlignment="0" applyProtection="0"/>
    <xf numFmtId="0" fontId="72" fillId="0" borderId="31"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75" fillId="0" borderId="34" applyNumberFormat="0" applyFill="0" applyAlignment="0" applyProtection="0"/>
    <xf numFmtId="0" fontId="60"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316">
    <xf numFmtId="0" fontId="0" fillId="0" borderId="0" xfId="0"/>
    <xf numFmtId="0" fontId="3" fillId="2" borderId="0" xfId="2" applyFont="1" applyFill="1"/>
    <xf numFmtId="0" fontId="4" fillId="0" borderId="0" xfId="3" applyFont="1"/>
    <xf numFmtId="43" fontId="4" fillId="0" borderId="0" xfId="1" applyFont="1"/>
    <xf numFmtId="164" fontId="4" fillId="0" borderId="0" xfId="4" applyNumberFormat="1" applyFont="1"/>
    <xf numFmtId="0" fontId="3" fillId="2" borderId="0" xfId="2" applyFont="1" applyFill="1" applyAlignment="1"/>
    <xf numFmtId="0" fontId="5" fillId="0" borderId="0" xfId="3" applyFont="1"/>
    <xf numFmtId="49" fontId="7" fillId="2" borderId="0" xfId="5" applyNumberFormat="1" applyFont="1" applyFill="1"/>
    <xf numFmtId="0" fontId="9" fillId="0" borderId="1" xfId="3" applyFont="1" applyBorder="1" applyAlignment="1">
      <alignment horizontal="center"/>
    </xf>
    <xf numFmtId="3" fontId="10" fillId="3" borderId="2" xfId="5" applyNumberFormat="1" applyFont="1" applyFill="1" applyBorder="1"/>
    <xf numFmtId="0" fontId="4" fillId="0" borderId="3" xfId="3" applyFont="1" applyBorder="1"/>
    <xf numFmtId="0" fontId="4" fillId="0" borderId="2" xfId="3" applyFont="1" applyBorder="1"/>
    <xf numFmtId="3" fontId="13" fillId="0" borderId="2" xfId="3" applyNumberFormat="1" applyFont="1" applyBorder="1"/>
    <xf numFmtId="3" fontId="4" fillId="0" borderId="2" xfId="3" applyNumberFormat="1" applyFont="1" applyBorder="1"/>
    <xf numFmtId="3" fontId="7" fillId="2" borderId="0" xfId="5" applyNumberFormat="1" applyFont="1" applyFill="1"/>
    <xf numFmtId="3" fontId="17" fillId="0" borderId="2" xfId="5" applyNumberFormat="1" applyFont="1" applyFill="1" applyBorder="1"/>
    <xf numFmtId="0" fontId="4" fillId="0" borderId="2" xfId="3" applyFont="1" applyFill="1" applyBorder="1"/>
    <xf numFmtId="3" fontId="15" fillId="0" borderId="2" xfId="5" applyNumberFormat="1" applyFont="1" applyFill="1" applyBorder="1"/>
    <xf numFmtId="3" fontId="7" fillId="0" borderId="0" xfId="5" applyNumberFormat="1" applyFont="1" applyFill="1"/>
    <xf numFmtId="3" fontId="18" fillId="0" borderId="2" xfId="5" applyNumberFormat="1" applyFont="1" applyFill="1" applyBorder="1"/>
    <xf numFmtId="3" fontId="7" fillId="0" borderId="2" xfId="5" applyNumberFormat="1" applyFont="1" applyFill="1" applyBorder="1"/>
    <xf numFmtId="3" fontId="19" fillId="0" borderId="2" xfId="5" applyNumberFormat="1" applyFont="1" applyFill="1" applyBorder="1"/>
    <xf numFmtId="0" fontId="8" fillId="0" borderId="2" xfId="3" applyFont="1" applyFill="1" applyBorder="1"/>
    <xf numFmtId="3" fontId="15" fillId="4" borderId="2" xfId="5" applyNumberFormat="1" applyFont="1" applyFill="1" applyBorder="1"/>
    <xf numFmtId="3" fontId="12" fillId="3" borderId="2" xfId="5" applyNumberFormat="1" applyFont="1" applyFill="1" applyBorder="1"/>
    <xf numFmtId="3" fontId="19" fillId="4" borderId="2" xfId="5" applyNumberFormat="1" applyFont="1" applyFill="1" applyBorder="1"/>
    <xf numFmtId="3" fontId="20" fillId="3" borderId="2" xfId="5" applyNumberFormat="1" applyFont="1" applyFill="1" applyBorder="1"/>
    <xf numFmtId="166" fontId="15" fillId="2" borderId="2" xfId="7" applyNumberFormat="1" applyFont="1" applyFill="1" applyBorder="1"/>
    <xf numFmtId="0" fontId="4" fillId="4" borderId="3" xfId="3" applyFont="1" applyFill="1" applyBorder="1"/>
    <xf numFmtId="3" fontId="4" fillId="0" borderId="0" xfId="3" applyNumberFormat="1" applyFont="1"/>
    <xf numFmtId="49" fontId="7" fillId="2" borderId="1" xfId="5" applyNumberFormat="1" applyFont="1" applyFill="1" applyBorder="1"/>
    <xf numFmtId="49" fontId="7" fillId="2" borderId="2" xfId="5" applyNumberFormat="1" applyFont="1" applyFill="1" applyBorder="1"/>
    <xf numFmtId="0" fontId="11" fillId="0" borderId="2" xfId="3" applyFont="1" applyBorder="1"/>
    <xf numFmtId="49" fontId="10" fillId="3" borderId="2" xfId="5" applyNumberFormat="1" applyFont="1" applyFill="1" applyBorder="1" applyAlignment="1">
      <alignment wrapText="1"/>
    </xf>
    <xf numFmtId="49" fontId="12" fillId="3" borderId="2" xfId="5" applyNumberFormat="1" applyFont="1" applyFill="1" applyBorder="1"/>
    <xf numFmtId="49" fontId="14" fillId="3" borderId="2" xfId="5" applyNumberFormat="1" applyFont="1" applyFill="1" applyBorder="1"/>
    <xf numFmtId="49" fontId="15" fillId="2" borderId="2" xfId="6" applyNumberFormat="1" applyFont="1" applyFill="1" applyBorder="1"/>
    <xf numFmtId="49" fontId="16" fillId="2" borderId="2" xfId="5" applyNumberFormat="1" applyFont="1" applyFill="1" applyBorder="1"/>
    <xf numFmtId="49" fontId="16" fillId="0" borderId="2" xfId="7" applyNumberFormat="1" applyFont="1" applyFill="1" applyBorder="1" applyAlignment="1">
      <alignment horizontal="left" indent="2"/>
    </xf>
    <xf numFmtId="49" fontId="18" fillId="2" borderId="2" xfId="7" applyNumberFormat="1" applyFont="1" applyFill="1" applyBorder="1" applyAlignment="1">
      <alignment horizontal="left" indent="4"/>
    </xf>
    <xf numFmtId="49" fontId="7" fillId="2" borderId="2" xfId="7" applyNumberFormat="1" applyFont="1" applyFill="1" applyBorder="1" applyAlignment="1">
      <alignment horizontal="left" indent="9"/>
    </xf>
    <xf numFmtId="49" fontId="7" fillId="2" borderId="2" xfId="7" applyNumberFormat="1" applyFont="1" applyFill="1" applyBorder="1" applyAlignment="1">
      <alignment horizontal="left" indent="4"/>
    </xf>
    <xf numFmtId="49" fontId="18" fillId="0" borderId="2" xfId="7" applyNumberFormat="1" applyFont="1" applyFill="1" applyBorder="1" applyAlignment="1">
      <alignment horizontal="left" indent="4"/>
    </xf>
    <xf numFmtId="49" fontId="7" fillId="2" borderId="2" xfId="5" applyNumberFormat="1" applyFont="1" applyFill="1" applyBorder="1" applyAlignment="1">
      <alignment horizontal="left" indent="9"/>
    </xf>
    <xf numFmtId="49" fontId="7" fillId="0" borderId="2" xfId="7" applyNumberFormat="1" applyFont="1" applyFill="1" applyBorder="1" applyAlignment="1">
      <alignment horizontal="left" indent="9"/>
    </xf>
    <xf numFmtId="166" fontId="19" fillId="2" borderId="2" xfId="7" applyNumberFormat="1" applyFont="1" applyFill="1" applyBorder="1" applyAlignment="1">
      <alignment horizontal="left" indent="15"/>
    </xf>
    <xf numFmtId="49" fontId="7" fillId="0" borderId="2" xfId="5" applyNumberFormat="1" applyFont="1" applyFill="1" applyBorder="1" applyAlignment="1">
      <alignment horizontal="left" indent="9"/>
    </xf>
    <xf numFmtId="49" fontId="18" fillId="0" borderId="2" xfId="7" applyNumberFormat="1" applyFont="1" applyFill="1" applyBorder="1" applyAlignment="1">
      <alignment horizontal="left" indent="2"/>
    </xf>
    <xf numFmtId="49" fontId="15" fillId="2" borderId="2" xfId="5" applyNumberFormat="1" applyFont="1" applyFill="1" applyBorder="1"/>
    <xf numFmtId="49" fontId="15" fillId="2" borderId="2" xfId="5" applyNumberFormat="1" applyFont="1" applyFill="1" applyBorder="1" applyAlignment="1">
      <alignment horizontal="left" indent="2"/>
    </xf>
    <xf numFmtId="0" fontId="12" fillId="3" borderId="2" xfId="5" applyFont="1" applyFill="1" applyBorder="1"/>
    <xf numFmtId="0" fontId="7" fillId="2" borderId="2" xfId="5" applyFont="1" applyFill="1" applyBorder="1"/>
    <xf numFmtId="4" fontId="7" fillId="4" borderId="2" xfId="5" applyNumberFormat="1" applyFont="1" applyFill="1" applyBorder="1"/>
    <xf numFmtId="10" fontId="10" fillId="3" borderId="2" xfId="12" applyNumberFormat="1" applyFont="1" applyFill="1" applyBorder="1"/>
    <xf numFmtId="10" fontId="17" fillId="0" borderId="2" xfId="12" applyNumberFormat="1" applyFont="1" applyFill="1" applyBorder="1"/>
    <xf numFmtId="10" fontId="15" fillId="0" borderId="2" xfId="12" applyNumberFormat="1" applyFont="1" applyFill="1" applyBorder="1"/>
    <xf numFmtId="10" fontId="7" fillId="0" borderId="2" xfId="12" applyNumberFormat="1" applyFont="1" applyFill="1" applyBorder="1"/>
    <xf numFmtId="0" fontId="23" fillId="4" borderId="0" xfId="8" applyFont="1" applyFill="1"/>
    <xf numFmtId="0" fontId="24" fillId="4" borderId="0" xfId="8" applyFont="1" applyFill="1"/>
    <xf numFmtId="0" fontId="26" fillId="4" borderId="0" xfId="8" applyFont="1" applyFill="1"/>
    <xf numFmtId="169" fontId="3" fillId="4" borderId="0" xfId="8" applyNumberFormat="1" applyFont="1" applyFill="1" applyBorder="1" applyAlignment="1" applyProtection="1">
      <alignment horizontal="center"/>
    </xf>
    <xf numFmtId="49" fontId="7" fillId="2" borderId="4" xfId="5" applyNumberFormat="1" applyFont="1" applyFill="1" applyBorder="1"/>
    <xf numFmtId="0" fontId="9" fillId="0" borderId="1" xfId="3" applyFont="1" applyBorder="1" applyAlignment="1">
      <alignment horizontal="center" wrapText="1"/>
    </xf>
    <xf numFmtId="49" fontId="10" fillId="3" borderId="5" xfId="5" applyNumberFormat="1" applyFont="1" applyFill="1" applyBorder="1"/>
    <xf numFmtId="169" fontId="24" fillId="2" borderId="6" xfId="8" applyNumberFormat="1" applyFont="1" applyFill="1" applyBorder="1" applyAlignment="1" applyProtection="1"/>
    <xf numFmtId="3" fontId="7" fillId="4" borderId="2" xfId="8" applyNumberFormat="1" applyFont="1" applyFill="1" applyBorder="1" applyAlignment="1">
      <alignment horizontal="right"/>
    </xf>
    <xf numFmtId="169" fontId="3" fillId="2" borderId="5" xfId="8" applyNumberFormat="1" applyFont="1" applyFill="1" applyBorder="1" applyAlignment="1" applyProtection="1"/>
    <xf numFmtId="3" fontId="3" fillId="4" borderId="2" xfId="8" applyNumberFormat="1" applyFont="1" applyFill="1" applyBorder="1" applyAlignment="1" applyProtection="1">
      <alignment horizontal="right"/>
    </xf>
    <xf numFmtId="169" fontId="27" fillId="2" borderId="5" xfId="8" applyNumberFormat="1" applyFont="1" applyFill="1" applyBorder="1" applyAlignment="1" applyProtection="1"/>
    <xf numFmtId="169" fontId="19" fillId="2" borderId="5" xfId="8" applyNumberFormat="1" applyFont="1" applyFill="1" applyBorder="1" applyAlignment="1" applyProtection="1"/>
    <xf numFmtId="169" fontId="27" fillId="2" borderId="7" xfId="8" applyNumberFormat="1" applyFont="1" applyFill="1" applyBorder="1" applyAlignment="1" applyProtection="1"/>
    <xf numFmtId="3" fontId="7" fillId="4" borderId="3" xfId="8" applyNumberFormat="1" applyFont="1" applyFill="1" applyBorder="1" applyAlignment="1">
      <alignment horizontal="right"/>
    </xf>
    <xf numFmtId="0" fontId="31" fillId="4" borderId="7" xfId="18" applyFont="1" applyFill="1" applyBorder="1" applyAlignment="1">
      <alignment horizontal="center" wrapText="1"/>
    </xf>
    <xf numFmtId="4" fontId="31" fillId="4" borderId="3" xfId="18" applyNumberFormat="1" applyFont="1" applyFill="1" applyBorder="1" applyAlignment="1">
      <alignment horizontal="right" wrapText="1"/>
    </xf>
    <xf numFmtId="0" fontId="4" fillId="0" borderId="3" xfId="0" applyFont="1" applyBorder="1"/>
    <xf numFmtId="0" fontId="31" fillId="4" borderId="0" xfId="18" applyFont="1" applyFill="1" applyBorder="1" applyAlignment="1">
      <alignment horizontal="center" wrapText="1"/>
    </xf>
    <xf numFmtId="164" fontId="7" fillId="4" borderId="0" xfId="1" applyNumberFormat="1" applyFont="1" applyFill="1" applyBorder="1"/>
    <xf numFmtId="0" fontId="3" fillId="4" borderId="0" xfId="2" applyFont="1" applyFill="1"/>
    <xf numFmtId="168" fontId="7" fillId="4" borderId="0" xfId="12" applyNumberFormat="1" applyFont="1" applyFill="1"/>
    <xf numFmtId="0" fontId="7" fillId="4" borderId="0" xfId="13" applyFont="1" applyFill="1"/>
    <xf numFmtId="0" fontId="3" fillId="4" borderId="0" xfId="2" applyFont="1" applyFill="1" applyAlignment="1"/>
    <xf numFmtId="0" fontId="25" fillId="4" borderId="0" xfId="13" applyFont="1" applyFill="1"/>
    <xf numFmtId="49" fontId="7" fillId="4" borderId="0" xfId="5" applyNumberFormat="1" applyFont="1" applyFill="1" applyAlignment="1">
      <alignment horizontal="center"/>
    </xf>
    <xf numFmtId="169" fontId="24" fillId="4" borderId="0" xfId="8" applyNumberFormat="1" applyFont="1" applyFill="1" applyBorder="1" applyAlignment="1" applyProtection="1"/>
    <xf numFmtId="0" fontId="7" fillId="4" borderId="0" xfId="13" applyFont="1" applyFill="1" applyAlignment="1">
      <alignment wrapText="1"/>
    </xf>
    <xf numFmtId="10" fontId="15" fillId="4" borderId="2" xfId="12" applyNumberFormat="1" applyFont="1" applyFill="1" applyBorder="1" applyAlignment="1">
      <alignment horizontal="right"/>
    </xf>
    <xf numFmtId="0" fontId="4" fillId="4" borderId="0" xfId="0" applyFont="1" applyFill="1"/>
    <xf numFmtId="0" fontId="7" fillId="4" borderId="0" xfId="8" applyFont="1" applyFill="1"/>
    <xf numFmtId="0" fontId="3" fillId="4" borderId="0" xfId="8" applyFont="1" applyFill="1" applyAlignment="1"/>
    <xf numFmtId="0" fontId="32" fillId="3" borderId="5" xfId="8" applyFont="1" applyFill="1" applyBorder="1" applyAlignment="1">
      <alignment vertical="center" wrapText="1"/>
    </xf>
    <xf numFmtId="173" fontId="33" fillId="2" borderId="5" xfId="16" applyNumberFormat="1" applyFont="1" applyFill="1" applyBorder="1" applyAlignment="1">
      <alignment vertical="center"/>
    </xf>
    <xf numFmtId="3" fontId="34" fillId="4" borderId="2" xfId="0" applyNumberFormat="1" applyFont="1" applyFill="1" applyBorder="1"/>
    <xf numFmtId="0" fontId="7" fillId="4" borderId="5" xfId="2" applyFont="1" applyFill="1" applyBorder="1" applyAlignment="1">
      <alignment horizontal="left" indent="2"/>
    </xf>
    <xf numFmtId="0" fontId="7" fillId="4" borderId="5" xfId="2" applyFont="1" applyFill="1" applyBorder="1" applyAlignment="1">
      <alignment horizontal="left" indent="4"/>
    </xf>
    <xf numFmtId="3" fontId="4" fillId="4" borderId="2" xfId="0" applyNumberFormat="1" applyFont="1" applyFill="1" applyBorder="1"/>
    <xf numFmtId="0" fontId="35" fillId="5" borderId="5" xfId="17" applyFont="1" applyFill="1" applyBorder="1" applyAlignment="1">
      <alignment wrapText="1"/>
    </xf>
    <xf numFmtId="0" fontId="21" fillId="0" borderId="5" xfId="17" applyFont="1" applyFill="1" applyBorder="1"/>
    <xf numFmtId="49" fontId="12" fillId="3" borderId="2" xfId="5" applyNumberFormat="1" applyFont="1" applyFill="1" applyBorder="1" applyAlignment="1"/>
    <xf numFmtId="0" fontId="29" fillId="2" borderId="0" xfId="8" applyFont="1" applyFill="1"/>
    <xf numFmtId="0" fontId="28" fillId="2" borderId="11" xfId="8" applyFont="1" applyFill="1" applyBorder="1" applyAlignment="1">
      <alignment horizontal="center" vertical="center"/>
    </xf>
    <xf numFmtId="0" fontId="28" fillId="2" borderId="10" xfId="8" applyFont="1" applyFill="1" applyBorder="1" applyAlignment="1">
      <alignment horizontal="center" vertical="center"/>
    </xf>
    <xf numFmtId="0" fontId="0" fillId="4" borderId="0" xfId="0" applyFill="1"/>
    <xf numFmtId="169" fontId="7" fillId="4" borderId="0" xfId="13" applyNumberFormat="1" applyFont="1" applyFill="1"/>
    <xf numFmtId="3" fontId="7" fillId="4" borderId="0" xfId="13" applyNumberFormat="1" applyFont="1" applyFill="1"/>
    <xf numFmtId="169" fontId="38" fillId="2" borderId="5" xfId="8" applyNumberFormat="1" applyFont="1" applyFill="1" applyBorder="1" applyAlignment="1" applyProtection="1"/>
    <xf numFmtId="49" fontId="4" fillId="0" borderId="0" xfId="3" applyNumberFormat="1" applyFont="1"/>
    <xf numFmtId="0" fontId="39" fillId="4" borderId="0" xfId="0" applyFont="1" applyFill="1"/>
    <xf numFmtId="0" fontId="40" fillId="2" borderId="12" xfId="19" applyFont="1" applyFill="1" applyBorder="1" applyAlignment="1" applyProtection="1">
      <alignment horizontal="center" vertical="center"/>
    </xf>
    <xf numFmtId="0" fontId="40" fillId="2" borderId="13" xfId="19" applyFont="1" applyFill="1" applyBorder="1" applyAlignment="1" applyProtection="1">
      <alignment vertical="center" wrapText="1"/>
    </xf>
    <xf numFmtId="0" fontId="40" fillId="2" borderId="14" xfId="19" applyFont="1" applyFill="1" applyBorder="1" applyAlignment="1" applyProtection="1">
      <alignment horizontal="center" vertical="center"/>
    </xf>
    <xf numFmtId="0" fontId="40" fillId="2" borderId="15" xfId="19" applyFont="1" applyFill="1" applyBorder="1" applyAlignment="1" applyProtection="1">
      <alignment vertical="center" wrapText="1"/>
    </xf>
    <xf numFmtId="0" fontId="32" fillId="3" borderId="5" xfId="8" applyFont="1" applyFill="1" applyBorder="1" applyAlignment="1">
      <alignment horizontal="left" vertical="center" wrapText="1"/>
    </xf>
    <xf numFmtId="174" fontId="32" fillId="3" borderId="5" xfId="1" applyNumberFormat="1" applyFont="1" applyFill="1" applyBorder="1" applyAlignment="1">
      <alignment vertical="center" wrapText="1"/>
    </xf>
    <xf numFmtId="0" fontId="8" fillId="4" borderId="0" xfId="13" applyFont="1" applyFill="1"/>
    <xf numFmtId="174" fontId="7" fillId="4" borderId="0" xfId="1" applyNumberFormat="1" applyFont="1" applyFill="1"/>
    <xf numFmtId="0" fontId="3" fillId="4" borderId="0" xfId="8" applyFont="1" applyFill="1" applyAlignment="1">
      <alignment vertical="center"/>
    </xf>
    <xf numFmtId="174" fontId="24" fillId="4" borderId="0" xfId="1" applyNumberFormat="1" applyFont="1" applyFill="1"/>
    <xf numFmtId="0" fontId="23" fillId="4" borderId="0" xfId="8" applyFont="1" applyFill="1" applyAlignment="1">
      <alignment horizontal="center"/>
    </xf>
    <xf numFmtId="174" fontId="23" fillId="4" borderId="0" xfId="1" applyNumberFormat="1" applyFont="1" applyFill="1"/>
    <xf numFmtId="174" fontId="23" fillId="4" borderId="0" xfId="1" applyNumberFormat="1" applyFont="1" applyFill="1" applyAlignment="1">
      <alignment horizontal="centerContinuous"/>
    </xf>
    <xf numFmtId="3" fontId="23" fillId="4" borderId="0" xfId="8" applyNumberFormat="1" applyFont="1" applyFill="1" applyAlignment="1">
      <alignment horizontal="centerContinuous"/>
    </xf>
    <xf numFmtId="3" fontId="23" fillId="4" borderId="0" xfId="8" applyNumberFormat="1" applyFont="1" applyFill="1"/>
    <xf numFmtId="43" fontId="23" fillId="4" borderId="0" xfId="1" applyFont="1" applyFill="1"/>
    <xf numFmtId="0" fontId="7" fillId="4" borderId="0" xfId="8" applyFont="1" applyFill="1" applyAlignment="1">
      <alignment vertical="center"/>
    </xf>
    <xf numFmtId="0" fontId="7" fillId="2" borderId="4" xfId="8" applyFont="1" applyFill="1" applyBorder="1" applyAlignment="1">
      <alignment horizontal="centerContinuous" vertical="center" wrapText="1"/>
    </xf>
    <xf numFmtId="0" fontId="7" fillId="2" borderId="4" xfId="8" applyFont="1" applyFill="1" applyBorder="1"/>
    <xf numFmtId="174" fontId="7" fillId="2" borderId="1" xfId="1" applyNumberFormat="1" applyFont="1" applyFill="1" applyBorder="1"/>
    <xf numFmtId="3" fontId="7" fillId="2" borderId="1" xfId="8" applyNumberFormat="1" applyFont="1" applyFill="1" applyBorder="1"/>
    <xf numFmtId="0" fontId="10" fillId="2" borderId="5" xfId="8" applyFont="1" applyFill="1" applyBorder="1"/>
    <xf numFmtId="174" fontId="41" fillId="2" borderId="2" xfId="1" applyNumberFormat="1" applyFont="1" applyFill="1" applyBorder="1"/>
    <xf numFmtId="0" fontId="7" fillId="2" borderId="7" xfId="8" applyFont="1" applyFill="1" applyBorder="1"/>
    <xf numFmtId="174" fontId="7" fillId="2" borderId="3" xfId="1" applyNumberFormat="1" applyFont="1" applyFill="1" applyBorder="1"/>
    <xf numFmtId="0" fontId="41" fillId="2" borderId="5" xfId="8" applyFont="1" applyFill="1" applyBorder="1"/>
    <xf numFmtId="0" fontId="33" fillId="2" borderId="5" xfId="8" applyFont="1" applyFill="1" applyBorder="1"/>
    <xf numFmtId="174" fontId="33" fillId="4" borderId="2" xfId="1" applyNumberFormat="1" applyFont="1" applyFill="1" applyBorder="1"/>
    <xf numFmtId="174" fontId="41" fillId="4" borderId="2" xfId="1" applyNumberFormat="1" applyFont="1" applyFill="1" applyBorder="1"/>
    <xf numFmtId="3" fontId="7" fillId="2" borderId="3" xfId="8" applyNumberFormat="1" applyFont="1" applyFill="1" applyBorder="1"/>
    <xf numFmtId="0" fontId="7" fillId="4" borderId="17" xfId="8" applyFont="1" applyFill="1" applyBorder="1" applyAlignment="1">
      <alignment vertical="center"/>
    </xf>
    <xf numFmtId="174" fontId="7" fillId="4" borderId="17" xfId="1" applyNumberFormat="1" applyFont="1" applyFill="1" applyBorder="1" applyAlignment="1">
      <alignment vertical="center"/>
    </xf>
    <xf numFmtId="0" fontId="7" fillId="4" borderId="0" xfId="8" applyFont="1" applyFill="1" applyBorder="1" applyAlignment="1">
      <alignment vertical="center" wrapText="1"/>
    </xf>
    <xf numFmtId="174" fontId="42" fillId="4" borderId="5" xfId="1" applyNumberFormat="1" applyFont="1" applyFill="1" applyBorder="1"/>
    <xf numFmtId="10" fontId="32" fillId="3" borderId="2" xfId="12" applyNumberFormat="1" applyFont="1" applyFill="1" applyBorder="1" applyAlignment="1">
      <alignment vertical="center" wrapText="1"/>
    </xf>
    <xf numFmtId="10" fontId="41" fillId="2" borderId="2" xfId="12" applyNumberFormat="1" applyFont="1" applyFill="1" applyBorder="1"/>
    <xf numFmtId="10" fontId="7" fillId="2" borderId="3" xfId="12" applyNumberFormat="1" applyFont="1" applyFill="1" applyBorder="1"/>
    <xf numFmtId="10" fontId="7" fillId="2" borderId="1" xfId="12" applyNumberFormat="1" applyFont="1" applyFill="1" applyBorder="1"/>
    <xf numFmtId="10" fontId="33" fillId="4" borderId="2" xfId="12" applyNumberFormat="1" applyFont="1" applyFill="1" applyBorder="1"/>
    <xf numFmtId="10" fontId="41" fillId="4" borderId="2" xfId="12" applyNumberFormat="1" applyFont="1" applyFill="1" applyBorder="1"/>
    <xf numFmtId="0" fontId="40" fillId="2" borderId="18" xfId="19" applyFont="1" applyFill="1" applyBorder="1" applyAlignment="1" applyProtection="1">
      <alignment horizontal="center" vertical="center"/>
    </xf>
    <xf numFmtId="0" fontId="43" fillId="0" borderId="1" xfId="3" applyFont="1" applyBorder="1" applyAlignment="1">
      <alignment horizontal="center" wrapText="1"/>
    </xf>
    <xf numFmtId="3" fontId="44" fillId="3" borderId="2" xfId="5" applyNumberFormat="1" applyFont="1" applyFill="1" applyBorder="1"/>
    <xf numFmtId="3" fontId="45" fillId="0" borderId="0" xfId="3" applyNumberFormat="1" applyFont="1"/>
    <xf numFmtId="167" fontId="7" fillId="4" borderId="0" xfId="14" applyNumberFormat="1" applyFont="1" applyFill="1" applyAlignment="1"/>
    <xf numFmtId="3" fontId="4" fillId="0" borderId="21" xfId="3" applyNumberFormat="1" applyFont="1" applyBorder="1"/>
    <xf numFmtId="174" fontId="4" fillId="4" borderId="0" xfId="0" applyNumberFormat="1" applyFont="1" applyFill="1"/>
    <xf numFmtId="43" fontId="7" fillId="4" borderId="0" xfId="1" applyFont="1" applyFill="1"/>
    <xf numFmtId="174" fontId="4" fillId="4" borderId="0" xfId="1" applyNumberFormat="1" applyFont="1" applyFill="1"/>
    <xf numFmtId="43" fontId="4" fillId="4" borderId="0" xfId="1" applyNumberFormat="1" applyFont="1" applyFill="1"/>
    <xf numFmtId="3" fontId="41" fillId="3" borderId="2" xfId="5" applyNumberFormat="1" applyFont="1" applyFill="1" applyBorder="1"/>
    <xf numFmtId="43" fontId="7" fillId="4" borderId="0" xfId="1" applyFont="1" applyFill="1" applyBorder="1" applyAlignment="1">
      <alignment vertical="center" wrapText="1"/>
    </xf>
    <xf numFmtId="0" fontId="36" fillId="0" borderId="0" xfId="19" applyAlignment="1" applyProtection="1"/>
    <xf numFmtId="0" fontId="9" fillId="0" borderId="1" xfId="3" applyFont="1" applyFill="1" applyBorder="1" applyAlignment="1">
      <alignment horizontal="center"/>
    </xf>
    <xf numFmtId="43" fontId="4" fillId="4" borderId="0" xfId="1" applyFont="1" applyFill="1"/>
    <xf numFmtId="0" fontId="7" fillId="4" borderId="0" xfId="8" applyFont="1" applyFill="1" applyBorder="1" applyAlignment="1">
      <alignment horizontal="left" vertical="center" wrapText="1"/>
    </xf>
    <xf numFmtId="0" fontId="7" fillId="0" borderId="5" xfId="2" applyFont="1" applyFill="1" applyBorder="1" applyAlignment="1">
      <alignment horizontal="left" indent="2"/>
    </xf>
    <xf numFmtId="4" fontId="31" fillId="4" borderId="0" xfId="18" applyNumberFormat="1" applyFont="1" applyFill="1" applyBorder="1" applyAlignment="1">
      <alignment horizontal="right" wrapText="1"/>
    </xf>
    <xf numFmtId="174" fontId="31" fillId="4" borderId="0" xfId="18" applyNumberFormat="1" applyFont="1" applyFill="1" applyBorder="1" applyAlignment="1">
      <alignment horizontal="center" wrapText="1"/>
    </xf>
    <xf numFmtId="3" fontId="7" fillId="0" borderId="2" xfId="8" applyNumberFormat="1" applyFont="1" applyFill="1" applyBorder="1" applyAlignment="1">
      <alignment horizontal="right"/>
    </xf>
    <xf numFmtId="3" fontId="22" fillId="4" borderId="0" xfId="8" applyNumberFormat="1" applyFont="1" applyFill="1" applyBorder="1"/>
    <xf numFmtId="174" fontId="4" fillId="0" borderId="0" xfId="1" applyNumberFormat="1" applyFont="1"/>
    <xf numFmtId="0" fontId="7" fillId="4" borderId="0" xfId="8" applyFont="1" applyFill="1" applyBorder="1" applyAlignment="1">
      <alignment horizontal="left" vertical="center" wrapText="1"/>
    </xf>
    <xf numFmtId="10" fontId="4" fillId="0" borderId="0" xfId="12" applyNumberFormat="1" applyFont="1"/>
    <xf numFmtId="43" fontId="7" fillId="4" borderId="0" xfId="1" applyFont="1" applyFill="1" applyBorder="1" applyAlignment="1">
      <alignment horizontal="left" vertical="center" wrapText="1"/>
    </xf>
    <xf numFmtId="176" fontId="7" fillId="4" borderId="0" xfId="1" applyNumberFormat="1" applyFont="1" applyFill="1"/>
    <xf numFmtId="3" fontId="4" fillId="4" borderId="0" xfId="0" applyNumberFormat="1" applyFont="1" applyFill="1"/>
    <xf numFmtId="0" fontId="7" fillId="4" borderId="0" xfId="8" applyFont="1" applyFill="1" applyBorder="1" applyAlignment="1">
      <alignment horizontal="left" vertical="center" wrapText="1"/>
    </xf>
    <xf numFmtId="0" fontId="37" fillId="0" borderId="0" xfId="20" applyFont="1" applyFill="1" applyAlignment="1" applyProtection="1">
      <alignment horizontal="center" vertical="center"/>
    </xf>
    <xf numFmtId="164" fontId="7" fillId="4" borderId="0" xfId="21" applyNumberFormat="1" applyFont="1" applyFill="1" applyBorder="1"/>
    <xf numFmtId="171" fontId="7" fillId="4" borderId="0" xfId="21" applyNumberFormat="1" applyFont="1" applyFill="1" applyBorder="1"/>
    <xf numFmtId="0" fontId="2" fillId="4" borderId="0" xfId="5" applyFill="1"/>
    <xf numFmtId="171" fontId="7" fillId="4" borderId="0" xfId="21" applyNumberFormat="1" applyFont="1" applyFill="1"/>
    <xf numFmtId="0" fontId="3" fillId="4" borderId="0" xfId="5" applyFont="1" applyFill="1" applyAlignment="1"/>
    <xf numFmtId="43" fontId="7" fillId="4" borderId="0" xfId="21" applyFont="1" applyFill="1"/>
    <xf numFmtId="0" fontId="7" fillId="4" borderId="0" xfId="5" applyFont="1" applyFill="1"/>
    <xf numFmtId="164" fontId="7" fillId="4" borderId="0" xfId="21" applyNumberFormat="1" applyFont="1" applyFill="1"/>
    <xf numFmtId="0" fontId="7" fillId="4" borderId="0" xfId="5" applyFont="1" applyFill="1" applyBorder="1"/>
    <xf numFmtId="169" fontId="3" fillId="4" borderId="0" xfId="5" applyNumberFormat="1" applyFont="1" applyFill="1" applyBorder="1" applyAlignment="1" applyProtection="1">
      <alignment horizontal="center"/>
    </xf>
    <xf numFmtId="164" fontId="3" fillId="4" borderId="0" xfId="21" applyNumberFormat="1" applyFont="1" applyFill="1" applyBorder="1" applyAlignment="1" applyProtection="1">
      <alignment horizontal="center"/>
    </xf>
    <xf numFmtId="169" fontId="3" fillId="4" borderId="0" xfId="5" applyNumberFormat="1" applyFont="1" applyFill="1" applyBorder="1" applyAlignment="1" applyProtection="1"/>
    <xf numFmtId="166" fontId="17" fillId="4" borderId="0" xfId="21" applyNumberFormat="1" applyFont="1" applyFill="1" applyBorder="1" applyAlignment="1">
      <alignment horizontal="center"/>
    </xf>
    <xf numFmtId="166" fontId="17" fillId="4" borderId="8" xfId="21" applyNumberFormat="1" applyFont="1" applyFill="1" applyBorder="1" applyAlignment="1">
      <alignment horizontal="center"/>
    </xf>
    <xf numFmtId="166" fontId="17" fillId="4" borderId="4" xfId="21" applyNumberFormat="1" applyFont="1" applyFill="1" applyBorder="1" applyAlignment="1">
      <alignment horizontal="center"/>
    </xf>
    <xf numFmtId="171" fontId="17" fillId="4" borderId="1" xfId="21" applyNumberFormat="1" applyFont="1" applyFill="1" applyBorder="1" applyAlignment="1">
      <alignment horizontal="center" vertical="center"/>
    </xf>
    <xf numFmtId="0" fontId="7" fillId="2" borderId="0" xfId="5" applyFont="1" applyFill="1" applyBorder="1"/>
    <xf numFmtId="0" fontId="32" fillId="3" borderId="5" xfId="5" applyFont="1" applyFill="1" applyBorder="1" applyAlignment="1">
      <alignment vertical="center" wrapText="1"/>
    </xf>
    <xf numFmtId="43" fontId="4" fillId="4" borderId="0" xfId="21" applyFont="1" applyFill="1"/>
    <xf numFmtId="3" fontId="7" fillId="2" borderId="2" xfId="21" applyNumberFormat="1" applyFont="1" applyFill="1" applyBorder="1"/>
    <xf numFmtId="0" fontId="7" fillId="2" borderId="0" xfId="5" applyFont="1" applyFill="1"/>
    <xf numFmtId="0" fontId="23" fillId="2" borderId="5" xfId="5" applyFont="1" applyFill="1" applyBorder="1"/>
    <xf numFmtId="3" fontId="23" fillId="2" borderId="2" xfId="22" applyNumberFormat="1" applyFont="1" applyFill="1" applyBorder="1"/>
    <xf numFmtId="0" fontId="3" fillId="4" borderId="5" xfId="5" applyFont="1" applyFill="1" applyBorder="1"/>
    <xf numFmtId="3" fontId="15" fillId="4" borderId="2" xfId="22" applyNumberFormat="1" applyFont="1" applyFill="1" applyBorder="1"/>
    <xf numFmtId="0" fontId="22" fillId="4" borderId="5" xfId="5" applyFont="1" applyFill="1" applyBorder="1"/>
    <xf numFmtId="3" fontId="22" fillId="4" borderId="2" xfId="22" applyNumberFormat="1" applyFont="1" applyFill="1" applyBorder="1"/>
    <xf numFmtId="0" fontId="17" fillId="4" borderId="5" xfId="5" applyFont="1" applyFill="1" applyBorder="1"/>
    <xf numFmtId="3" fontId="17" fillId="4" borderId="2" xfId="22" applyNumberFormat="1" applyFont="1" applyFill="1" applyBorder="1"/>
    <xf numFmtId="0" fontId="8" fillId="4" borderId="5" xfId="5" applyFont="1" applyFill="1" applyBorder="1"/>
    <xf numFmtId="3" fontId="8" fillId="4" borderId="2" xfId="22" applyNumberFormat="1" applyFont="1" applyFill="1" applyBorder="1" applyAlignment="1">
      <alignment horizontal="right"/>
    </xf>
    <xf numFmtId="3" fontId="23" fillId="4" borderId="2" xfId="22" applyNumberFormat="1" applyFont="1" applyFill="1" applyBorder="1" applyAlignment="1">
      <alignment horizontal="right"/>
    </xf>
    <xf numFmtId="171" fontId="7" fillId="4" borderId="0" xfId="5" applyNumberFormat="1" applyFont="1" applyFill="1"/>
    <xf numFmtId="164" fontId="7" fillId="4" borderId="5" xfId="21" applyNumberFormat="1" applyFont="1" applyFill="1" applyBorder="1"/>
    <xf numFmtId="3" fontId="7" fillId="4" borderId="2" xfId="21" applyNumberFormat="1" applyFont="1" applyFill="1" applyBorder="1"/>
    <xf numFmtId="4" fontId="17" fillId="4" borderId="2" xfId="22" applyNumberFormat="1" applyFont="1" applyFill="1" applyBorder="1"/>
    <xf numFmtId="3" fontId="7" fillId="4" borderId="2" xfId="22" applyNumberFormat="1" applyFont="1" applyFill="1" applyBorder="1" applyAlignment="1">
      <alignment horizontal="right"/>
    </xf>
    <xf numFmtId="175" fontId="17" fillId="4" borderId="2" xfId="22" applyNumberFormat="1" applyFont="1" applyFill="1" applyBorder="1"/>
    <xf numFmtId="0" fontId="15" fillId="4" borderId="5" xfId="5" applyFont="1" applyFill="1" applyBorder="1"/>
    <xf numFmtId="3" fontId="3" fillId="4" borderId="2" xfId="22" applyNumberFormat="1" applyFont="1" applyFill="1" applyBorder="1"/>
    <xf numFmtId="3" fontId="23" fillId="4" borderId="2" xfId="22" applyNumberFormat="1" applyFont="1" applyFill="1" applyBorder="1"/>
    <xf numFmtId="0" fontId="23" fillId="4" borderId="5" xfId="5" applyFont="1" applyFill="1" applyBorder="1"/>
    <xf numFmtId="43" fontId="31" fillId="4" borderId="0" xfId="21" applyNumberFormat="1" applyFont="1" applyFill="1" applyBorder="1" applyAlignment="1">
      <alignment horizontal="center" wrapText="1"/>
    </xf>
    <xf numFmtId="174" fontId="31" fillId="4" borderId="0" xfId="21" applyNumberFormat="1" applyFont="1" applyFill="1" applyBorder="1" applyAlignment="1">
      <alignment horizontal="center" wrapText="1"/>
    </xf>
    <xf numFmtId="174" fontId="4" fillId="4" borderId="0" xfId="21" applyNumberFormat="1" applyFont="1" applyFill="1"/>
    <xf numFmtId="3" fontId="7" fillId="4" borderId="0" xfId="21" applyNumberFormat="1" applyFont="1" applyFill="1"/>
    <xf numFmtId="3" fontId="3" fillId="4" borderId="0" xfId="5" applyNumberFormat="1" applyFont="1" applyFill="1" applyBorder="1" applyAlignment="1" applyProtection="1"/>
    <xf numFmtId="3" fontId="17" fillId="4" borderId="1" xfId="21" applyNumberFormat="1" applyFont="1" applyFill="1" applyBorder="1" applyAlignment="1">
      <alignment horizontal="center" vertical="center"/>
    </xf>
    <xf numFmtId="3" fontId="8" fillId="0" borderId="2" xfId="22" applyNumberFormat="1" applyFont="1" applyFill="1" applyBorder="1" applyAlignment="1">
      <alignment horizontal="right"/>
    </xf>
    <xf numFmtId="3" fontId="4" fillId="0" borderId="3" xfId="0" applyNumberFormat="1" applyFont="1" applyBorder="1"/>
    <xf numFmtId="3" fontId="4" fillId="4" borderId="0" xfId="21" applyNumberFormat="1" applyFont="1" applyFill="1"/>
    <xf numFmtId="3" fontId="31" fillId="4" borderId="0" xfId="21" applyNumberFormat="1" applyFont="1" applyFill="1" applyBorder="1" applyAlignment="1">
      <alignment horizontal="center" wrapText="1"/>
    </xf>
    <xf numFmtId="3" fontId="31" fillId="4" borderId="0" xfId="18" applyNumberFormat="1" applyFont="1" applyFill="1" applyBorder="1" applyAlignment="1">
      <alignment horizontal="center" wrapText="1"/>
    </xf>
    <xf numFmtId="177" fontId="7" fillId="4" borderId="0" xfId="13" applyNumberFormat="1" applyFont="1" applyFill="1" applyAlignment="1">
      <alignment wrapText="1"/>
    </xf>
    <xf numFmtId="43" fontId="24" fillId="4" borderId="0" xfId="1" applyFont="1" applyFill="1" applyBorder="1" applyAlignment="1" applyProtection="1"/>
    <xf numFmtId="43" fontId="31" fillId="4" borderId="0" xfId="1" applyFont="1" applyFill="1" applyBorder="1" applyAlignment="1">
      <alignment horizontal="right" wrapText="1"/>
    </xf>
    <xf numFmtId="43" fontId="4" fillId="0" borderId="2" xfId="1" applyFont="1" applyBorder="1"/>
    <xf numFmtId="174" fontId="7" fillId="4" borderId="0" xfId="1" applyNumberFormat="1" applyFont="1" applyFill="1" applyBorder="1" applyAlignment="1">
      <alignment horizontal="left" vertical="center" wrapText="1"/>
    </xf>
    <xf numFmtId="174" fontId="7" fillId="4" borderId="0" xfId="1" applyNumberFormat="1" applyFont="1" applyFill="1" applyBorder="1" applyAlignment="1">
      <alignment vertical="center" wrapText="1"/>
    </xf>
    <xf numFmtId="4" fontId="4" fillId="4" borderId="0" xfId="0" applyNumberFormat="1" applyFont="1" applyFill="1"/>
    <xf numFmtId="17" fontId="9" fillId="0" borderId="1" xfId="3" applyNumberFormat="1" applyFont="1" applyBorder="1" applyAlignment="1">
      <alignment horizontal="center"/>
    </xf>
    <xf numFmtId="174" fontId="20" fillId="3" borderId="2" xfId="1" applyNumberFormat="1" applyFont="1" applyFill="1" applyBorder="1"/>
    <xf numFmtId="174" fontId="7" fillId="2" borderId="2" xfId="21" applyNumberFormat="1" applyFont="1" applyFill="1" applyBorder="1"/>
    <xf numFmtId="174" fontId="20" fillId="3" borderId="2" xfId="5" applyNumberFormat="1" applyFont="1" applyFill="1" applyBorder="1"/>
    <xf numFmtId="0" fontId="77" fillId="4" borderId="0" xfId="0" applyFont="1" applyFill="1"/>
    <xf numFmtId="0" fontId="3" fillId="2" borderId="5" xfId="8" applyFont="1" applyFill="1" applyBorder="1" applyAlignment="1">
      <alignment vertical="center"/>
    </xf>
    <xf numFmtId="174" fontId="3" fillId="2" borderId="2" xfId="1" applyNumberFormat="1" applyFont="1" applyFill="1" applyBorder="1"/>
    <xf numFmtId="10" fontId="3" fillId="2" borderId="2" xfId="12" applyNumberFormat="1" applyFont="1" applyFill="1" applyBorder="1"/>
    <xf numFmtId="0" fontId="12" fillId="2" borderId="5" xfId="8" applyFont="1" applyFill="1" applyBorder="1"/>
    <xf numFmtId="174" fontId="12" fillId="2" borderId="2" xfId="1" applyNumberFormat="1" applyFont="1" applyFill="1" applyBorder="1"/>
    <xf numFmtId="10" fontId="12" fillId="2" borderId="2" xfId="12" applyNumberFormat="1" applyFont="1" applyFill="1" applyBorder="1"/>
    <xf numFmtId="0" fontId="3" fillId="2" borderId="5" xfId="8" applyFont="1" applyFill="1" applyBorder="1"/>
    <xf numFmtId="0" fontId="8" fillId="2" borderId="5" xfId="8" applyFont="1" applyFill="1" applyBorder="1" applyAlignment="1">
      <alignment vertical="center"/>
    </xf>
    <xf numFmtId="174" fontId="8" fillId="4" borderId="5" xfId="1" applyNumberFormat="1" applyFont="1" applyFill="1" applyBorder="1" applyAlignment="1">
      <alignment vertical="center"/>
    </xf>
    <xf numFmtId="174" fontId="8" fillId="0" borderId="2" xfId="1" applyNumberFormat="1" applyFont="1" applyFill="1" applyBorder="1" applyAlignment="1">
      <alignment vertical="center"/>
    </xf>
    <xf numFmtId="10" fontId="3" fillId="0" borderId="2" xfId="12" applyNumberFormat="1" applyFont="1" applyFill="1" applyBorder="1" applyAlignment="1">
      <alignment vertical="center"/>
    </xf>
    <xf numFmtId="0" fontId="8" fillId="2" borderId="5" xfId="8" applyFont="1" applyFill="1" applyBorder="1"/>
    <xf numFmtId="174" fontId="8" fillId="4" borderId="5" xfId="1" applyNumberFormat="1" applyFont="1" applyFill="1" applyBorder="1"/>
    <xf numFmtId="174" fontId="8" fillId="4" borderId="2" xfId="1" applyNumberFormat="1" applyFont="1" applyFill="1" applyBorder="1"/>
    <xf numFmtId="10" fontId="8" fillId="4" borderId="2" xfId="12" applyNumberFormat="1" applyFont="1" applyFill="1" applyBorder="1"/>
    <xf numFmtId="174" fontId="8" fillId="4" borderId="2" xfId="1" applyNumberFormat="1" applyFont="1" applyFill="1" applyBorder="1" applyAlignment="1">
      <alignment vertical="center"/>
    </xf>
    <xf numFmtId="10" fontId="3" fillId="4" borderId="2" xfId="12" applyNumberFormat="1" applyFont="1" applyFill="1" applyBorder="1" applyAlignment="1">
      <alignment vertical="center"/>
    </xf>
    <xf numFmtId="174" fontId="8" fillId="2" borderId="5" xfId="1" applyNumberFormat="1" applyFont="1" applyFill="1" applyBorder="1" applyAlignment="1">
      <alignment vertical="center"/>
    </xf>
    <xf numFmtId="174" fontId="8" fillId="2" borderId="5" xfId="1" applyNumberFormat="1" applyFont="1" applyFill="1" applyBorder="1"/>
    <xf numFmtId="10" fontId="3" fillId="4" borderId="2" xfId="12" applyNumberFormat="1" applyFont="1" applyFill="1" applyBorder="1"/>
    <xf numFmtId="0" fontId="17" fillId="2" borderId="0" xfId="2" applyFont="1" applyFill="1"/>
    <xf numFmtId="0" fontId="17" fillId="4" borderId="0" xfId="8" applyFont="1" applyFill="1" applyAlignment="1">
      <alignment horizontal="left"/>
    </xf>
    <xf numFmtId="0" fontId="17" fillId="4" borderId="0" xfId="2" applyFont="1" applyFill="1" applyAlignment="1"/>
    <xf numFmtId="0" fontId="17" fillId="4" borderId="0" xfId="5" applyFont="1" applyFill="1" applyAlignment="1"/>
    <xf numFmtId="0" fontId="7" fillId="4" borderId="5" xfId="5" applyFont="1" applyFill="1" applyBorder="1" applyAlignment="1">
      <alignment horizontal="left" indent="2"/>
    </xf>
    <xf numFmtId="0" fontId="5" fillId="4" borderId="0" xfId="0" applyFont="1" applyFill="1"/>
    <xf numFmtId="3" fontId="5" fillId="4" borderId="2" xfId="0" applyNumberFormat="1" applyFont="1" applyFill="1" applyBorder="1"/>
    <xf numFmtId="171" fontId="7" fillId="4" borderId="2" xfId="22" applyNumberFormat="1" applyFont="1" applyFill="1" applyBorder="1" applyAlignment="1">
      <alignment horizontal="right"/>
    </xf>
    <xf numFmtId="0" fontId="7" fillId="4" borderId="5" xfId="5" applyFont="1" applyFill="1" applyBorder="1"/>
    <xf numFmtId="3" fontId="5" fillId="0" borderId="0" xfId="3" applyNumberFormat="1" applyFont="1"/>
    <xf numFmtId="43" fontId="5" fillId="0" borderId="0" xfId="1" applyFont="1"/>
    <xf numFmtId="0" fontId="76" fillId="4" borderId="0" xfId="0" applyFont="1" applyFill="1"/>
    <xf numFmtId="0" fontId="17" fillId="2" borderId="0" xfId="2" applyFont="1" applyFill="1" applyAlignment="1"/>
    <xf numFmtId="43" fontId="7" fillId="4" borderId="0" xfId="1" applyFont="1" applyFill="1" applyAlignment="1">
      <alignment vertical="top"/>
    </xf>
    <xf numFmtId="0" fontId="7" fillId="4" borderId="0" xfId="13" applyFont="1" applyFill="1" applyAlignment="1">
      <alignment vertical="top"/>
    </xf>
    <xf numFmtId="4" fontId="4" fillId="4" borderId="0" xfId="0" quotePrefix="1" applyNumberFormat="1" applyFont="1" applyFill="1"/>
    <xf numFmtId="43" fontId="5" fillId="4" borderId="0" xfId="1" applyFont="1" applyFill="1"/>
    <xf numFmtId="175" fontId="10" fillId="3" borderId="2" xfId="5" applyNumberFormat="1" applyFont="1" applyFill="1" applyBorder="1"/>
    <xf numFmtId="43" fontId="24" fillId="4" borderId="0" xfId="1" applyFont="1" applyFill="1"/>
    <xf numFmtId="188" fontId="22" fillId="4" borderId="0" xfId="8" applyNumberFormat="1" applyFont="1" applyFill="1" applyBorder="1"/>
    <xf numFmtId="189" fontId="7" fillId="4" borderId="0" xfId="1" applyNumberFormat="1" applyFont="1" applyFill="1"/>
    <xf numFmtId="189" fontId="24" fillId="4" borderId="0" xfId="8" applyNumberFormat="1" applyFont="1" applyFill="1"/>
    <xf numFmtId="49" fontId="10" fillId="3" borderId="5" xfId="5" applyNumberFormat="1" applyFont="1" applyFill="1" applyBorder="1" applyAlignment="1">
      <alignment horizontal="center" vertical="center" wrapText="1"/>
    </xf>
    <xf numFmtId="49" fontId="10" fillId="3" borderId="16" xfId="5" applyNumberFormat="1" applyFont="1" applyFill="1" applyBorder="1" applyAlignment="1">
      <alignment horizontal="center" vertical="center" wrapText="1"/>
    </xf>
    <xf numFmtId="0" fontId="28" fillId="2" borderId="9" xfId="8" applyFont="1" applyFill="1" applyBorder="1" applyAlignment="1">
      <alignment horizontal="center" vertical="center" wrapText="1"/>
    </xf>
    <xf numFmtId="0" fontId="28" fillId="2" borderId="10" xfId="8" applyFont="1" applyFill="1" applyBorder="1" applyAlignment="1">
      <alignment horizontal="center" vertical="center" wrapText="1"/>
    </xf>
    <xf numFmtId="49" fontId="44" fillId="3" borderId="19" xfId="5" applyNumberFormat="1" applyFont="1" applyFill="1" applyBorder="1" applyAlignment="1">
      <alignment horizontal="left" wrapText="1"/>
    </xf>
    <xf numFmtId="49" fontId="44" fillId="3" borderId="20" xfId="5" applyNumberFormat="1" applyFont="1" applyFill="1" applyBorder="1" applyAlignment="1">
      <alignment horizontal="left" wrapText="1"/>
    </xf>
    <xf numFmtId="0" fontId="79" fillId="4" borderId="40" xfId="0" applyFont="1" applyFill="1" applyBorder="1" applyAlignment="1">
      <alignment horizontal="left" vertical="center" wrapText="1"/>
    </xf>
    <xf numFmtId="0" fontId="79" fillId="4" borderId="41" xfId="0" applyFont="1" applyFill="1" applyBorder="1" applyAlignment="1">
      <alignment horizontal="left" vertical="center" wrapText="1"/>
    </xf>
    <xf numFmtId="0" fontId="79" fillId="4" borderId="42" xfId="0" applyFont="1" applyFill="1" applyBorder="1" applyAlignment="1">
      <alignment horizontal="left" vertical="center" wrapText="1"/>
    </xf>
    <xf numFmtId="0" fontId="79" fillId="4" borderId="37" xfId="0" applyFont="1" applyFill="1" applyBorder="1" applyAlignment="1">
      <alignment horizontal="left" vertical="center" wrapText="1"/>
    </xf>
    <xf numFmtId="0" fontId="79" fillId="4" borderId="38" xfId="0" applyFont="1" applyFill="1" applyBorder="1" applyAlignment="1">
      <alignment horizontal="left" vertical="center" wrapText="1"/>
    </xf>
    <xf numFmtId="0" fontId="79" fillId="4" borderId="39" xfId="0" applyFont="1" applyFill="1" applyBorder="1" applyAlignment="1">
      <alignment horizontal="left" vertical="center" wrapText="1"/>
    </xf>
    <xf numFmtId="0" fontId="6" fillId="2" borderId="0" xfId="5" applyFont="1" applyFill="1" applyAlignment="1">
      <alignment horizontal="center"/>
    </xf>
    <xf numFmtId="0" fontId="21" fillId="4" borderId="0" xfId="5" applyFont="1" applyFill="1" applyAlignment="1">
      <alignment horizontal="center"/>
    </xf>
    <xf numFmtId="0" fontId="78" fillId="4" borderId="37" xfId="0" applyFont="1" applyFill="1" applyBorder="1" applyAlignment="1">
      <alignment horizontal="left" vertical="center" wrapText="1"/>
    </xf>
    <xf numFmtId="0" fontId="78" fillId="4" borderId="38" xfId="0" applyFont="1" applyFill="1" applyBorder="1" applyAlignment="1">
      <alignment horizontal="left" vertical="center" wrapText="1"/>
    </xf>
    <xf numFmtId="0" fontId="78" fillId="4" borderId="39" xfId="0" applyFont="1" applyFill="1" applyBorder="1" applyAlignment="1">
      <alignment horizontal="left" vertical="center" wrapText="1"/>
    </xf>
    <xf numFmtId="0" fontId="78" fillId="4" borderId="40" xfId="0" applyFont="1" applyFill="1" applyBorder="1" applyAlignment="1">
      <alignment horizontal="left" vertical="center" wrapText="1"/>
    </xf>
    <xf numFmtId="0" fontId="78" fillId="4" borderId="41" xfId="0" applyFont="1" applyFill="1" applyBorder="1" applyAlignment="1">
      <alignment horizontal="left" vertical="center" wrapText="1"/>
    </xf>
    <xf numFmtId="0" fontId="78" fillId="4" borderId="42" xfId="0" applyFont="1" applyFill="1" applyBorder="1" applyAlignment="1">
      <alignment horizontal="left" vertical="center" wrapText="1"/>
    </xf>
    <xf numFmtId="0" fontId="6" fillId="4" borderId="0" xfId="5" applyFont="1" applyFill="1" applyAlignment="1">
      <alignment horizontal="center"/>
    </xf>
    <xf numFmtId="0" fontId="7" fillId="4" borderId="0" xfId="8" applyFont="1" applyFill="1" applyBorder="1" applyAlignment="1">
      <alignment horizontal="left" vertical="center" wrapText="1"/>
    </xf>
    <xf numFmtId="167" fontId="7" fillId="4" borderId="0" xfId="14" applyNumberFormat="1" applyFont="1" applyFill="1" applyAlignment="1">
      <alignment horizontal="left" wrapText="1"/>
    </xf>
    <xf numFmtId="169" fontId="17" fillId="4" borderId="0" xfId="8" applyNumberFormat="1" applyFont="1" applyFill="1" applyBorder="1" applyAlignment="1" applyProtection="1">
      <alignment horizontal="center"/>
    </xf>
    <xf numFmtId="169" fontId="3" fillId="4" borderId="0" xfId="8" applyNumberFormat="1" applyFont="1" applyFill="1" applyBorder="1" applyAlignment="1" applyProtection="1">
      <alignment horizontal="center"/>
    </xf>
    <xf numFmtId="49" fontId="7" fillId="4" borderId="8" xfId="5" applyNumberFormat="1" applyFont="1" applyFill="1" applyBorder="1" applyAlignment="1">
      <alignment horizontal="center"/>
    </xf>
    <xf numFmtId="49" fontId="7" fillId="4" borderId="35" xfId="5" applyNumberFormat="1" applyFont="1" applyFill="1" applyBorder="1" applyAlignment="1">
      <alignment horizontal="center"/>
    </xf>
    <xf numFmtId="49" fontId="7" fillId="4" borderId="36" xfId="5" applyNumberFormat="1" applyFont="1" applyFill="1" applyBorder="1" applyAlignment="1">
      <alignment horizontal="center"/>
    </xf>
    <xf numFmtId="49" fontId="7" fillId="2" borderId="8" xfId="5" applyNumberFormat="1" applyFont="1" applyFill="1" applyBorder="1" applyAlignment="1">
      <alignment horizontal="center"/>
    </xf>
    <xf numFmtId="49" fontId="7" fillId="2" borderId="36" xfId="5" applyNumberFormat="1" applyFont="1" applyFill="1" applyBorder="1" applyAlignment="1">
      <alignment horizontal="center"/>
    </xf>
    <xf numFmtId="0" fontId="31" fillId="4" borderId="41" xfId="18" applyFont="1" applyFill="1" applyBorder="1" applyAlignment="1">
      <alignment horizontal="left" vertical="top" wrapText="1"/>
    </xf>
    <xf numFmtId="0" fontId="6" fillId="4" borderId="0" xfId="5" applyFont="1" applyFill="1" applyAlignment="1">
      <alignment horizontal="center" wrapText="1"/>
    </xf>
    <xf numFmtId="49" fontId="15" fillId="0" borderId="2" xfId="5" applyNumberFormat="1" applyFont="1" applyFill="1" applyBorder="1" applyAlignment="1">
      <alignment horizontal="left" indent="2"/>
    </xf>
  </cellXfs>
  <cellStyles count="437">
    <cellStyle name="20% - Accent1" xfId="23"/>
    <cellStyle name="20% - Accent2" xfId="24"/>
    <cellStyle name="20% - Accent3" xfId="25"/>
    <cellStyle name="20% - Accent4" xfId="26"/>
    <cellStyle name="20% - Accent5" xfId="27"/>
    <cellStyle name="20% - Accent6" xfId="28"/>
    <cellStyle name="20% - Énfasis1 2" xfId="29"/>
    <cellStyle name="20% - Énfasis1 2 2" xfId="30"/>
    <cellStyle name="20% - Énfasis1 3" xfId="31"/>
    <cellStyle name="20% - Énfasis1 3 2" xfId="32"/>
    <cellStyle name="20% - Énfasis1 4" xfId="33"/>
    <cellStyle name="20% - Énfasis2 2" xfId="34"/>
    <cellStyle name="20% - Énfasis2 2 2" xfId="35"/>
    <cellStyle name="20% - Énfasis2 3" xfId="36"/>
    <cellStyle name="20% - Énfasis2 3 2" xfId="37"/>
    <cellStyle name="20% - Énfasis2 4" xfId="38"/>
    <cellStyle name="20% - Énfasis3 2" xfId="39"/>
    <cellStyle name="20% - Énfasis3 2 2" xfId="40"/>
    <cellStyle name="20% - Énfasis3 3" xfId="41"/>
    <cellStyle name="20% - Énfasis3 3 2" xfId="42"/>
    <cellStyle name="20% - Énfasis3 4" xfId="43"/>
    <cellStyle name="20% - Énfasis4 2" xfId="44"/>
    <cellStyle name="20% - Énfasis4 2 2" xfId="45"/>
    <cellStyle name="20% - Énfasis4 3" xfId="46"/>
    <cellStyle name="20% - Énfasis4 3 2" xfId="47"/>
    <cellStyle name="20% - Énfasis4 4" xfId="48"/>
    <cellStyle name="20% - Énfasis5 2" xfId="49"/>
    <cellStyle name="20% - Énfasis5 2 2" xfId="50"/>
    <cellStyle name="20% - Énfasis5 3" xfId="51"/>
    <cellStyle name="20% - Énfasis5 3 2" xfId="52"/>
    <cellStyle name="20% - Énfasis5 4" xfId="53"/>
    <cellStyle name="20% - Énfasis6 2" xfId="54"/>
    <cellStyle name="20% - Énfasis6 2 2" xfId="55"/>
    <cellStyle name="20% - Énfasis6 3" xfId="56"/>
    <cellStyle name="20% - Énfasis6 3 2" xfId="57"/>
    <cellStyle name="20% - Énfasis6 4" xfId="58"/>
    <cellStyle name="40% - Accent1" xfId="59"/>
    <cellStyle name="40% - Accent2" xfId="60"/>
    <cellStyle name="40% - Accent3" xfId="61"/>
    <cellStyle name="40% - Accent4" xfId="62"/>
    <cellStyle name="40% - Accent5" xfId="63"/>
    <cellStyle name="40% - Accent6" xfId="64"/>
    <cellStyle name="40% - Énfasis1 2" xfId="65"/>
    <cellStyle name="40% - Énfasis1 2 2" xfId="66"/>
    <cellStyle name="40% - Énfasis1 3" xfId="67"/>
    <cellStyle name="40% - Énfasis1 3 2" xfId="68"/>
    <cellStyle name="40% - Énfasis1 4" xfId="69"/>
    <cellStyle name="40% - Énfasis2 2" xfId="70"/>
    <cellStyle name="40% - Énfasis2 2 2" xfId="71"/>
    <cellStyle name="40% - Énfasis2 3" xfId="72"/>
    <cellStyle name="40% - Énfasis2 3 2" xfId="73"/>
    <cellStyle name="40% - Énfasis2 4" xfId="74"/>
    <cellStyle name="40% - Énfasis3 2" xfId="75"/>
    <cellStyle name="40% - Énfasis3 2 2" xfId="76"/>
    <cellStyle name="40% - Énfasis3 3" xfId="77"/>
    <cellStyle name="40% - Énfasis3 3 2" xfId="78"/>
    <cellStyle name="40% - Énfasis3 4" xfId="79"/>
    <cellStyle name="40% - Énfasis4 2" xfId="80"/>
    <cellStyle name="40% - Énfasis4 2 2" xfId="81"/>
    <cellStyle name="40% - Énfasis4 3" xfId="82"/>
    <cellStyle name="40% - Énfasis4 3 2" xfId="83"/>
    <cellStyle name="40% - Énfasis4 4" xfId="84"/>
    <cellStyle name="40% - Énfasis5 2" xfId="85"/>
    <cellStyle name="40% - Énfasis5 2 2" xfId="86"/>
    <cellStyle name="40% - Énfasis5 3" xfId="87"/>
    <cellStyle name="40% - Énfasis5 3 2" xfId="88"/>
    <cellStyle name="40% - Énfasis5 4" xfId="89"/>
    <cellStyle name="40% - Énfasis6 2" xfId="90"/>
    <cellStyle name="40% - Énfasis6 2 2" xfId="91"/>
    <cellStyle name="40% - Énfasis6 3" xfId="92"/>
    <cellStyle name="40% - Énfasis6 3 2" xfId="93"/>
    <cellStyle name="40% - Énfasis6 4" xfId="94"/>
    <cellStyle name="60% - Accent1" xfId="95"/>
    <cellStyle name="60% - Accent1 2" xfId="96"/>
    <cellStyle name="60% - Accent1 3" xfId="97"/>
    <cellStyle name="60% - Accent1 4" xfId="98"/>
    <cellStyle name="60% - Accent1 5" xfId="99"/>
    <cellStyle name="60% - Accent2" xfId="100"/>
    <cellStyle name="60% - Accent2 2" xfId="101"/>
    <cellStyle name="60% - Accent2 3" xfId="102"/>
    <cellStyle name="60% - Accent2 4" xfId="103"/>
    <cellStyle name="60% - Accent2 5" xfId="104"/>
    <cellStyle name="60% - Accent3" xfId="105"/>
    <cellStyle name="60% - Accent3 2" xfId="106"/>
    <cellStyle name="60% - Accent3 3" xfId="107"/>
    <cellStyle name="60% - Accent3 4" xfId="108"/>
    <cellStyle name="60% - Accent3 5" xfId="109"/>
    <cellStyle name="60% - Accent4" xfId="110"/>
    <cellStyle name="60% - Accent4 2" xfId="111"/>
    <cellStyle name="60% - Accent4 3" xfId="112"/>
    <cellStyle name="60% - Accent4 4" xfId="113"/>
    <cellStyle name="60% - Accent4 5" xfId="114"/>
    <cellStyle name="60% - Accent5" xfId="115"/>
    <cellStyle name="60% - Accent5 2" xfId="116"/>
    <cellStyle name="60% - Accent5 3" xfId="117"/>
    <cellStyle name="60% - Accent5 4" xfId="118"/>
    <cellStyle name="60% - Accent5 5" xfId="119"/>
    <cellStyle name="60% - Accent6" xfId="120"/>
    <cellStyle name="60% - Accent6 2" xfId="121"/>
    <cellStyle name="60% - Accent6 3" xfId="122"/>
    <cellStyle name="60% - Accent6 4" xfId="123"/>
    <cellStyle name="60% - Accent6 5" xfId="124"/>
    <cellStyle name="60% - Énfasis1 2" xfId="125"/>
    <cellStyle name="60% - Énfasis1 2 2" xfId="126"/>
    <cellStyle name="60% - Énfasis1 3" xfId="127"/>
    <cellStyle name="60% - Énfasis1 3 2" xfId="128"/>
    <cellStyle name="60% - Énfasis1 4" xfId="129"/>
    <cellStyle name="60% - Énfasis2 2" xfId="130"/>
    <cellStyle name="60% - Énfasis2 2 2" xfId="131"/>
    <cellStyle name="60% - Énfasis2 3" xfId="132"/>
    <cellStyle name="60% - Énfasis2 3 2" xfId="133"/>
    <cellStyle name="60% - Énfasis2 4" xfId="134"/>
    <cellStyle name="60% - Énfasis3 2" xfId="135"/>
    <cellStyle name="60% - Énfasis3 2 2" xfId="136"/>
    <cellStyle name="60% - Énfasis3 3" xfId="137"/>
    <cellStyle name="60% - Énfasis3 3 2" xfId="138"/>
    <cellStyle name="60% - Énfasis3 4" xfId="139"/>
    <cellStyle name="60% - Énfasis4 2" xfId="140"/>
    <cellStyle name="60% - Énfasis4 2 2" xfId="141"/>
    <cellStyle name="60% - Énfasis4 3" xfId="142"/>
    <cellStyle name="60% - Énfasis4 3 2" xfId="143"/>
    <cellStyle name="60% - Énfasis4 4" xfId="144"/>
    <cellStyle name="60% - Énfasis5 2" xfId="145"/>
    <cellStyle name="60% - Énfasis5 2 2" xfId="146"/>
    <cellStyle name="60% - Énfasis5 3" xfId="147"/>
    <cellStyle name="60% - Énfasis5 3 2" xfId="148"/>
    <cellStyle name="60% - Énfasis5 4" xfId="149"/>
    <cellStyle name="60% - Énfasis6 2" xfId="150"/>
    <cellStyle name="60% - Énfasis6 2 2" xfId="151"/>
    <cellStyle name="60% - Énfasis6 3" xfId="152"/>
    <cellStyle name="60% - Énfasis6 3 2" xfId="153"/>
    <cellStyle name="60% - Énfasis6 4" xfId="154"/>
    <cellStyle name="Accent1" xfId="155"/>
    <cellStyle name="Accent1 2" xfId="156"/>
    <cellStyle name="Accent1 3" xfId="157"/>
    <cellStyle name="Accent1 4" xfId="158"/>
    <cellStyle name="Accent1 5" xfId="159"/>
    <cellStyle name="Accent2" xfId="160"/>
    <cellStyle name="Accent2 2" xfId="161"/>
    <cellStyle name="Accent2 3" xfId="162"/>
    <cellStyle name="Accent2 4" xfId="163"/>
    <cellStyle name="Accent2 5" xfId="164"/>
    <cellStyle name="Accent3" xfId="165"/>
    <cellStyle name="Accent3 2" xfId="166"/>
    <cellStyle name="Accent3 3" xfId="167"/>
    <cellStyle name="Accent3 4" xfId="168"/>
    <cellStyle name="Accent3 5" xfId="169"/>
    <cellStyle name="Accent4" xfId="170"/>
    <cellStyle name="Accent4 2" xfId="171"/>
    <cellStyle name="Accent4 3" xfId="172"/>
    <cellStyle name="Accent4 4" xfId="173"/>
    <cellStyle name="Accent4 5" xfId="174"/>
    <cellStyle name="Accent5" xfId="175"/>
    <cellStyle name="Accent5 2" xfId="176"/>
    <cellStyle name="Accent5 3" xfId="177"/>
    <cellStyle name="Accent5 4" xfId="178"/>
    <cellStyle name="Accent5 5" xfId="179"/>
    <cellStyle name="Accent6" xfId="180"/>
    <cellStyle name="Accent6 2" xfId="181"/>
    <cellStyle name="Accent6 3" xfId="182"/>
    <cellStyle name="Accent6 4" xfId="183"/>
    <cellStyle name="Accent6 5" xfId="184"/>
    <cellStyle name="ANCLAS,REZONES Y SUS PARTES,DE FUNDICION,DE HIERRO O DE ACERO" xfId="8"/>
    <cellStyle name="ANCLAS,REZONES Y SUS PARTES,DE FUNDICION,DE HIERRO O DE ACERO 2" xfId="9"/>
    <cellStyle name="ANCLAS,REZONES Y SUS PARTES,DE FUNDICION,DE HIERRO O DE ACERO 2 2" xfId="5"/>
    <cellStyle name="ANCLAS,REZONES Y SUS PARTES,DE FUNDICION,DE HIERRO O DE ACERO 2 3" xfId="185"/>
    <cellStyle name="ANCLAS,REZONES Y SUS PARTES,DE FUNDICION,DE HIERRO O DE ACERO 3" xfId="17"/>
    <cellStyle name="Bad" xfId="186"/>
    <cellStyle name="Bad 2" xfId="187"/>
    <cellStyle name="Bad 3" xfId="188"/>
    <cellStyle name="Bad 4" xfId="189"/>
    <cellStyle name="Bad 5" xfId="190"/>
    <cellStyle name="Buena 2" xfId="191"/>
    <cellStyle name="Buena 2 2" xfId="192"/>
    <cellStyle name="Buena 3" xfId="193"/>
    <cellStyle name="Buena 3 2" xfId="194"/>
    <cellStyle name="Buena 4" xfId="195"/>
    <cellStyle name="Calculation" xfId="196"/>
    <cellStyle name="Cálculo 2" xfId="197"/>
    <cellStyle name="Cálculo 2 2" xfId="198"/>
    <cellStyle name="Cálculo 3" xfId="199"/>
    <cellStyle name="Cálculo 3 2" xfId="200"/>
    <cellStyle name="Cálculo 4" xfId="201"/>
    <cellStyle name="Celda de comprobación 2" xfId="202"/>
    <cellStyle name="Celda de comprobación 2 2" xfId="203"/>
    <cellStyle name="Celda de comprobación 3" xfId="204"/>
    <cellStyle name="Celda de comprobación 3 2" xfId="205"/>
    <cellStyle name="Celda de comprobación 4" xfId="206"/>
    <cellStyle name="Celda vinculada 2" xfId="207"/>
    <cellStyle name="Celda vinculada 2 2" xfId="208"/>
    <cellStyle name="Celda vinculada 3" xfId="209"/>
    <cellStyle name="Celda vinculada 3 2" xfId="210"/>
    <cellStyle name="Celda vinculada 4" xfId="211"/>
    <cellStyle name="Check Cell" xfId="212"/>
    <cellStyle name="Check Cell 2" xfId="213"/>
    <cellStyle name="Check Cell 3" xfId="214"/>
    <cellStyle name="Check Cell 4" xfId="215"/>
    <cellStyle name="Check Cell 5" xfId="216"/>
    <cellStyle name="Comma [0]_hojas adicionales" xfId="217"/>
    <cellStyle name="Comma_aaa Stock Deuda Provincias I 2006" xfId="218"/>
    <cellStyle name="Comma0" xfId="219"/>
    <cellStyle name="Currency [0]_aaa Stock Deuda Provincias I 2006" xfId="220"/>
    <cellStyle name="Currency_aaa Stock Deuda Provincias I 2006" xfId="221"/>
    <cellStyle name="Currency0" xfId="222"/>
    <cellStyle name="En miles" xfId="223"/>
    <cellStyle name="En millones" xfId="224"/>
    <cellStyle name="Encabezado 4 2" xfId="225"/>
    <cellStyle name="Encabezado 4 2 2" xfId="226"/>
    <cellStyle name="Encabezado 4 3" xfId="227"/>
    <cellStyle name="Encabezado 4 3 2" xfId="228"/>
    <cellStyle name="Encabezado 4 4" xfId="229"/>
    <cellStyle name="Énfasis1 2" xfId="230"/>
    <cellStyle name="Énfasis1 2 2" xfId="231"/>
    <cellStyle name="Énfasis1 3" xfId="232"/>
    <cellStyle name="Énfasis1 3 2" xfId="233"/>
    <cellStyle name="Énfasis1 4" xfId="234"/>
    <cellStyle name="Énfasis2 2" xfId="235"/>
    <cellStyle name="Énfasis2 2 2" xfId="236"/>
    <cellStyle name="Énfasis2 3" xfId="237"/>
    <cellStyle name="Énfasis2 3 2" xfId="238"/>
    <cellStyle name="Énfasis2 4" xfId="239"/>
    <cellStyle name="Énfasis3 2" xfId="240"/>
    <cellStyle name="Énfasis3 2 2" xfId="241"/>
    <cellStyle name="Énfasis3 3" xfId="242"/>
    <cellStyle name="Énfasis3 3 2" xfId="243"/>
    <cellStyle name="Énfasis3 4" xfId="244"/>
    <cellStyle name="Énfasis4 2" xfId="245"/>
    <cellStyle name="Énfasis4 2 2" xfId="246"/>
    <cellStyle name="Énfasis4 3" xfId="247"/>
    <cellStyle name="Énfasis4 3 2" xfId="248"/>
    <cellStyle name="Énfasis4 4" xfId="249"/>
    <cellStyle name="Énfasis5 2" xfId="250"/>
    <cellStyle name="Énfasis5 2 2" xfId="251"/>
    <cellStyle name="Énfasis5 3" xfId="252"/>
    <cellStyle name="Énfasis5 3 2" xfId="253"/>
    <cellStyle name="Énfasis5 4" xfId="254"/>
    <cellStyle name="Énfasis6 2" xfId="255"/>
    <cellStyle name="Énfasis6 2 2" xfId="256"/>
    <cellStyle name="Énfasis6 3" xfId="257"/>
    <cellStyle name="Énfasis6 3 2" xfId="258"/>
    <cellStyle name="Énfasis6 4" xfId="259"/>
    <cellStyle name="Entrada 2" xfId="260"/>
    <cellStyle name="Entrada 2 2" xfId="261"/>
    <cellStyle name="Entrada 3" xfId="262"/>
    <cellStyle name="Entrada 3 2" xfId="263"/>
    <cellStyle name="Entrada 4" xfId="264"/>
    <cellStyle name="Euro" xfId="265"/>
    <cellStyle name="Euro 2" xfId="266"/>
    <cellStyle name="Euro 2 2" xfId="267"/>
    <cellStyle name="Euro 3" xfId="268"/>
    <cellStyle name="Explanatory Text" xfId="269"/>
    <cellStyle name="Explanatory Text 2" xfId="270"/>
    <cellStyle name="Explanatory Text 3" xfId="271"/>
    <cellStyle name="Explanatory Text 4" xfId="272"/>
    <cellStyle name="Explanatory Text 5" xfId="273"/>
    <cellStyle name="F2" xfId="274"/>
    <cellStyle name="F3" xfId="275"/>
    <cellStyle name="F4" xfId="276"/>
    <cellStyle name="F5" xfId="277"/>
    <cellStyle name="F6" xfId="278"/>
    <cellStyle name="F7" xfId="279"/>
    <cellStyle name="F8" xfId="280"/>
    <cellStyle name="facha" xfId="281"/>
    <cellStyle name="Followed Hyperlink_aaa Stock Deuda Provincias I 2006" xfId="282"/>
    <cellStyle name="Good" xfId="283"/>
    <cellStyle name="Good 2" xfId="284"/>
    <cellStyle name="Good 3" xfId="285"/>
    <cellStyle name="Good 4" xfId="286"/>
    <cellStyle name="Good 5" xfId="287"/>
    <cellStyle name="Heading 1" xfId="288"/>
    <cellStyle name="Heading 2" xfId="289"/>
    <cellStyle name="Heading 3" xfId="290"/>
    <cellStyle name="Heading 4" xfId="291"/>
    <cellStyle name="Hipervínculo" xfId="19" builtinId="8"/>
    <cellStyle name="Hipervínculo 2" xfId="20"/>
    <cellStyle name="Hyperlink" xfId="292"/>
    <cellStyle name="Hyperlink 2" xfId="293"/>
    <cellStyle name="Hyperlink_aaa Stock Deuda Provincias I 2006" xfId="294"/>
    <cellStyle name="Incorrecto 2" xfId="295"/>
    <cellStyle name="Incorrecto 2 2" xfId="296"/>
    <cellStyle name="Incorrecto 3" xfId="297"/>
    <cellStyle name="Incorrecto 3 2" xfId="298"/>
    <cellStyle name="Incorrecto 4" xfId="299"/>
    <cellStyle name="Input" xfId="300"/>
    <cellStyle name="Input 2" xfId="301"/>
    <cellStyle name="Input 3" xfId="302"/>
    <cellStyle name="Input 4" xfId="303"/>
    <cellStyle name="Input 5" xfId="304"/>
    <cellStyle name="jo[" xfId="305"/>
    <cellStyle name="Linked Cell" xfId="306"/>
    <cellStyle name="Linked Cell 2" xfId="307"/>
    <cellStyle name="Linked Cell 3" xfId="308"/>
    <cellStyle name="Linked Cell 4" xfId="309"/>
    <cellStyle name="Linked Cell 5" xfId="310"/>
    <cellStyle name="Millares" xfId="1" builtinId="3"/>
    <cellStyle name="Millares [0] 10" xfId="22"/>
    <cellStyle name="Millares [0] 2" xfId="311"/>
    <cellStyle name="Millares [0] 2 2" xfId="312"/>
    <cellStyle name="Millares [0] 2 3" xfId="6"/>
    <cellStyle name="Millares [0] 2 4" xfId="313"/>
    <cellStyle name="Millares [0] 3" xfId="314"/>
    <cellStyle name="Millares [0] 4" xfId="315"/>
    <cellStyle name="Millares [0] 5" xfId="316"/>
    <cellStyle name="Millares [0] 6" xfId="317"/>
    <cellStyle name="Millares [0] 7" xfId="318"/>
    <cellStyle name="Millares [0] 8" xfId="319"/>
    <cellStyle name="Millares [0] 9" xfId="320"/>
    <cellStyle name="Millares [2]" xfId="321"/>
    <cellStyle name="Millares [2] 2" xfId="322"/>
    <cellStyle name="Millares [2] 3" xfId="323"/>
    <cellStyle name="Millares [2] 4" xfId="324"/>
    <cellStyle name="Millares [2] 5" xfId="325"/>
    <cellStyle name="Millares 10" xfId="326"/>
    <cellStyle name="Millares 11" xfId="327"/>
    <cellStyle name="Millares 12" xfId="328"/>
    <cellStyle name="Millares 13" xfId="329"/>
    <cellStyle name="Millares 14" xfId="330"/>
    <cellStyle name="Millares 15" xfId="331"/>
    <cellStyle name="Millares 15 2" xfId="16"/>
    <cellStyle name="Millares 16" xfId="332"/>
    <cellStyle name="Millares 17" xfId="333"/>
    <cellStyle name="Millares 18" xfId="334"/>
    <cellStyle name="Millares 19" xfId="10"/>
    <cellStyle name="Millares 19 2" xfId="4"/>
    <cellStyle name="Millares 2" xfId="11"/>
    <cellStyle name="Millares 2 2" xfId="335"/>
    <cellStyle name="Millares 2 3" xfId="336"/>
    <cellStyle name="Millares 2 4" xfId="337"/>
    <cellStyle name="Millares 2 5" xfId="21"/>
    <cellStyle name="Millares 20" xfId="338"/>
    <cellStyle name="Millares 21" xfId="339"/>
    <cellStyle name="Millares 22" xfId="340"/>
    <cellStyle name="Millares 23" xfId="341"/>
    <cellStyle name="Millares 24" xfId="342"/>
    <cellStyle name="Millares 25" xfId="343"/>
    <cellStyle name="Millares 26" xfId="344"/>
    <cellStyle name="Millares 3" xfId="345"/>
    <cellStyle name="Millares 3 2" xfId="346"/>
    <cellStyle name="Millares 3 3" xfId="347"/>
    <cellStyle name="Millares 4" xfId="14"/>
    <cellStyle name="Millares 4 2" xfId="348"/>
    <cellStyle name="Millares 4 3" xfId="349"/>
    <cellStyle name="Millares 5" xfId="350"/>
    <cellStyle name="Millares 6" xfId="351"/>
    <cellStyle name="Millares 7" xfId="352"/>
    <cellStyle name="Millares 7 2" xfId="353"/>
    <cellStyle name="Millares 7 3" xfId="354"/>
    <cellStyle name="Millares 8" xfId="355"/>
    <cellStyle name="Millares 9" xfId="356"/>
    <cellStyle name="Neutral 2" xfId="357"/>
    <cellStyle name="Neutral 2 2" xfId="358"/>
    <cellStyle name="Neutral 3" xfId="359"/>
    <cellStyle name="Neutral 3 2" xfId="360"/>
    <cellStyle name="Neutral 4" xfId="361"/>
    <cellStyle name="Normal" xfId="0" builtinId="0"/>
    <cellStyle name="Normal 2" xfId="13"/>
    <cellStyle name="Normal 2 2" xfId="362"/>
    <cellStyle name="Normal 2 4" xfId="363"/>
    <cellStyle name="Normal 3" xfId="3"/>
    <cellStyle name="Normal 3 2" xfId="15"/>
    <cellStyle name="Normal 3 2 2" xfId="364"/>
    <cellStyle name="Normal 3 3" xfId="365"/>
    <cellStyle name="Normal 4" xfId="366"/>
    <cellStyle name="Normal 5" xfId="367"/>
    <cellStyle name="Normal 6" xfId="368"/>
    <cellStyle name="Normal 7" xfId="369"/>
    <cellStyle name="Normal_2012 envío (Enero a Diciembre)" xfId="2"/>
    <cellStyle name="Normal_2012 envío (Enero a Diciembre) 2" xfId="7"/>
    <cellStyle name="Normal_Flujo Trimestral" xfId="18"/>
    <cellStyle name="Notas 2" xfId="370"/>
    <cellStyle name="Notas 2 2" xfId="371"/>
    <cellStyle name="Notas 3" xfId="372"/>
    <cellStyle name="Notas 3 2" xfId="373"/>
    <cellStyle name="Notas 4" xfId="374"/>
    <cellStyle name="Note" xfId="375"/>
    <cellStyle name="Nulos" xfId="376"/>
    <cellStyle name="Nulos 2" xfId="377"/>
    <cellStyle name="Nulos 2 2" xfId="378"/>
    <cellStyle name="Nulos 3" xfId="379"/>
    <cellStyle name="Nulos 4" xfId="380"/>
    <cellStyle name="Oficio" xfId="381"/>
    <cellStyle name="Output" xfId="382"/>
    <cellStyle name="Output 2" xfId="383"/>
    <cellStyle name="Output 3" xfId="384"/>
    <cellStyle name="Output 4" xfId="385"/>
    <cellStyle name="Output 5" xfId="386"/>
    <cellStyle name="Porcentaje" xfId="12" builtinId="5"/>
    <cellStyle name="Porcentaje 2" xfId="387"/>
    <cellStyle name="Porcentaje 2 2" xfId="388"/>
    <cellStyle name="Porcentual 2" xfId="389"/>
    <cellStyle name="Salida 2" xfId="390"/>
    <cellStyle name="Salida 2 2" xfId="391"/>
    <cellStyle name="Salida 3" xfId="392"/>
    <cellStyle name="Salida 3 2" xfId="393"/>
    <cellStyle name="Salida 4" xfId="394"/>
    <cellStyle name="Texto de advertencia 2" xfId="395"/>
    <cellStyle name="Texto de advertencia 2 2" xfId="396"/>
    <cellStyle name="Texto de advertencia 3" xfId="397"/>
    <cellStyle name="Texto de advertencia 3 2" xfId="398"/>
    <cellStyle name="Texto de advertencia 4" xfId="399"/>
    <cellStyle name="Texto explicativo 2" xfId="400"/>
    <cellStyle name="Texto explicativo 2 2" xfId="401"/>
    <cellStyle name="Texto explicativo 3" xfId="402"/>
    <cellStyle name="Texto explicativo 3 2" xfId="403"/>
    <cellStyle name="Texto explicativo 4" xfId="404"/>
    <cellStyle name="Title" xfId="405"/>
    <cellStyle name="Título 1 2" xfId="406"/>
    <cellStyle name="Título 1 2 2" xfId="407"/>
    <cellStyle name="Título 1 3" xfId="408"/>
    <cellStyle name="Título 1 3 2" xfId="409"/>
    <cellStyle name="Título 1 4" xfId="410"/>
    <cellStyle name="Título 2 2" xfId="411"/>
    <cellStyle name="Título 2 2 2" xfId="412"/>
    <cellStyle name="Título 2 3" xfId="413"/>
    <cellStyle name="Título 2 3 2" xfId="414"/>
    <cellStyle name="Título 2 4" xfId="415"/>
    <cellStyle name="Título 3 2" xfId="416"/>
    <cellStyle name="Título 3 2 2" xfId="417"/>
    <cellStyle name="Título 3 3" xfId="418"/>
    <cellStyle name="Título 3 3 2" xfId="419"/>
    <cellStyle name="Título 3 4" xfId="420"/>
    <cellStyle name="Título 4" xfId="421"/>
    <cellStyle name="Título 4 2" xfId="422"/>
    <cellStyle name="Título 5" xfId="423"/>
    <cellStyle name="Título 5 2" xfId="424"/>
    <cellStyle name="Título 6" xfId="425"/>
    <cellStyle name="Total 2" xfId="426"/>
    <cellStyle name="Total 2 2" xfId="427"/>
    <cellStyle name="Total 3" xfId="428"/>
    <cellStyle name="Total 3 2" xfId="429"/>
    <cellStyle name="Total 4" xfId="430"/>
    <cellStyle name="vaca" xfId="431"/>
    <cellStyle name="Warning Text" xfId="432"/>
    <cellStyle name="Warning Text 2" xfId="433"/>
    <cellStyle name="Warning Text 3" xfId="434"/>
    <cellStyle name="Warning Text 4" xfId="435"/>
    <cellStyle name="Warning Text 5" xfId="4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Por tasa al 29/02/2020 (*)</a:t>
            </a:r>
            <a:endParaRPr lang="es-AR" sz="1400">
              <a:solidFill>
                <a:schemeClr val="bg1"/>
              </a:solidFill>
              <a:latin typeface="Times New Roman" pitchFamily="18" charset="0"/>
              <a:cs typeface="Times New Roman" pitchFamily="18" charset="0"/>
            </a:endParaRPr>
          </a:p>
        </c:rich>
      </c:tx>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5"/>
          <c:dLbls>
            <c:dLbl>
              <c:idx val="0"/>
              <c:layout>
                <c:manualLayout>
                  <c:x val="-0.20959145733514278"/>
                  <c:y val="-0.14611591029499332"/>
                </c:manualLayout>
              </c:layout>
              <c:tx>
                <c:rich>
                  <a:bodyPr/>
                  <a:lstStyle/>
                  <a:p>
                    <a:r>
                      <a:rPr lang="en-US"/>
                      <a:t>  Tasa Fija</a:t>
                    </a:r>
                    <a:r>
                      <a:rPr lang="en-US" baseline="0"/>
                      <a:t> </a:t>
                    </a:r>
                    <a:r>
                      <a:rPr lang="en-US"/>
                      <a:t> 48%</a:t>
                    </a:r>
                  </a:p>
                </c:rich>
              </c:tx>
              <c:showLegendKey val="0"/>
              <c:showVal val="1"/>
              <c:showCatName val="1"/>
              <c:showSerName val="0"/>
              <c:showPercent val="1"/>
              <c:showBubbleSize val="0"/>
            </c:dLbl>
            <c:dLbl>
              <c:idx val="1"/>
              <c:layout>
                <c:manualLayout>
                  <c:x val="0.17282594960810924"/>
                  <c:y val="-0.15009263753090626"/>
                </c:manualLayout>
              </c:layout>
              <c:tx>
                <c:rich>
                  <a:bodyPr/>
                  <a:lstStyle/>
                  <a:p>
                    <a:r>
                      <a:rPr lang="en-US"/>
                      <a:t>  Tasa Cero 13%</a:t>
                    </a:r>
                  </a:p>
                </c:rich>
              </c:tx>
              <c:showLegendKey val="0"/>
              <c:showVal val="1"/>
              <c:showCatName val="1"/>
              <c:showSerName val="0"/>
              <c:showPercent val="1"/>
              <c:showBubbleSize val="0"/>
            </c:dLbl>
            <c:dLbl>
              <c:idx val="2"/>
              <c:tx>
                <c:rich>
                  <a:bodyPr/>
                  <a:lstStyle/>
                  <a:p>
                    <a:r>
                      <a:rPr lang="en-US"/>
                      <a:t>  Tasa Variable 39%</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A.3!$B$68:$B$70</c:f>
              <c:strCache>
                <c:ptCount val="3"/>
                <c:pt idx="0">
                  <c:v>  Tasa Fija</c:v>
                </c:pt>
                <c:pt idx="1">
                  <c:v>  Tasa Cero</c:v>
                </c:pt>
                <c:pt idx="2">
                  <c:v>  Tasa Variable</c:v>
                </c:pt>
              </c:strCache>
            </c:strRef>
          </c:cat>
          <c:val>
            <c:numRef>
              <c:f>A.3!$P$68:$P$70</c:f>
              <c:numCache>
                <c:formatCode>#,##0</c:formatCode>
                <c:ptCount val="3"/>
                <c:pt idx="0">
                  <c:v>155983.5</c:v>
                </c:pt>
                <c:pt idx="1">
                  <c:v>40268</c:v>
                </c:pt>
                <c:pt idx="2">
                  <c:v>125595.8</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 l="0.70000000000000062" r="0.70000000000000062" t="0.75000000000000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Por moneda al 29/02/2020 (*)</a:t>
            </a:r>
            <a:endParaRPr lang="es-AR" sz="1400">
              <a:solidFill>
                <a:schemeClr val="bg1"/>
              </a:solidFill>
              <a:latin typeface="Times New Roman" pitchFamily="18" charset="0"/>
              <a:cs typeface="Times New Roman" pitchFamily="18" charset="0"/>
            </a:endParaRPr>
          </a:p>
        </c:rich>
      </c:tx>
      <c:layout>
        <c:manualLayout>
          <c:xMode val="edge"/>
          <c:yMode val="edge"/>
          <c:x val="0.11773148163173953"/>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8.9978893025177989E-2"/>
          <c:y val="0.34362008385774351"/>
          <c:w val="0.81454639477507707"/>
          <c:h val="0.56165500531678203"/>
        </c:manualLayout>
      </c:layout>
      <c:pie3DChart>
        <c:varyColors val="1"/>
        <c:ser>
          <c:idx val="0"/>
          <c:order val="0"/>
          <c:explosion val="25"/>
          <c:dLbls>
            <c:dLbl>
              <c:idx val="0"/>
              <c:layout>
                <c:manualLayout>
                  <c:x val="-0.17563383131080695"/>
                  <c:y val="2.6243253124998932E-2"/>
                </c:manualLayout>
              </c:layout>
              <c:tx>
                <c:rich>
                  <a:bodyPr/>
                  <a:lstStyle/>
                  <a:p>
                    <a:r>
                      <a:rPr lang="en-US"/>
                      <a:t>Moneda local  22%</a:t>
                    </a:r>
                  </a:p>
                </c:rich>
              </c:tx>
              <c:showLegendKey val="0"/>
              <c:showVal val="1"/>
              <c:showCatName val="1"/>
              <c:showSerName val="0"/>
              <c:showPercent val="1"/>
              <c:showBubbleSize val="0"/>
            </c:dLbl>
            <c:dLbl>
              <c:idx val="1"/>
              <c:tx>
                <c:rich>
                  <a:bodyPr/>
                  <a:lstStyle/>
                  <a:p>
                    <a:r>
                      <a:rPr lang="en-US"/>
                      <a:t>Moneda extranjera 78%</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(A.3!$B$14,A.3!$B$25)</c:f>
              <c:strCache>
                <c:ptCount val="2"/>
                <c:pt idx="0">
                  <c:v>Moneda local (1)</c:v>
                </c:pt>
                <c:pt idx="1">
                  <c:v>Moneda extranjera</c:v>
                </c:pt>
              </c:strCache>
            </c:strRef>
          </c:cat>
          <c:val>
            <c:numRef>
              <c:f>(A.3!$Q$14,A.3!$Q$25)</c:f>
              <c:numCache>
                <c:formatCode>0.00%</c:formatCode>
                <c:ptCount val="2"/>
                <c:pt idx="0">
                  <c:v>0.2236041750233729</c:v>
                </c:pt>
                <c:pt idx="1">
                  <c:v>0.77639582497662718</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22" l="0.70000000000000062" r="0.70000000000000062" t="0.7500000000000032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En moneda local al 29/02/2020 (*)</a:t>
            </a:r>
            <a:endParaRPr lang="es-AR" sz="1400">
              <a:solidFill>
                <a:schemeClr val="bg1"/>
              </a:solidFill>
              <a:latin typeface="Times New Roman" pitchFamily="18" charset="0"/>
              <a:cs typeface="Times New Roman" pitchFamily="18" charset="0"/>
            </a:endParaRPr>
          </a:p>
        </c:rich>
      </c:tx>
      <c:layout>
        <c:manualLayout>
          <c:xMode val="edge"/>
          <c:yMode val="edge"/>
          <c:x val="0.11773148163173958"/>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5"/>
          <c:dLbls>
            <c:dLbl>
              <c:idx val="0"/>
              <c:layout>
                <c:manualLayout>
                  <c:x val="-0.18342786528939758"/>
                  <c:y val="-0.18566099326244057"/>
                </c:manualLayout>
              </c:layout>
              <c:tx>
                <c:rich>
                  <a:bodyPr/>
                  <a:lstStyle/>
                  <a:p>
                    <a:r>
                      <a:rPr lang="en-US"/>
                      <a:t>  Pesos no ajustable por CER 65%</a:t>
                    </a:r>
                  </a:p>
                </c:rich>
              </c:tx>
              <c:showLegendKey val="0"/>
              <c:showVal val="1"/>
              <c:showCatName val="1"/>
              <c:showSerName val="0"/>
              <c:showPercent val="1"/>
              <c:showBubbleSize val="0"/>
            </c:dLbl>
            <c:dLbl>
              <c:idx val="1"/>
              <c:layout>
                <c:manualLayout>
                  <c:x val="0.22517304346767919"/>
                  <c:y val="5.5192305521761541E-2"/>
                </c:manualLayout>
              </c:layout>
              <c:tx>
                <c:rich>
                  <a:bodyPr/>
                  <a:lstStyle/>
                  <a:p>
                    <a:r>
                      <a:rPr lang="en-US"/>
                      <a:t>  Pesos ajustable por CER  35%</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A.3!$B$53:$B$54</c:f>
              <c:strCache>
                <c:ptCount val="2"/>
                <c:pt idx="0">
                  <c:v>  Pesos no ajustable por CER</c:v>
                </c:pt>
                <c:pt idx="1">
                  <c:v>  Pesos ajustable por CER</c:v>
                </c:pt>
              </c:strCache>
            </c:strRef>
          </c:cat>
          <c:val>
            <c:numRef>
              <c:f>A.3!$P$53:$P$54</c:f>
              <c:numCache>
                <c:formatCode>#,##0</c:formatCode>
                <c:ptCount val="2"/>
                <c:pt idx="0">
                  <c:v>47922.9</c:v>
                </c:pt>
                <c:pt idx="1">
                  <c:v>24043.5</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44" l="0.70000000000000062" r="0.70000000000000062" t="0.750000000000003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en Situación de Pago Normal - En moneda extranjera al 29/02/2020 (*)</a:t>
            </a:r>
            <a:endParaRPr lang="es-AR" sz="1400">
              <a:solidFill>
                <a:schemeClr val="bg1"/>
              </a:solidFill>
              <a:latin typeface="Times New Roman" pitchFamily="18" charset="0"/>
              <a:cs typeface="Times New Roman" pitchFamily="18" charset="0"/>
            </a:endParaRPr>
          </a:p>
        </c:rich>
      </c:tx>
      <c:layout>
        <c:manualLayout>
          <c:xMode val="edge"/>
          <c:yMode val="edge"/>
          <c:x val="0.11773148163173958"/>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7"/>
          <c:dLbls>
            <c:dLbl>
              <c:idx val="0"/>
              <c:tx>
                <c:rich>
                  <a:bodyPr/>
                  <a:lstStyle/>
                  <a:p>
                    <a:r>
                      <a:rPr lang="en-US"/>
                      <a:t>  Dólares 74%</a:t>
                    </a:r>
                  </a:p>
                </c:rich>
              </c:tx>
              <c:showLegendKey val="0"/>
              <c:showVal val="1"/>
              <c:showCatName val="1"/>
              <c:showSerName val="0"/>
              <c:showPercent val="1"/>
              <c:showBubbleSize val="0"/>
            </c:dLbl>
            <c:dLbl>
              <c:idx val="1"/>
              <c:tx>
                <c:rich>
                  <a:bodyPr/>
                  <a:lstStyle/>
                  <a:p>
                    <a:r>
                      <a:rPr lang="en-US"/>
                      <a:t>  Euros 8%</a:t>
                    </a:r>
                  </a:p>
                </c:rich>
              </c:tx>
              <c:showLegendKey val="0"/>
              <c:showVal val="1"/>
              <c:showCatName val="1"/>
              <c:showSerName val="0"/>
              <c:showPercent val="1"/>
              <c:showBubbleSize val="0"/>
            </c:dLbl>
            <c:dLbl>
              <c:idx val="2"/>
              <c:tx>
                <c:rich>
                  <a:bodyPr/>
                  <a:lstStyle/>
                  <a:p>
                    <a:r>
                      <a:rPr lang="en-US"/>
                      <a:t>  Yenes 0%</a:t>
                    </a:r>
                  </a:p>
                </c:rich>
              </c:tx>
              <c:showLegendKey val="0"/>
              <c:showVal val="1"/>
              <c:showCatName val="1"/>
              <c:showSerName val="0"/>
              <c:showPercent val="1"/>
              <c:showBubbleSize val="0"/>
            </c:dLbl>
            <c:dLbl>
              <c:idx val="3"/>
              <c:tx>
                <c:rich>
                  <a:bodyPr/>
                  <a:lstStyle/>
                  <a:p>
                    <a:r>
                      <a:rPr lang="en-US"/>
                      <a:t>  DEG 18%</a:t>
                    </a:r>
                  </a:p>
                </c:rich>
              </c:tx>
              <c:showLegendKey val="0"/>
              <c:showVal val="1"/>
              <c:showCatName val="1"/>
              <c:showSerName val="0"/>
              <c:showPercent val="1"/>
              <c:showBubbleSize val="0"/>
            </c:dLbl>
            <c:dLbl>
              <c:idx val="4"/>
              <c:tx>
                <c:rich>
                  <a:bodyPr/>
                  <a:lstStyle/>
                  <a:p>
                    <a:r>
                      <a:rPr lang="en-US"/>
                      <a:t>  Otras Monedas 0%</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A.3!$B$55:$B$59</c:f>
              <c:strCache>
                <c:ptCount val="5"/>
                <c:pt idx="0">
                  <c:v>  Dólares</c:v>
                </c:pt>
                <c:pt idx="1">
                  <c:v>  Euros</c:v>
                </c:pt>
                <c:pt idx="2">
                  <c:v>  Yenes</c:v>
                </c:pt>
                <c:pt idx="3">
                  <c:v>  DEG</c:v>
                </c:pt>
                <c:pt idx="4">
                  <c:v>  Otras Monedas</c:v>
                </c:pt>
              </c:strCache>
            </c:strRef>
          </c:cat>
          <c:val>
            <c:numRef>
              <c:f>A.3!$P$55:$P$59</c:f>
              <c:numCache>
                <c:formatCode>#,##0</c:formatCode>
                <c:ptCount val="5"/>
                <c:pt idx="0">
                  <c:v>184144.5</c:v>
                </c:pt>
                <c:pt idx="1">
                  <c:v>20551.3</c:v>
                </c:pt>
                <c:pt idx="2">
                  <c:v>763.8</c:v>
                </c:pt>
                <c:pt idx="3">
                  <c:v>43838.5</c:v>
                </c:pt>
                <c:pt idx="4">
                  <c:v>582.79999999999995</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44" l="0.70000000000000062" r="0.70000000000000062" t="0.750000000000003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 Por tipo de  instrumento al 29/02/2020 (*)</a:t>
            </a:r>
            <a:endParaRPr lang="es-AR" sz="1400">
              <a:solidFill>
                <a:schemeClr val="bg1"/>
              </a:solidFill>
              <a:latin typeface="Times New Roman" pitchFamily="18" charset="0"/>
              <a:cs typeface="Times New Roman" pitchFamily="18" charset="0"/>
            </a:endParaRPr>
          </a:p>
        </c:rich>
      </c:tx>
      <c:layout>
        <c:manualLayout>
          <c:xMode val="edge"/>
          <c:yMode val="edge"/>
          <c:x val="0.11326110712474798"/>
          <c:y val="2.6062467131468918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2.8972146674924506E-2"/>
          <c:y val="0.28826352621411799"/>
          <c:w val="0.82582638711790468"/>
          <c:h val="0.63508120154332481"/>
        </c:manualLayout>
      </c:layout>
      <c:pie3DChart>
        <c:varyColors val="1"/>
        <c:ser>
          <c:idx val="0"/>
          <c:order val="0"/>
          <c:explosion val="25"/>
          <c:dLbls>
            <c:dLbl>
              <c:idx val="0"/>
              <c:layout/>
              <c:tx>
                <c:rich>
                  <a:bodyPr/>
                  <a:lstStyle/>
                  <a:p>
                    <a:r>
                      <a:rPr lang="en-US"/>
                      <a:t>TÍTULOS PÚBLICOS;  61%</a:t>
                    </a:r>
                  </a:p>
                </c:rich>
              </c:tx>
              <c:showLegendKey val="0"/>
              <c:showVal val="1"/>
              <c:showCatName val="1"/>
              <c:showSerName val="0"/>
              <c:showPercent val="1"/>
              <c:showBubbleSize val="0"/>
            </c:dLbl>
            <c:dLbl>
              <c:idx val="1"/>
              <c:layout>
                <c:manualLayout>
                  <c:x val="3.4919131391754579E-2"/>
                  <c:y val="-4.0457256590628626E-2"/>
                </c:manualLayout>
              </c:layout>
              <c:tx>
                <c:rich>
                  <a:bodyPr/>
                  <a:lstStyle/>
                  <a:p>
                    <a:r>
                      <a:rPr lang="en-US"/>
                      <a:t>LETRAS DEL TESORO 9%</a:t>
                    </a:r>
                  </a:p>
                </c:rich>
              </c:tx>
              <c:showLegendKey val="0"/>
              <c:showVal val="1"/>
              <c:showCatName val="1"/>
              <c:showSerName val="0"/>
              <c:showPercent val="1"/>
              <c:showBubbleSize val="0"/>
            </c:dLbl>
            <c:dLbl>
              <c:idx val="2"/>
              <c:layout/>
              <c:tx>
                <c:rich>
                  <a:bodyPr/>
                  <a:lstStyle/>
                  <a:p>
                    <a:r>
                      <a:rPr lang="en-US"/>
                      <a:t>ORGANISMOS INTERNACIONALES  21%</a:t>
                    </a:r>
                  </a:p>
                </c:rich>
              </c:tx>
              <c:showLegendKey val="0"/>
              <c:showVal val="1"/>
              <c:showCatName val="1"/>
              <c:showSerName val="0"/>
              <c:showPercent val="1"/>
              <c:showBubbleSize val="0"/>
            </c:dLbl>
            <c:dLbl>
              <c:idx val="3"/>
              <c:layout/>
              <c:tx>
                <c:rich>
                  <a:bodyPr/>
                  <a:lstStyle/>
                  <a:p>
                    <a:r>
                      <a:rPr lang="en-US"/>
                      <a:t>ORGANISMOS OFICIALES 2%</a:t>
                    </a:r>
                  </a:p>
                </c:rich>
              </c:tx>
              <c:showLegendKey val="0"/>
              <c:showVal val="1"/>
              <c:showCatName val="1"/>
              <c:showSerName val="0"/>
              <c:showPercent val="1"/>
              <c:showBubbleSize val="0"/>
            </c:dLbl>
            <c:dLbl>
              <c:idx val="4"/>
              <c:layout/>
              <c:tx>
                <c:rich>
                  <a:bodyPr/>
                  <a:lstStyle/>
                  <a:p>
                    <a:r>
                      <a:rPr lang="en-US"/>
                      <a:t>ADELANTOS TRANSITORIOS BCRA 5%</a:t>
                    </a:r>
                  </a:p>
                </c:rich>
              </c:tx>
              <c:showLegendKey val="0"/>
              <c:showVal val="1"/>
              <c:showCatName val="1"/>
              <c:showSerName val="0"/>
              <c:showPercent val="1"/>
              <c:showBubbleSize val="0"/>
            </c:dLbl>
            <c:dLbl>
              <c:idx val="5"/>
              <c:layout/>
              <c:tx>
                <c:rich>
                  <a:bodyPr/>
                  <a:lstStyle/>
                  <a:p>
                    <a:r>
                      <a:rPr lang="en-US"/>
                      <a:t>OTROS Y PENDIENTE DE REEST. 2%</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A.1!$B$245:$B$250</c:f>
              <c:strCache>
                <c:ptCount val="6"/>
                <c:pt idx="0">
                  <c:v>TÍTULOS PÚBLICOS</c:v>
                </c:pt>
                <c:pt idx="1">
                  <c:v>LETRAS DEL TESORO</c:v>
                </c:pt>
                <c:pt idx="2">
                  <c:v>ORGANISMOS INTERNACIONALES</c:v>
                </c:pt>
                <c:pt idx="3">
                  <c:v>ORGANISMOS OFICIALES</c:v>
                </c:pt>
                <c:pt idx="4">
                  <c:v>ADELANTOS TRANSITORIOS BCRA</c:v>
                </c:pt>
                <c:pt idx="5">
                  <c:v>OTROS Y PENDIENTE DE REEST.</c:v>
                </c:pt>
              </c:strCache>
            </c:strRef>
          </c:cat>
          <c:val>
            <c:numRef>
              <c:f>A.1!$C$245:$C$250</c:f>
              <c:numCache>
                <c:formatCode>#,##0</c:formatCode>
                <c:ptCount val="6"/>
                <c:pt idx="0">
                  <c:v>195788.40000000002</c:v>
                </c:pt>
                <c:pt idx="1">
                  <c:v>30573.199999999997</c:v>
                </c:pt>
                <c:pt idx="2">
                  <c:v>67604.399999999994</c:v>
                </c:pt>
                <c:pt idx="3">
                  <c:v>5270</c:v>
                </c:pt>
                <c:pt idx="4">
                  <c:v>15427.8</c:v>
                </c:pt>
                <c:pt idx="5">
                  <c:v>7985.2999999999993</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44" l="0.70000000000000062" r="0.70000000000000062" t="0.750000000000003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 Por plazo de vencimiento original al 29/02/2020 (*)</a:t>
            </a:r>
            <a:endParaRPr lang="es-AR" sz="1400">
              <a:solidFill>
                <a:schemeClr val="bg1"/>
              </a:solidFill>
              <a:latin typeface="Times New Roman" pitchFamily="18" charset="0"/>
              <a:cs typeface="Times New Roman" pitchFamily="18" charset="0"/>
            </a:endParaRPr>
          </a:p>
        </c:rich>
      </c:tx>
      <c:layout>
        <c:manualLayout>
          <c:xMode val="edge"/>
          <c:yMode val="edge"/>
          <c:x val="0.11773148163173962"/>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0"/>
          <c:dLbls>
            <c:dLbl>
              <c:idx val="0"/>
              <c:layout/>
              <c:tx>
                <c:rich>
                  <a:bodyPr/>
                  <a:lstStyle/>
                  <a:p>
                    <a:r>
                      <a:rPr lang="en-US"/>
                      <a:t>MEDIANO Y LARGO PLAZO 93%</a:t>
                    </a:r>
                  </a:p>
                </c:rich>
              </c:tx>
              <c:showLegendKey val="0"/>
              <c:showVal val="1"/>
              <c:showCatName val="1"/>
              <c:showSerName val="0"/>
              <c:showPercent val="1"/>
              <c:showBubbleSize val="0"/>
            </c:dLbl>
            <c:dLbl>
              <c:idx val="1"/>
              <c:layout>
                <c:manualLayout>
                  <c:x val="-0.16595490007518648"/>
                  <c:y val="1.4627798055745029E-2"/>
                </c:manualLayout>
              </c:layout>
              <c:tx>
                <c:rich>
                  <a:bodyPr/>
                  <a:lstStyle/>
                  <a:p>
                    <a:r>
                      <a:rPr lang="en-US"/>
                      <a:t>CORTO PLAZO  6%</a:t>
                    </a:r>
                  </a:p>
                </c:rich>
              </c:tx>
              <c:showLegendKey val="0"/>
              <c:showVal val="1"/>
              <c:showCatName val="1"/>
              <c:showSerName val="0"/>
              <c:showPercent val="1"/>
              <c:showBubbleSize val="0"/>
            </c:dLbl>
            <c:dLbl>
              <c:idx val="2"/>
              <c:layout>
                <c:manualLayout>
                  <c:x val="-9.1733851096962409E-3"/>
                  <c:y val="3.3194612945384866E-2"/>
                </c:manualLayout>
              </c:layout>
              <c:tx>
                <c:rich>
                  <a:bodyPr/>
                  <a:lstStyle/>
                  <a:p>
                    <a:r>
                      <a:rPr lang="en-US"/>
                      <a:t>DEUDA PENDIENTE DE REESTRUC. 1%</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A.1!$B$240:$B$242</c:f>
              <c:strCache>
                <c:ptCount val="3"/>
                <c:pt idx="0">
                  <c:v>MEDIANO Y LARGO PLAZO</c:v>
                </c:pt>
                <c:pt idx="1">
                  <c:v>CORTO PLAZO </c:v>
                </c:pt>
                <c:pt idx="2">
                  <c:v>DEUDA PENDIENTE DE REESTRUC.</c:v>
                </c:pt>
              </c:strCache>
            </c:strRef>
          </c:cat>
          <c:val>
            <c:numRef>
              <c:f>A.1!$C$240:$C$242</c:f>
              <c:numCache>
                <c:formatCode>#,##0</c:formatCode>
                <c:ptCount val="3"/>
                <c:pt idx="0">
                  <c:v>303042.10000000003</c:v>
                </c:pt>
                <c:pt idx="1">
                  <c:v>18805.499999999996</c:v>
                </c:pt>
                <c:pt idx="2">
                  <c:v>2526.3999999999996</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66" l="0.70000000000000062" r="0.70000000000000062" t="0.750000000000003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a:t>
            </a:r>
            <a:r>
              <a:rPr lang="es-AR" sz="1400" baseline="0">
                <a:solidFill>
                  <a:schemeClr val="bg1"/>
                </a:solidFill>
                <a:latin typeface="Times New Roman" pitchFamily="18" charset="0"/>
                <a:cs typeface="Times New Roman" pitchFamily="18" charset="0"/>
              </a:rPr>
              <a:t> Central - Por legislación al 29/02/2020 (*)</a:t>
            </a:r>
            <a:endParaRPr lang="es-AR" sz="1400">
              <a:solidFill>
                <a:schemeClr val="bg1"/>
              </a:solidFill>
              <a:latin typeface="Times New Roman" pitchFamily="18" charset="0"/>
              <a:cs typeface="Times New Roman" pitchFamily="18" charset="0"/>
            </a:endParaRPr>
          </a:p>
        </c:rich>
      </c:tx>
      <c:layout>
        <c:manualLayout>
          <c:xMode val="edge"/>
          <c:yMode val="edge"/>
          <c:x val="0.11773148163173965"/>
          <c:y val="2.6062321783483691E-2"/>
        </c:manualLayout>
      </c:layout>
      <c:overlay val="0"/>
      <c:spPr>
        <a:solidFill>
          <a:schemeClr val="tx2">
            <a:lumMod val="50000"/>
          </a:schemeClr>
        </a:solidFill>
      </c:spPr>
    </c:title>
    <c:autoTitleDeleted val="0"/>
    <c:view3D>
      <c:rotX val="15"/>
      <c:rotY val="20"/>
      <c:rAngAx val="0"/>
      <c:perspective val="0"/>
    </c:view3D>
    <c:floor>
      <c:thickness val="0"/>
    </c:floor>
    <c:sideWall>
      <c:thickness val="0"/>
    </c:sideWall>
    <c:backWall>
      <c:thickness val="0"/>
    </c:backWall>
    <c:plotArea>
      <c:layout/>
      <c:pie3DChart>
        <c:varyColors val="1"/>
        <c:ser>
          <c:idx val="0"/>
          <c:order val="0"/>
          <c:explosion val="20"/>
          <c:dLbls>
            <c:dLbl>
              <c:idx val="0"/>
              <c:layout>
                <c:manualLayout>
                  <c:x val="-0.2383068006999807"/>
                  <c:y val="-0.2013474145157847"/>
                </c:manualLayout>
              </c:layout>
              <c:tx>
                <c:rich>
                  <a:bodyPr/>
                  <a:lstStyle/>
                  <a:p>
                    <a:r>
                      <a:rPr lang="en-US"/>
                      <a:t>LEGISLACIÓN ARGENTINA 56%</a:t>
                    </a:r>
                  </a:p>
                </c:rich>
              </c:tx>
              <c:showLegendKey val="0"/>
              <c:showVal val="1"/>
              <c:showCatName val="1"/>
              <c:showSerName val="0"/>
              <c:showPercent val="1"/>
              <c:showBubbleSize val="0"/>
            </c:dLbl>
            <c:dLbl>
              <c:idx val="1"/>
              <c:tx>
                <c:rich>
                  <a:bodyPr/>
                  <a:lstStyle/>
                  <a:p>
                    <a:r>
                      <a:rPr lang="en-US"/>
                      <a:t>LEGISLACIÓN EXTRANJERA  44%</a:t>
                    </a:r>
                  </a:p>
                </c:rich>
              </c:tx>
              <c:showLegendKey val="0"/>
              <c:showVal val="1"/>
              <c:showCatName val="1"/>
              <c:showSerName val="0"/>
              <c:showPercent val="1"/>
              <c:showBubbleSize val="0"/>
            </c:dLbl>
            <c:txPr>
              <a:bodyPr/>
              <a:lstStyle/>
              <a:p>
                <a:pPr>
                  <a:defRPr baseline="0">
                    <a:solidFill>
                      <a:schemeClr val="bg1"/>
                    </a:solidFill>
                  </a:defRPr>
                </a:pPr>
                <a:endParaRPr lang="es-AR"/>
              </a:p>
            </c:txPr>
            <c:showLegendKey val="0"/>
            <c:showVal val="1"/>
            <c:showCatName val="1"/>
            <c:showSerName val="0"/>
            <c:showPercent val="1"/>
            <c:showBubbleSize val="0"/>
            <c:showLeaderLines val="0"/>
          </c:dLbls>
          <c:cat>
            <c:strRef>
              <c:f>(A.2!$B$23,A.2!$B$31)</c:f>
              <c:strCache>
                <c:ptCount val="2"/>
                <c:pt idx="0">
                  <c:v>I- LEGISLACIÓN ARGENTINA</c:v>
                </c:pt>
                <c:pt idx="1">
                  <c:v>II- LEGISLACIÓN EXTRANJERA</c:v>
                </c:pt>
              </c:strCache>
            </c:strRef>
          </c:cat>
          <c:val>
            <c:numRef>
              <c:f>(A.2!$P$23,A.2!$P$31)</c:f>
              <c:numCache>
                <c:formatCode>_ * #,##0_ ;_ * \-#,##0_ ;_ * "-"??_ ;_ @_ </c:formatCode>
                <c:ptCount val="2"/>
                <c:pt idx="0">
                  <c:v>182412.6</c:v>
                </c:pt>
                <c:pt idx="1">
                  <c:v>141961.4</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89" l="0.70000000000000062" r="0.70000000000000062" t="0.75000000000000389"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AR" sz="1400">
                <a:solidFill>
                  <a:schemeClr val="bg1"/>
                </a:solidFill>
                <a:latin typeface="Times New Roman" pitchFamily="18" charset="0"/>
                <a:cs typeface="Times New Roman" pitchFamily="18" charset="0"/>
              </a:rPr>
              <a:t>Deuda Bruta de la Administración Central - Saldo </a:t>
            </a:r>
            <a:r>
              <a:rPr lang="es-AR" sz="1400" baseline="0">
                <a:solidFill>
                  <a:schemeClr val="bg1"/>
                </a:solidFill>
                <a:latin typeface="Times New Roman" pitchFamily="18" charset="0"/>
                <a:cs typeface="Times New Roman" pitchFamily="18" charset="0"/>
              </a:rPr>
              <a:t>en millones de dólares</a:t>
            </a:r>
          </a:p>
          <a:p>
            <a:pPr>
              <a:defRPr/>
            </a:pPr>
            <a:r>
              <a:rPr lang="es-AR" sz="1400" baseline="0">
                <a:solidFill>
                  <a:schemeClr val="bg1"/>
                </a:solidFill>
                <a:latin typeface="Times New Roman" pitchFamily="18" charset="0"/>
                <a:cs typeface="Times New Roman" pitchFamily="18" charset="0"/>
              </a:rPr>
              <a:t>Serie mensual enero 2019 - febrero 2020</a:t>
            </a:r>
            <a:endParaRPr lang="es-AR" sz="1400">
              <a:solidFill>
                <a:schemeClr val="bg1"/>
              </a:solidFill>
              <a:latin typeface="Times New Roman" pitchFamily="18" charset="0"/>
              <a:cs typeface="Times New Roman" pitchFamily="18" charset="0"/>
            </a:endParaRPr>
          </a:p>
        </c:rich>
      </c:tx>
      <c:layout>
        <c:manualLayout>
          <c:xMode val="edge"/>
          <c:yMode val="edge"/>
          <c:x val="0.20398370352905132"/>
          <c:y val="1.9126818083126357E-2"/>
        </c:manualLayout>
      </c:layout>
      <c:overlay val="0"/>
      <c:spPr>
        <a:solidFill>
          <a:schemeClr val="tx2">
            <a:lumMod val="50000"/>
          </a:schemeClr>
        </a:solidFill>
      </c:spPr>
    </c:title>
    <c:autoTitleDeleted val="0"/>
    <c:view3D>
      <c:rotX val="15"/>
      <c:rotY val="20"/>
      <c:rAngAx val="0"/>
      <c:perspective val="0"/>
    </c:view3D>
    <c:floor>
      <c:thickness val="0"/>
    </c:floor>
    <c:sideWall>
      <c:thickness val="0"/>
      <c:spPr>
        <a:gradFill>
          <a:gsLst>
            <a:gs pos="0">
              <a:srgbClr val="FFFFFF"/>
            </a:gs>
            <a:gs pos="7001">
              <a:srgbClr val="E6E6E6"/>
            </a:gs>
            <a:gs pos="32001">
              <a:srgbClr val="7D8496"/>
            </a:gs>
            <a:gs pos="47000">
              <a:srgbClr val="E6E6E6"/>
            </a:gs>
            <a:gs pos="85001">
              <a:srgbClr val="7D8496"/>
            </a:gs>
            <a:gs pos="100000">
              <a:srgbClr val="E6E6E6"/>
            </a:gs>
          </a:gsLst>
          <a:lin ang="5400000" scaled="0"/>
        </a:gradFill>
      </c:spPr>
    </c:sideWall>
    <c:backWall>
      <c:thickness val="0"/>
      <c:spPr>
        <a:gradFill>
          <a:gsLst>
            <a:gs pos="0">
              <a:srgbClr val="FFFFFF"/>
            </a:gs>
            <a:gs pos="7001">
              <a:srgbClr val="E6E6E6"/>
            </a:gs>
            <a:gs pos="32001">
              <a:srgbClr val="7D8496"/>
            </a:gs>
            <a:gs pos="47000">
              <a:srgbClr val="E6E6E6"/>
            </a:gs>
            <a:gs pos="85001">
              <a:srgbClr val="7D8496"/>
            </a:gs>
            <a:gs pos="100000">
              <a:srgbClr val="E6E6E6"/>
            </a:gs>
          </a:gsLst>
          <a:lin ang="5400000" scaled="0"/>
        </a:gradFill>
      </c:spPr>
    </c:backWall>
    <c:plotArea>
      <c:layout/>
      <c:bar3DChart>
        <c:barDir val="col"/>
        <c:grouping val="clustered"/>
        <c:varyColors val="0"/>
        <c:ser>
          <c:idx val="0"/>
          <c:order val="0"/>
          <c:invertIfNegative val="0"/>
          <c:dLbls>
            <c:showLegendKey val="0"/>
            <c:showVal val="1"/>
            <c:showCatName val="0"/>
            <c:showSerName val="0"/>
            <c:showPercent val="0"/>
            <c:showBubbleSize val="0"/>
            <c:showLeaderLines val="0"/>
          </c:dLbls>
          <c:cat>
            <c:strRef>
              <c:f>A.1!$C$9:$P$9</c:f>
              <c:strCache>
                <c:ptCount val="14"/>
                <c:pt idx="0">
                  <c:v>ene-19</c:v>
                </c:pt>
                <c:pt idx="1">
                  <c:v>feb-19</c:v>
                </c:pt>
                <c:pt idx="2">
                  <c:v>mar-19</c:v>
                </c:pt>
                <c:pt idx="3">
                  <c:v>abr-19</c:v>
                </c:pt>
                <c:pt idx="4">
                  <c:v>may-19</c:v>
                </c:pt>
                <c:pt idx="5">
                  <c:v>jun-19</c:v>
                </c:pt>
                <c:pt idx="6">
                  <c:v>jul-19</c:v>
                </c:pt>
                <c:pt idx="7">
                  <c:v>ago-19</c:v>
                </c:pt>
                <c:pt idx="8">
                  <c:v>sep-19</c:v>
                </c:pt>
                <c:pt idx="9">
                  <c:v>oct 19 (*)</c:v>
                </c:pt>
                <c:pt idx="10">
                  <c:v>nov 19 (*)</c:v>
                </c:pt>
                <c:pt idx="11">
                  <c:v>dic 19  (*)</c:v>
                </c:pt>
                <c:pt idx="12">
                  <c:v>ene 20 (*)</c:v>
                </c:pt>
                <c:pt idx="13">
                  <c:v>feb 20 (*)</c:v>
                </c:pt>
              </c:strCache>
            </c:strRef>
          </c:cat>
          <c:val>
            <c:numRef>
              <c:f>A.1!$C$10:$P$10</c:f>
              <c:numCache>
                <c:formatCode>#,##0</c:formatCode>
                <c:ptCount val="14"/>
                <c:pt idx="0">
                  <c:v>335661.30000000005</c:v>
                </c:pt>
                <c:pt idx="1">
                  <c:v>334477</c:v>
                </c:pt>
                <c:pt idx="2">
                  <c:v>324898.30000000005</c:v>
                </c:pt>
                <c:pt idx="3">
                  <c:v>334322.89999999997</c:v>
                </c:pt>
                <c:pt idx="4">
                  <c:v>329930.60000000003</c:v>
                </c:pt>
                <c:pt idx="5">
                  <c:v>337267.10000000003</c:v>
                </c:pt>
                <c:pt idx="6">
                  <c:v>341957.5</c:v>
                </c:pt>
                <c:pt idx="7">
                  <c:v>310102.3</c:v>
                </c:pt>
                <c:pt idx="8">
                  <c:v>311251.20000000001</c:v>
                </c:pt>
                <c:pt idx="9">
                  <c:v>310478.8</c:v>
                </c:pt>
                <c:pt idx="10">
                  <c:v>311286.60000000003</c:v>
                </c:pt>
                <c:pt idx="11">
                  <c:v>323176.89999999997</c:v>
                </c:pt>
                <c:pt idx="12">
                  <c:v>324449.59999999998</c:v>
                </c:pt>
                <c:pt idx="13">
                  <c:v>324374.00000000006</c:v>
                </c:pt>
              </c:numCache>
            </c:numRef>
          </c:val>
        </c:ser>
        <c:dLbls>
          <c:showLegendKey val="0"/>
          <c:showVal val="0"/>
          <c:showCatName val="0"/>
          <c:showSerName val="0"/>
          <c:showPercent val="0"/>
          <c:showBubbleSize val="0"/>
        </c:dLbls>
        <c:gapWidth val="100"/>
        <c:shape val="cylinder"/>
        <c:axId val="181693824"/>
        <c:axId val="181695616"/>
        <c:axId val="0"/>
      </c:bar3DChart>
      <c:catAx>
        <c:axId val="181693824"/>
        <c:scaling>
          <c:orientation val="minMax"/>
        </c:scaling>
        <c:delete val="0"/>
        <c:axPos val="b"/>
        <c:majorTickMark val="out"/>
        <c:minorTickMark val="none"/>
        <c:tickLblPos val="nextTo"/>
        <c:txPr>
          <a:bodyPr/>
          <a:lstStyle/>
          <a:p>
            <a:pPr>
              <a:defRPr baseline="0">
                <a:solidFill>
                  <a:schemeClr val="bg1"/>
                </a:solidFill>
              </a:defRPr>
            </a:pPr>
            <a:endParaRPr lang="es-AR"/>
          </a:p>
        </c:txPr>
        <c:crossAx val="181695616"/>
        <c:crosses val="autoZero"/>
        <c:auto val="1"/>
        <c:lblAlgn val="ctr"/>
        <c:lblOffset val="100"/>
        <c:noMultiLvlLbl val="0"/>
      </c:catAx>
      <c:valAx>
        <c:axId val="181695616"/>
        <c:scaling>
          <c:orientation val="minMax"/>
        </c:scaling>
        <c:delete val="0"/>
        <c:axPos val="l"/>
        <c:majorGridlines/>
        <c:numFmt formatCode="#,##0" sourceLinked="1"/>
        <c:majorTickMark val="out"/>
        <c:minorTickMark val="none"/>
        <c:tickLblPos val="nextTo"/>
        <c:txPr>
          <a:bodyPr/>
          <a:lstStyle/>
          <a:p>
            <a:pPr>
              <a:defRPr baseline="0">
                <a:solidFill>
                  <a:schemeClr val="bg1"/>
                </a:solidFill>
              </a:defRPr>
            </a:pPr>
            <a:endParaRPr lang="es-AR"/>
          </a:p>
        </c:txPr>
        <c:crossAx val="181693824"/>
        <c:crosses val="autoZero"/>
        <c:crossBetween val="between"/>
      </c:valAx>
    </c:plotArea>
    <c:plotVisOnly val="1"/>
    <c:dispBlanksAs val="zero"/>
    <c:showDLblsOverMax val="0"/>
  </c:chart>
  <c:spPr>
    <a:solidFill>
      <a:schemeClr val="tx2">
        <a:lumMod val="50000"/>
      </a:schemeClr>
    </a:solidFill>
    <a:ln cmpd="sng">
      <a:solidFill>
        <a:sysClr val="windowText" lastClr="000000">
          <a:alpha val="79000"/>
        </a:sysClr>
      </a:solidFill>
    </a:ln>
    <a:effectLst>
      <a:outerShdw blurRad="152400" dist="317500" dir="5400000" sx="90000" sy="-19000" rotWithShape="0">
        <a:prstClr val="black">
          <a:alpha val="15000"/>
        </a:prstClr>
      </a:outerShdw>
    </a:effectLst>
    <a:scene3d>
      <a:camera prst="orthographicFront"/>
      <a:lightRig rig="threePt" dir="t"/>
    </a:scene3d>
    <a:sp3d>
      <a:bevelT prst="relaxedInset"/>
      <a:bevelB prst="relaxedInset"/>
    </a:sp3d>
  </c:spPr>
  <c:printSettings>
    <c:headerFooter/>
    <c:pageMargins b="0.750000000000003" l="0.70000000000000062" r="0.70000000000000062" t="0.75000000000000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687458</xdr:colOff>
      <xdr:row>78</xdr:row>
      <xdr:rowOff>91109</xdr:rowOff>
    </xdr:from>
    <xdr:to>
      <xdr:col>2</xdr:col>
      <xdr:colOff>3785154</xdr:colOff>
      <xdr:row>93</xdr:row>
      <xdr:rowOff>157370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720588</xdr:colOff>
      <xdr:row>59</xdr:row>
      <xdr:rowOff>41412</xdr:rowOff>
    </xdr:from>
    <xdr:to>
      <xdr:col>2</xdr:col>
      <xdr:colOff>3818283</xdr:colOff>
      <xdr:row>74</xdr:row>
      <xdr:rowOff>107673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49695</xdr:colOff>
      <xdr:row>59</xdr:row>
      <xdr:rowOff>82827</xdr:rowOff>
    </xdr:from>
    <xdr:to>
      <xdr:col>9</xdr:col>
      <xdr:colOff>430694</xdr:colOff>
      <xdr:row>74</xdr:row>
      <xdr:rowOff>149086</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4265543</xdr:colOff>
      <xdr:row>59</xdr:row>
      <xdr:rowOff>91108</xdr:rowOff>
    </xdr:from>
    <xdr:to>
      <xdr:col>3</xdr:col>
      <xdr:colOff>2874064</xdr:colOff>
      <xdr:row>74</xdr:row>
      <xdr:rowOff>149086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745434</xdr:colOff>
      <xdr:row>19</xdr:row>
      <xdr:rowOff>132521</xdr:rowOff>
    </xdr:from>
    <xdr:to>
      <xdr:col>2</xdr:col>
      <xdr:colOff>4903305</xdr:colOff>
      <xdr:row>35</xdr:row>
      <xdr:rowOff>157369</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173934</xdr:colOff>
      <xdr:row>19</xdr:row>
      <xdr:rowOff>165651</xdr:rowOff>
    </xdr:from>
    <xdr:to>
      <xdr:col>7</xdr:col>
      <xdr:colOff>463827</xdr:colOff>
      <xdr:row>35</xdr:row>
      <xdr:rowOff>190499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712305</xdr:colOff>
      <xdr:row>39</xdr:row>
      <xdr:rowOff>124239</xdr:rowOff>
    </xdr:from>
    <xdr:to>
      <xdr:col>2</xdr:col>
      <xdr:colOff>4870176</xdr:colOff>
      <xdr:row>55</xdr:row>
      <xdr:rowOff>149087</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579780</xdr:colOff>
      <xdr:row>97</xdr:row>
      <xdr:rowOff>132520</xdr:rowOff>
    </xdr:from>
    <xdr:to>
      <xdr:col>4</xdr:col>
      <xdr:colOff>646042</xdr:colOff>
      <xdr:row>120</xdr:row>
      <xdr:rowOff>157369</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0.03943</cdr:x>
      <cdr:y>0.88385</cdr:y>
    </cdr:from>
    <cdr:to>
      <cdr:x>0.44803</cdr:x>
      <cdr:y>0.95184</cdr:y>
    </cdr:to>
    <cdr:sp macro="" textlink="">
      <cdr:nvSpPr>
        <cdr:cNvPr id="2" name="1 CuadroTexto"/>
        <cdr:cNvSpPr txBox="1"/>
      </cdr:nvSpPr>
      <cdr:spPr>
        <a:xfrm xmlns:a="http://schemas.openxmlformats.org/drawingml/2006/main">
          <a:off x="182218" y="2584174"/>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0.03226</cdr:x>
      <cdr:y>0.88952</cdr:y>
    </cdr:from>
    <cdr:to>
      <cdr:x>0.44086</cdr:x>
      <cdr:y>0.95751</cdr:y>
    </cdr:to>
    <cdr:sp macro="" textlink="">
      <cdr:nvSpPr>
        <cdr:cNvPr id="2" name="1 CuadroTexto"/>
        <cdr:cNvSpPr txBox="1"/>
      </cdr:nvSpPr>
      <cdr:spPr>
        <a:xfrm xmlns:a="http://schemas.openxmlformats.org/drawingml/2006/main">
          <a:off x="149087" y="2600739"/>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0.02964</cdr:x>
      <cdr:y>0.88102</cdr:y>
    </cdr:from>
    <cdr:to>
      <cdr:x>0.48024</cdr:x>
      <cdr:y>0.94901</cdr:y>
    </cdr:to>
    <cdr:sp macro="" textlink="">
      <cdr:nvSpPr>
        <cdr:cNvPr id="2" name="1 CuadroTexto"/>
        <cdr:cNvSpPr txBox="1"/>
      </cdr:nvSpPr>
      <cdr:spPr>
        <a:xfrm xmlns:a="http://schemas.openxmlformats.org/drawingml/2006/main">
          <a:off x="124239" y="2575891"/>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0.02957</cdr:x>
      <cdr:y>0.88636</cdr:y>
    </cdr:from>
    <cdr:to>
      <cdr:x>0.42609</cdr:x>
      <cdr:y>0.95455</cdr:y>
    </cdr:to>
    <cdr:sp macro="" textlink="">
      <cdr:nvSpPr>
        <cdr:cNvPr id="2" name="1 CuadroTexto"/>
        <cdr:cNvSpPr txBox="1"/>
      </cdr:nvSpPr>
      <cdr:spPr>
        <a:xfrm xmlns:a="http://schemas.openxmlformats.org/drawingml/2006/main">
          <a:off x="140805" y="2584173"/>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0.04082</cdr:x>
      <cdr:y>0.85714</cdr:y>
    </cdr:from>
    <cdr:to>
      <cdr:x>0.37318</cdr:x>
      <cdr:y>0.92183</cdr:y>
    </cdr:to>
    <cdr:sp macro="" textlink="">
      <cdr:nvSpPr>
        <cdr:cNvPr id="2" name="1 CuadroTexto"/>
        <cdr:cNvSpPr txBox="1"/>
      </cdr:nvSpPr>
      <cdr:spPr>
        <a:xfrm xmlns:a="http://schemas.openxmlformats.org/drawingml/2006/main">
          <a:off x="231914" y="2633870"/>
          <a:ext cx="1888435" cy="198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AR" sz="1100">
              <a:solidFill>
                <a:schemeClr val="bg1"/>
              </a:solidFill>
            </a:rPr>
            <a:t>(*)</a:t>
          </a:r>
          <a:r>
            <a:rPr lang="es-AR" sz="1100" baseline="0">
              <a:solidFill>
                <a:schemeClr val="bg1"/>
              </a:solidFill>
            </a:rPr>
            <a:t> Datos preliminares</a:t>
          </a:r>
          <a:endParaRPr lang="es-AR" sz="1100">
            <a:solidFill>
              <a:schemeClr val="bg1"/>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0.00429</cdr:x>
      <cdr:y>0.00794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0.02915</cdr:x>
      <cdr:y>0.88679</cdr:y>
    </cdr:from>
    <cdr:to>
      <cdr:x>0.36152</cdr:x>
      <cdr:y>0.95148</cdr:y>
    </cdr:to>
    <cdr:sp macro="" textlink="">
      <cdr:nvSpPr>
        <cdr:cNvPr id="3" name="1 CuadroTexto"/>
        <cdr:cNvSpPr txBox="1"/>
      </cdr:nvSpPr>
      <cdr:spPr>
        <a:xfrm xmlns:a="http://schemas.openxmlformats.org/drawingml/2006/main">
          <a:off x="165653" y="2724978"/>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0.03061</cdr:x>
      <cdr:y>0.8814</cdr:y>
    </cdr:from>
    <cdr:to>
      <cdr:x>0.36297</cdr:x>
      <cdr:y>0.94609</cdr:y>
    </cdr:to>
    <cdr:sp macro="" textlink="">
      <cdr:nvSpPr>
        <cdr:cNvPr id="2" name="1 CuadroTexto"/>
        <cdr:cNvSpPr txBox="1"/>
      </cdr:nvSpPr>
      <cdr:spPr>
        <a:xfrm xmlns:a="http://schemas.openxmlformats.org/drawingml/2006/main">
          <a:off x="173935" y="2708413"/>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0.03943</cdr:x>
      <cdr:y>0.88385</cdr:y>
    </cdr:from>
    <cdr:to>
      <cdr:x>0.44803</cdr:x>
      <cdr:y>0.95184</cdr:y>
    </cdr:to>
    <cdr:sp macro="" textlink="">
      <cdr:nvSpPr>
        <cdr:cNvPr id="2" name="1 CuadroTexto"/>
        <cdr:cNvSpPr txBox="1"/>
      </cdr:nvSpPr>
      <cdr:spPr>
        <a:xfrm xmlns:a="http://schemas.openxmlformats.org/drawingml/2006/main">
          <a:off x="182218" y="2584174"/>
          <a:ext cx="1888435" cy="198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100">
              <a:solidFill>
                <a:sysClr val="window" lastClr="FFFFFF"/>
              </a:solidFill>
            </a:rPr>
            <a:t>(*)</a:t>
          </a:r>
          <a:r>
            <a:rPr lang="es-AR" sz="1100" baseline="0">
              <a:solidFill>
                <a:sysClr val="window" lastClr="FFFFFF"/>
              </a:solidFill>
            </a:rPr>
            <a:t> Datos preliminares</a:t>
          </a:r>
          <a:endParaRPr lang="es-AR" sz="1100">
            <a:solidFill>
              <a:sysClr val="window" lastClr="FFFFFF"/>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Boletin%20Mensual.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Boletin%20Mensual.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Boletin%20Mensual.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01"/>
  <sheetViews>
    <sheetView tabSelected="1" zoomScale="115" zoomScaleNormal="115" workbookViewId="0">
      <selection activeCell="B6" sqref="B6:C6"/>
    </sheetView>
  </sheetViews>
  <sheetFormatPr baseColWidth="10" defaultRowHeight="15" x14ac:dyDescent="0.25"/>
  <cols>
    <col min="1" max="2" width="11.42578125" style="101"/>
    <col min="3" max="3" width="92.28515625" style="101" customWidth="1"/>
    <col min="4" max="4" width="46.5703125" style="101" customWidth="1"/>
    <col min="5" max="16384" width="11.42578125" style="101"/>
  </cols>
  <sheetData>
    <row r="1" spans="1:4" x14ac:dyDescent="0.25">
      <c r="A1" s="240"/>
    </row>
    <row r="2" spans="1:4" ht="15.75" x14ac:dyDescent="0.25">
      <c r="B2" s="261" t="s">
        <v>229</v>
      </c>
      <c r="C2" s="272"/>
    </row>
    <row r="3" spans="1:4" ht="15.75" x14ac:dyDescent="0.25">
      <c r="B3" s="273" t="s">
        <v>0</v>
      </c>
      <c r="C3" s="272"/>
    </row>
    <row r="5" spans="1:4" ht="15.75" x14ac:dyDescent="0.25">
      <c r="B5" s="98"/>
      <c r="C5" s="98"/>
    </row>
    <row r="6" spans="1:4" ht="20.25" customHeight="1" x14ac:dyDescent="0.25">
      <c r="B6" s="283" t="s">
        <v>250</v>
      </c>
      <c r="C6" s="284"/>
    </row>
    <row r="7" spans="1:4" ht="20.25" customHeight="1" x14ac:dyDescent="0.25">
      <c r="B7" s="283" t="s">
        <v>240</v>
      </c>
      <c r="C7" s="284"/>
    </row>
    <row r="8" spans="1:4" ht="16.5" thickBot="1" x14ac:dyDescent="0.3">
      <c r="B8" s="98"/>
      <c r="C8" s="98"/>
    </row>
    <row r="9" spans="1:4" ht="16.5" thickBot="1" x14ac:dyDescent="0.3">
      <c r="B9" s="285" t="s">
        <v>121</v>
      </c>
      <c r="C9" s="286"/>
    </row>
    <row r="10" spans="1:4" ht="16.5" thickBot="1" x14ac:dyDescent="0.3">
      <c r="B10" s="98"/>
      <c r="C10" s="98"/>
    </row>
    <row r="11" spans="1:4" ht="17.25" customHeight="1" thickBot="1" x14ac:dyDescent="0.3">
      <c r="B11" s="99" t="s">
        <v>122</v>
      </c>
      <c r="C11" s="100" t="s">
        <v>123</v>
      </c>
    </row>
    <row r="12" spans="1:4" ht="15.75" x14ac:dyDescent="0.25">
      <c r="B12" s="287" t="s">
        <v>261</v>
      </c>
      <c r="C12" s="288"/>
    </row>
    <row r="13" spans="1:4" x14ac:dyDescent="0.25">
      <c r="A13" s="106"/>
      <c r="B13" s="107" t="s">
        <v>124</v>
      </c>
      <c r="C13" s="108" t="s">
        <v>134</v>
      </c>
      <c r="D13" s="106"/>
    </row>
    <row r="14" spans="1:4" x14ac:dyDescent="0.25">
      <c r="A14" s="106"/>
      <c r="B14" s="107" t="s">
        <v>125</v>
      </c>
      <c r="C14" s="108" t="s">
        <v>162</v>
      </c>
      <c r="D14" s="106"/>
    </row>
    <row r="15" spans="1:4" x14ac:dyDescent="0.25">
      <c r="A15" s="106"/>
      <c r="B15" s="147" t="s">
        <v>126</v>
      </c>
      <c r="C15" s="108" t="s">
        <v>190</v>
      </c>
      <c r="D15" s="106"/>
    </row>
    <row r="16" spans="1:4" ht="15.75" thickBot="1" x14ac:dyDescent="0.3">
      <c r="A16" s="106"/>
      <c r="B16" s="109" t="s">
        <v>182</v>
      </c>
      <c r="C16" s="110" t="s">
        <v>135</v>
      </c>
      <c r="D16" s="106"/>
    </row>
    <row r="18" spans="2:7" ht="43.5" customHeight="1" x14ac:dyDescent="0.25">
      <c r="B18" s="292" t="s">
        <v>254</v>
      </c>
      <c r="C18" s="293"/>
      <c r="D18" s="293"/>
      <c r="E18" s="293"/>
      <c r="F18" s="293"/>
      <c r="G18" s="294"/>
    </row>
    <row r="19" spans="2:7" ht="43.5" customHeight="1" x14ac:dyDescent="0.25">
      <c r="B19" s="289" t="s">
        <v>255</v>
      </c>
      <c r="C19" s="290"/>
      <c r="D19" s="290"/>
      <c r="E19" s="290"/>
      <c r="F19" s="290"/>
      <c r="G19" s="291"/>
    </row>
    <row r="101" spans="2:2" x14ac:dyDescent="0.25">
      <c r="B101" s="79"/>
    </row>
  </sheetData>
  <mergeCells count="6">
    <mergeCell ref="B6:C6"/>
    <mergeCell ref="B9:C9"/>
    <mergeCell ref="B12:C12"/>
    <mergeCell ref="B7:C7"/>
    <mergeCell ref="B19:G19"/>
    <mergeCell ref="B18:G18"/>
  </mergeCells>
  <hyperlinks>
    <hyperlink ref="B13" location="A.1!A1" display="A.1"/>
    <hyperlink ref="B14" location="A.2!A1" display="A.2"/>
    <hyperlink ref="B16" location="A.4!A1" display="A.4"/>
    <hyperlink ref="C13" location="A.1!A1" display="Deuda de la Administración Central - Por instrumento y tipo de plazo"/>
    <hyperlink ref="C16" location="A.4!A1" display="Flujos y variaciones de la Deuda Bruta de la Administración Central"/>
    <hyperlink ref="C15" location="A.3!A1" display="Deuda Bruta de la Administración Central en situación de Pago Normal - Por tipo de moneda y tasa"/>
    <hyperlink ref="C14" location="A.2!A1" display="Deuda Bruta de la Administración Central - Por legislación y situación"/>
    <hyperlink ref="B15" location="A.3!A1" display="A.3"/>
  </hyperlinks>
  <pageMargins left="0.11811023622047245" right="0.11811023622047245" top="0.74803149606299213" bottom="0.74803149606299213" header="0.31496062992125984" footer="0.31496062992125984"/>
  <pageSetup paperSize="9" scale="7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00"/>
  <sheetViews>
    <sheetView showGridLines="0" zoomScaleNormal="100" workbookViewId="0"/>
  </sheetViews>
  <sheetFormatPr baseColWidth="10" defaultColWidth="11.42578125" defaultRowHeight="15" x14ac:dyDescent="0.25"/>
  <cols>
    <col min="1" max="1" width="7.7109375" style="6" customWidth="1"/>
    <col min="2" max="2" width="70.7109375" style="2" customWidth="1"/>
    <col min="3" max="3" width="15.42578125" style="2" customWidth="1"/>
    <col min="4" max="16" width="15.42578125" style="3" customWidth="1"/>
    <col min="17" max="17" width="11.85546875" style="3" customWidth="1"/>
    <col min="18" max="18" width="10.85546875" style="2" bestFit="1" customWidth="1"/>
    <col min="19" max="16384" width="11.42578125" style="2"/>
  </cols>
  <sheetData>
    <row r="1" spans="1:20" x14ac:dyDescent="0.25">
      <c r="A1" s="159" t="s">
        <v>127</v>
      </c>
    </row>
    <row r="2" spans="1:20" x14ac:dyDescent="0.25">
      <c r="A2" s="1"/>
      <c r="B2" s="1" t="s">
        <v>229</v>
      </c>
      <c r="C2" s="29"/>
      <c r="D2" s="29"/>
      <c r="E2" s="29"/>
      <c r="F2" s="29"/>
      <c r="G2" s="29"/>
      <c r="H2" s="29"/>
      <c r="I2" s="29"/>
      <c r="J2" s="29"/>
      <c r="K2" s="29"/>
      <c r="L2" s="29"/>
      <c r="M2" s="29"/>
      <c r="N2" s="29"/>
      <c r="O2" s="29"/>
    </row>
    <row r="3" spans="1:20" x14ac:dyDescent="0.25">
      <c r="A3" s="5"/>
      <c r="B3" s="5" t="s">
        <v>0</v>
      </c>
      <c r="C3" s="168"/>
      <c r="D3" s="168"/>
      <c r="E3" s="168"/>
      <c r="F3" s="168"/>
      <c r="G3" s="168"/>
      <c r="H3" s="168"/>
      <c r="I3" s="168"/>
      <c r="J3" s="168"/>
      <c r="K3" s="168"/>
      <c r="L3" s="168"/>
      <c r="M3" s="168"/>
      <c r="N3" s="168"/>
      <c r="O3" s="168"/>
      <c r="P3" s="168"/>
    </row>
    <row r="5" spans="1:20" ht="16.5" x14ac:dyDescent="0.25">
      <c r="B5" s="295" t="s">
        <v>252</v>
      </c>
      <c r="C5" s="295"/>
      <c r="D5" s="295"/>
      <c r="E5" s="295"/>
      <c r="F5" s="295"/>
      <c r="G5" s="295"/>
      <c r="H5" s="295"/>
      <c r="I5" s="295"/>
      <c r="J5" s="295"/>
      <c r="K5" s="295"/>
      <c r="L5" s="295"/>
      <c r="M5" s="295"/>
      <c r="N5" s="295"/>
      <c r="O5" s="295"/>
      <c r="P5" s="295"/>
      <c r="Q5" s="295"/>
    </row>
    <row r="6" spans="1:20" ht="15.75" x14ac:dyDescent="0.25">
      <c r="B6" s="296" t="s">
        <v>243</v>
      </c>
      <c r="C6" s="296"/>
      <c r="D6" s="296"/>
      <c r="E6" s="296"/>
      <c r="F6" s="296"/>
      <c r="G6" s="296"/>
      <c r="H6" s="296"/>
      <c r="I6" s="296"/>
      <c r="J6" s="296"/>
      <c r="K6" s="296"/>
      <c r="L6" s="296"/>
      <c r="M6" s="296"/>
      <c r="N6" s="296"/>
      <c r="O6" s="296"/>
      <c r="P6" s="296"/>
      <c r="Q6" s="296"/>
      <c r="R6" s="296"/>
    </row>
    <row r="7" spans="1:20" x14ac:dyDescent="0.25">
      <c r="B7" s="7"/>
      <c r="C7" s="7"/>
    </row>
    <row r="8" spans="1:20" ht="15.75" thickBot="1" x14ac:dyDescent="0.3">
      <c r="A8" s="120"/>
      <c r="B8" s="120"/>
      <c r="C8" s="120"/>
      <c r="D8" s="120"/>
      <c r="E8" s="120"/>
      <c r="F8" s="120"/>
      <c r="G8" s="120"/>
      <c r="H8" s="120"/>
      <c r="I8" s="120"/>
      <c r="J8" s="120"/>
      <c r="K8" s="120"/>
      <c r="L8" s="120"/>
      <c r="M8" s="120"/>
      <c r="N8" s="120"/>
      <c r="O8" s="120"/>
      <c r="P8" s="120"/>
      <c r="Q8" s="120"/>
    </row>
    <row r="9" spans="1:20" ht="24" customHeight="1" thickTop="1" x14ac:dyDescent="0.25">
      <c r="B9" s="30"/>
      <c r="C9" s="236">
        <v>43466</v>
      </c>
      <c r="D9" s="236">
        <v>43497</v>
      </c>
      <c r="E9" s="236">
        <v>43525</v>
      </c>
      <c r="F9" s="236">
        <v>43556</v>
      </c>
      <c r="G9" s="236">
        <v>43586</v>
      </c>
      <c r="H9" s="236">
        <v>43617</v>
      </c>
      <c r="I9" s="236">
        <v>43647</v>
      </c>
      <c r="J9" s="236">
        <v>43678</v>
      </c>
      <c r="K9" s="236">
        <v>43709</v>
      </c>
      <c r="L9" s="8" t="s">
        <v>245</v>
      </c>
      <c r="M9" s="8" t="s">
        <v>246</v>
      </c>
      <c r="N9" s="8" t="s">
        <v>248</v>
      </c>
      <c r="O9" s="8" t="s">
        <v>247</v>
      </c>
      <c r="P9" s="8" t="s">
        <v>262</v>
      </c>
      <c r="Q9" s="8" t="s">
        <v>249</v>
      </c>
    </row>
    <row r="10" spans="1:20" ht="15.75" x14ac:dyDescent="0.25">
      <c r="B10" s="33" t="s">
        <v>163</v>
      </c>
      <c r="C10" s="9">
        <f t="shared" ref="C10:P10" si="0">+C12+C154</f>
        <v>335661.30000000005</v>
      </c>
      <c r="D10" s="9">
        <f t="shared" si="0"/>
        <v>334477</v>
      </c>
      <c r="E10" s="9">
        <f t="shared" si="0"/>
        <v>324898.30000000005</v>
      </c>
      <c r="F10" s="9">
        <f t="shared" si="0"/>
        <v>334322.89999999997</v>
      </c>
      <c r="G10" s="9">
        <f t="shared" si="0"/>
        <v>329930.60000000003</v>
      </c>
      <c r="H10" s="9">
        <f t="shared" si="0"/>
        <v>337267.10000000003</v>
      </c>
      <c r="I10" s="9">
        <f t="shared" si="0"/>
        <v>341957.5</v>
      </c>
      <c r="J10" s="9">
        <f t="shared" si="0"/>
        <v>310102.3</v>
      </c>
      <c r="K10" s="9">
        <f t="shared" si="0"/>
        <v>311251.20000000001</v>
      </c>
      <c r="L10" s="9">
        <f t="shared" si="0"/>
        <v>310478.8</v>
      </c>
      <c r="M10" s="9">
        <f t="shared" si="0"/>
        <v>311286.60000000003</v>
      </c>
      <c r="N10" s="9">
        <f t="shared" si="0"/>
        <v>323176.89999999997</v>
      </c>
      <c r="O10" s="9">
        <f t="shared" si="0"/>
        <v>324449.59999999998</v>
      </c>
      <c r="P10" s="9">
        <f t="shared" si="0"/>
        <v>324374.00000000006</v>
      </c>
      <c r="Q10" s="53">
        <v>1</v>
      </c>
      <c r="R10" s="3"/>
      <c r="S10" s="3"/>
      <c r="T10" s="3"/>
    </row>
    <row r="11" spans="1:20" ht="6.75" customHeight="1" x14ac:dyDescent="0.3">
      <c r="B11" s="31"/>
      <c r="C11" s="32"/>
      <c r="D11" s="32"/>
      <c r="E11" s="32"/>
      <c r="F11" s="32"/>
      <c r="G11" s="32"/>
      <c r="H11" s="32"/>
      <c r="I11" s="32"/>
      <c r="J11" s="32"/>
      <c r="K11" s="32"/>
      <c r="L11" s="32"/>
      <c r="M11" s="32"/>
      <c r="N11" s="32"/>
      <c r="O11" s="32"/>
      <c r="P11" s="32"/>
      <c r="Q11" s="32"/>
      <c r="R11" s="3"/>
      <c r="S11" s="3"/>
    </row>
    <row r="12" spans="1:20" ht="31.5" x14ac:dyDescent="0.25">
      <c r="B12" s="33" t="s">
        <v>170</v>
      </c>
      <c r="C12" s="9">
        <f t="shared" ref="C12:P12" si="1">+C15+C149</f>
        <v>332851.60000000003</v>
      </c>
      <c r="D12" s="9">
        <f t="shared" si="1"/>
        <v>331675.90000000002</v>
      </c>
      <c r="E12" s="9">
        <f t="shared" si="1"/>
        <v>322421.40000000002</v>
      </c>
      <c r="F12" s="9">
        <f t="shared" si="1"/>
        <v>331845.19999999995</v>
      </c>
      <c r="G12" s="9">
        <f t="shared" si="1"/>
        <v>327454.40000000002</v>
      </c>
      <c r="H12" s="9">
        <f t="shared" si="1"/>
        <v>334810.80000000005</v>
      </c>
      <c r="I12" s="9">
        <f t="shared" si="1"/>
        <v>339524.2</v>
      </c>
      <c r="J12" s="9">
        <f t="shared" si="1"/>
        <v>307692.3</v>
      </c>
      <c r="K12" s="9">
        <f t="shared" si="1"/>
        <v>308845.7</v>
      </c>
      <c r="L12" s="9">
        <f t="shared" si="1"/>
        <v>308053</v>
      </c>
      <c r="M12" s="9">
        <f t="shared" si="1"/>
        <v>308869.30000000005</v>
      </c>
      <c r="N12" s="9">
        <f t="shared" si="1"/>
        <v>320741.59999999998</v>
      </c>
      <c r="O12" s="9">
        <f t="shared" si="1"/>
        <v>322021.09999999998</v>
      </c>
      <c r="P12" s="9">
        <f t="shared" si="1"/>
        <v>321951.10000000003</v>
      </c>
      <c r="Q12" s="53">
        <f>+P12/$P$10</f>
        <v>0.99253053573960914</v>
      </c>
      <c r="R12" s="3"/>
      <c r="S12" s="3"/>
    </row>
    <row r="13" spans="1:20" ht="8.25" customHeight="1" x14ac:dyDescent="0.25">
      <c r="B13" s="31"/>
      <c r="C13" s="11"/>
      <c r="D13" s="11"/>
      <c r="E13" s="11"/>
      <c r="F13" s="11"/>
      <c r="G13" s="11"/>
      <c r="H13" s="11"/>
      <c r="I13" s="11"/>
      <c r="J13" s="11"/>
      <c r="K13" s="11"/>
      <c r="L13" s="11"/>
      <c r="M13" s="11"/>
      <c r="N13" s="11"/>
      <c r="O13" s="11"/>
      <c r="P13" s="11"/>
      <c r="Q13" s="11"/>
      <c r="R13" s="3"/>
      <c r="S13" s="3"/>
    </row>
    <row r="14" spans="1:20" ht="9" customHeight="1" x14ac:dyDescent="0.25">
      <c r="B14" s="31"/>
      <c r="C14" s="11"/>
      <c r="D14" s="11"/>
      <c r="E14" s="11"/>
      <c r="F14" s="11"/>
      <c r="G14" s="11"/>
      <c r="H14" s="11"/>
      <c r="I14" s="11"/>
      <c r="J14" s="11"/>
      <c r="K14" s="11"/>
      <c r="L14" s="11"/>
      <c r="M14" s="11"/>
      <c r="N14" s="11"/>
      <c r="O14" s="11"/>
      <c r="P14" s="11"/>
      <c r="Q14" s="11"/>
      <c r="R14" s="3"/>
      <c r="S14" s="3"/>
    </row>
    <row r="15" spans="1:20" ht="15.75" x14ac:dyDescent="0.25">
      <c r="B15" s="97" t="s">
        <v>169</v>
      </c>
      <c r="C15" s="9">
        <f t="shared" ref="C15:P15" si="2">+C17+C121</f>
        <v>332746.60000000003</v>
      </c>
      <c r="D15" s="9">
        <f t="shared" si="2"/>
        <v>331571.20000000001</v>
      </c>
      <c r="E15" s="9">
        <f t="shared" si="2"/>
        <v>322317.30000000005</v>
      </c>
      <c r="F15" s="9">
        <f t="shared" si="2"/>
        <v>331741.09999999998</v>
      </c>
      <c r="G15" s="9">
        <f t="shared" si="2"/>
        <v>327350.40000000002</v>
      </c>
      <c r="H15" s="9">
        <f t="shared" si="2"/>
        <v>334706.10000000003</v>
      </c>
      <c r="I15" s="9">
        <f t="shared" si="2"/>
        <v>339420.3</v>
      </c>
      <c r="J15" s="9">
        <f t="shared" si="2"/>
        <v>307589.2</v>
      </c>
      <c r="K15" s="9">
        <f t="shared" si="2"/>
        <v>308742.7</v>
      </c>
      <c r="L15" s="9">
        <f t="shared" si="2"/>
        <v>307949.40000000002</v>
      </c>
      <c r="M15" s="9">
        <f t="shared" si="2"/>
        <v>308766.00000000006</v>
      </c>
      <c r="N15" s="9">
        <f t="shared" si="2"/>
        <v>320637.59999999998</v>
      </c>
      <c r="O15" s="9">
        <f t="shared" si="2"/>
        <v>321917.39999999997</v>
      </c>
      <c r="P15" s="278">
        <f t="shared" si="2"/>
        <v>321847.60000000003</v>
      </c>
      <c r="Q15" s="53">
        <f>+P15/$P$10</f>
        <v>0.99221145961143609</v>
      </c>
      <c r="R15" s="3"/>
      <c r="S15" s="3"/>
    </row>
    <row r="16" spans="1:20" ht="15.75" x14ac:dyDescent="0.25">
      <c r="B16" s="31"/>
      <c r="C16" s="12"/>
      <c r="D16" s="12"/>
      <c r="E16" s="12"/>
      <c r="F16" s="12"/>
      <c r="G16" s="12"/>
      <c r="H16" s="12"/>
      <c r="I16" s="12"/>
      <c r="J16" s="12"/>
      <c r="K16" s="12"/>
      <c r="L16" s="12"/>
      <c r="M16" s="12"/>
      <c r="N16" s="12"/>
      <c r="O16" s="12"/>
      <c r="P16" s="12"/>
      <c r="Q16" s="12"/>
      <c r="R16" s="3"/>
      <c r="S16" s="3"/>
      <c r="T16" s="29"/>
    </row>
    <row r="17" spans="1:19" ht="15.75" x14ac:dyDescent="0.25">
      <c r="B17" s="35" t="s">
        <v>1</v>
      </c>
      <c r="C17" s="9">
        <f t="shared" ref="C17:P17" si="3">+C19+C79+C90+C119</f>
        <v>294126.30000000005</v>
      </c>
      <c r="D17" s="9">
        <f t="shared" si="3"/>
        <v>296456.2</v>
      </c>
      <c r="E17" s="9">
        <f t="shared" si="3"/>
        <v>288215.50000000006</v>
      </c>
      <c r="F17" s="9">
        <f t="shared" si="3"/>
        <v>298379.2</v>
      </c>
      <c r="G17" s="9">
        <f t="shared" si="3"/>
        <v>294873.30000000005</v>
      </c>
      <c r="H17" s="9">
        <f t="shared" si="3"/>
        <v>300861.60000000003</v>
      </c>
      <c r="I17" s="9">
        <f t="shared" si="3"/>
        <v>303851.5</v>
      </c>
      <c r="J17" s="9">
        <f t="shared" si="3"/>
        <v>293271.10000000003</v>
      </c>
      <c r="K17" s="9">
        <f t="shared" si="3"/>
        <v>293503.90000000002</v>
      </c>
      <c r="L17" s="9">
        <f t="shared" si="3"/>
        <v>292814.80000000005</v>
      </c>
      <c r="M17" s="9">
        <f t="shared" si="3"/>
        <v>292170.00000000006</v>
      </c>
      <c r="N17" s="9">
        <f t="shared" si="3"/>
        <v>301272.69999999995</v>
      </c>
      <c r="O17" s="9">
        <f t="shared" si="3"/>
        <v>302202.69999999995</v>
      </c>
      <c r="P17" s="9">
        <f t="shared" si="3"/>
        <v>303042.10000000003</v>
      </c>
      <c r="Q17" s="53">
        <f>+P17/$P$10</f>
        <v>0.93423671440990952</v>
      </c>
      <c r="R17" s="3"/>
      <c r="S17" s="3"/>
    </row>
    <row r="18" spans="1:19" x14ac:dyDescent="0.25">
      <c r="B18" s="36"/>
      <c r="C18" s="13"/>
      <c r="D18" s="13"/>
      <c r="E18" s="13"/>
      <c r="F18" s="13"/>
      <c r="G18" s="13"/>
      <c r="H18" s="13"/>
      <c r="I18" s="13"/>
      <c r="J18" s="13"/>
      <c r="K18" s="13"/>
      <c r="L18" s="13"/>
      <c r="M18" s="13"/>
      <c r="N18" s="13"/>
      <c r="O18" s="13"/>
      <c r="P18" s="13"/>
      <c r="Q18" s="13"/>
      <c r="R18" s="3"/>
      <c r="S18" s="3"/>
    </row>
    <row r="19" spans="1:19" ht="15.75" x14ac:dyDescent="0.25">
      <c r="A19" s="14"/>
      <c r="B19" s="37" t="s">
        <v>2</v>
      </c>
      <c r="C19" s="15">
        <f t="shared" ref="C19:I19" si="4">+C21+C43+C77</f>
        <v>216771.70000000004</v>
      </c>
      <c r="D19" s="15">
        <f t="shared" si="4"/>
        <v>219175.70000000004</v>
      </c>
      <c r="E19" s="15">
        <f t="shared" si="4"/>
        <v>213330.20000000004</v>
      </c>
      <c r="F19" s="15">
        <f t="shared" si="4"/>
        <v>212709.8</v>
      </c>
      <c r="G19" s="15">
        <f t="shared" si="4"/>
        <v>210302.70000000004</v>
      </c>
      <c r="H19" s="15">
        <f t="shared" si="4"/>
        <v>214827.1</v>
      </c>
      <c r="I19" s="15">
        <f t="shared" si="4"/>
        <v>213511</v>
      </c>
      <c r="J19" s="15">
        <v>189591.40000000002</v>
      </c>
      <c r="K19" s="15">
        <f t="shared" ref="K19:P19" si="5">+K21+K43+K77</f>
        <v>191006.50000000003</v>
      </c>
      <c r="L19" s="15">
        <f t="shared" si="5"/>
        <v>191116.30000000005</v>
      </c>
      <c r="M19" s="15">
        <f t="shared" si="5"/>
        <v>191685.90000000005</v>
      </c>
      <c r="N19" s="15">
        <f t="shared" si="5"/>
        <v>194153.09999999998</v>
      </c>
      <c r="O19" s="15">
        <f t="shared" si="5"/>
        <v>195781.09999999998</v>
      </c>
      <c r="P19" s="15">
        <f t="shared" si="5"/>
        <v>195788.40000000002</v>
      </c>
      <c r="Q19" s="54">
        <f>+P19/$P$10</f>
        <v>0.60358845036901843</v>
      </c>
      <c r="R19" s="3"/>
      <c r="S19" s="3"/>
    </row>
    <row r="20" spans="1:19" x14ac:dyDescent="0.25">
      <c r="A20" s="14"/>
      <c r="B20" s="37"/>
      <c r="C20" s="16"/>
      <c r="D20" s="16"/>
      <c r="E20" s="16"/>
      <c r="F20" s="16"/>
      <c r="G20" s="16"/>
      <c r="H20" s="16"/>
      <c r="I20" s="16"/>
      <c r="J20" s="16"/>
      <c r="K20" s="16"/>
      <c r="L20" s="16"/>
      <c r="M20" s="16"/>
      <c r="N20" s="16"/>
      <c r="O20" s="16"/>
      <c r="P20" s="16"/>
      <c r="Q20" s="16"/>
      <c r="R20" s="3"/>
      <c r="S20" s="3"/>
    </row>
    <row r="21" spans="1:19" x14ac:dyDescent="0.25">
      <c r="A21" s="14"/>
      <c r="B21" s="38" t="s">
        <v>3</v>
      </c>
      <c r="C21" s="17">
        <f t="shared" ref="C21:I21" si="6">+C22+C31</f>
        <v>43886</v>
      </c>
      <c r="D21" s="17">
        <f t="shared" si="6"/>
        <v>44347.600000000006</v>
      </c>
      <c r="E21" s="17">
        <f t="shared" si="6"/>
        <v>41501.1</v>
      </c>
      <c r="F21" s="17">
        <f t="shared" si="6"/>
        <v>43277.1</v>
      </c>
      <c r="G21" s="17">
        <f t="shared" si="6"/>
        <v>43454.1</v>
      </c>
      <c r="H21" s="17">
        <f t="shared" si="6"/>
        <v>47616.7</v>
      </c>
      <c r="I21" s="17">
        <f t="shared" si="6"/>
        <v>46812.299999999996</v>
      </c>
      <c r="J21" s="17">
        <f t="shared" ref="J21" si="7">+J22+J31</f>
        <v>35876.9</v>
      </c>
      <c r="K21" s="17">
        <f t="shared" ref="K21" si="8">+K22+K31</f>
        <v>37458.899999999994</v>
      </c>
      <c r="L21" s="17">
        <f t="shared" ref="L21" si="9">+L22+L31</f>
        <v>37123.699999999997</v>
      </c>
      <c r="M21" s="17">
        <f t="shared" ref="M21:P21" si="10">+M22+M31</f>
        <v>37938.5</v>
      </c>
      <c r="N21" s="17">
        <f t="shared" si="10"/>
        <v>38722.5</v>
      </c>
      <c r="O21" s="17">
        <f t="shared" si="10"/>
        <v>39284.799999999996</v>
      </c>
      <c r="P21" s="17">
        <f t="shared" si="10"/>
        <v>38765</v>
      </c>
      <c r="Q21" s="55">
        <f>+P21/$P$10</f>
        <v>0.11950711216065404</v>
      </c>
      <c r="R21" s="3"/>
      <c r="S21" s="3"/>
    </row>
    <row r="22" spans="1:19" x14ac:dyDescent="0.25">
      <c r="A22" s="18"/>
      <c r="B22" s="39" t="s">
        <v>4</v>
      </c>
      <c r="C22" s="19">
        <f t="shared" ref="C22:I22" si="11">+SUM(C23:C29)</f>
        <v>23231.600000000002</v>
      </c>
      <c r="D22" s="19">
        <f t="shared" si="11"/>
        <v>23465.5</v>
      </c>
      <c r="E22" s="19">
        <f t="shared" si="11"/>
        <v>20538.199999999997</v>
      </c>
      <c r="F22" s="19">
        <f t="shared" si="11"/>
        <v>21581.7</v>
      </c>
      <c r="G22" s="19">
        <f t="shared" si="11"/>
        <v>21305.9</v>
      </c>
      <c r="H22" s="19">
        <f t="shared" si="11"/>
        <v>22917.200000000001</v>
      </c>
      <c r="I22" s="19">
        <f t="shared" si="11"/>
        <v>20976</v>
      </c>
      <c r="J22" s="19">
        <f t="shared" ref="J22" si="12">+SUM(J23:J29)</f>
        <v>16218.900000000001</v>
      </c>
      <c r="K22" s="19">
        <f t="shared" ref="K22" si="13">+SUM(K23:K29)</f>
        <v>16670.900000000001</v>
      </c>
      <c r="L22" s="19">
        <f t="shared" ref="L22" si="14">+SUM(L23:L29)</f>
        <v>16103.4</v>
      </c>
      <c r="M22" s="19">
        <f t="shared" ref="M22:P22" si="15">+SUM(M23:M29)</f>
        <v>16024.3</v>
      </c>
      <c r="N22" s="19">
        <f t="shared" si="15"/>
        <v>15960</v>
      </c>
      <c r="O22" s="19">
        <f t="shared" si="15"/>
        <v>15798.9</v>
      </c>
      <c r="P22" s="19">
        <f t="shared" si="15"/>
        <v>15181.199999999999</v>
      </c>
      <c r="Q22" s="55">
        <f>+P22/$P$10</f>
        <v>4.6801531565415222E-2</v>
      </c>
      <c r="R22" s="3"/>
      <c r="S22" s="3"/>
    </row>
    <row r="23" spans="1:19" x14ac:dyDescent="0.25">
      <c r="A23" s="18"/>
      <c r="B23" s="40" t="s">
        <v>52</v>
      </c>
      <c r="C23" s="20">
        <v>21.4</v>
      </c>
      <c r="D23" s="20">
        <v>20.3</v>
      </c>
      <c r="E23" s="20">
        <v>18.3</v>
      </c>
      <c r="F23" s="20">
        <v>18</v>
      </c>
      <c r="G23" s="20">
        <v>17.7</v>
      </c>
      <c r="H23" s="20">
        <v>18.7</v>
      </c>
      <c r="I23" s="20">
        <v>18.100000000000001</v>
      </c>
      <c r="J23" s="20">
        <v>13.4</v>
      </c>
      <c r="K23" s="20">
        <v>13.8</v>
      </c>
      <c r="L23" s="20">
        <v>13.3</v>
      </c>
      <c r="M23" s="20">
        <v>13.3</v>
      </c>
      <c r="N23" s="20">
        <v>13.2</v>
      </c>
      <c r="O23" s="20">
        <v>13</v>
      </c>
      <c r="P23" s="20">
        <v>12.6</v>
      </c>
      <c r="Q23" s="20"/>
      <c r="R23" s="3"/>
      <c r="S23" s="3"/>
    </row>
    <row r="24" spans="1:19" x14ac:dyDescent="0.25">
      <c r="A24" s="18"/>
      <c r="B24" s="40" t="s">
        <v>5</v>
      </c>
      <c r="C24" s="20">
        <v>199.9</v>
      </c>
      <c r="D24" s="20">
        <v>192.7</v>
      </c>
      <c r="E24" s="20">
        <v>174.6</v>
      </c>
      <c r="F24" s="20">
        <v>173.1</v>
      </c>
      <c r="G24" s="20">
        <v>172.1</v>
      </c>
      <c r="H24" s="20">
        <v>185.1</v>
      </c>
      <c r="I24" s="20">
        <v>174.6</v>
      </c>
      <c r="J24" s="20">
        <v>138.9</v>
      </c>
      <c r="K24" s="20">
        <v>146.80000000000001</v>
      </c>
      <c r="L24" s="20">
        <v>136.9</v>
      </c>
      <c r="M24" s="20">
        <v>140.6</v>
      </c>
      <c r="N24" s="20">
        <v>142.19999999999999</v>
      </c>
      <c r="O24" s="20">
        <v>134.30000000000001</v>
      </c>
      <c r="P24" s="20">
        <v>130.5</v>
      </c>
      <c r="Q24" s="20"/>
      <c r="R24" s="3"/>
      <c r="S24" s="3"/>
    </row>
    <row r="25" spans="1:19" x14ac:dyDescent="0.25">
      <c r="A25" s="18"/>
      <c r="B25" s="40" t="s">
        <v>6</v>
      </c>
      <c r="C25" s="20">
        <v>7413.5</v>
      </c>
      <c r="D25" s="20">
        <v>8139.7</v>
      </c>
      <c r="E25" s="20">
        <v>6579.3</v>
      </c>
      <c r="F25" s="20">
        <v>6491.2</v>
      </c>
      <c r="G25" s="20">
        <v>6357.9</v>
      </c>
      <c r="H25" s="20">
        <v>6274</v>
      </c>
      <c r="I25" s="20">
        <v>6022.2</v>
      </c>
      <c r="J25" s="20">
        <v>4844.6000000000004</v>
      </c>
      <c r="K25" s="20">
        <v>4919.3999999999996</v>
      </c>
      <c r="L25" s="20">
        <v>4795.5</v>
      </c>
      <c r="M25" s="20">
        <v>4788.3</v>
      </c>
      <c r="N25" s="20">
        <v>4777.2</v>
      </c>
      <c r="O25" s="20">
        <v>4749.8</v>
      </c>
      <c r="P25" s="20">
        <v>4203.8999999999996</v>
      </c>
      <c r="Q25" s="20"/>
      <c r="R25" s="3"/>
      <c r="S25" s="3"/>
    </row>
    <row r="26" spans="1:19" x14ac:dyDescent="0.25">
      <c r="A26" s="18"/>
      <c r="B26" s="40" t="s">
        <v>7</v>
      </c>
      <c r="C26" s="20">
        <v>11828.4</v>
      </c>
      <c r="D26" s="20">
        <v>11232.9</v>
      </c>
      <c r="E26" s="20">
        <v>10295.299999999999</v>
      </c>
      <c r="F26" s="20">
        <v>10141.700000000001</v>
      </c>
      <c r="G26" s="20">
        <v>10078.5</v>
      </c>
      <c r="H26" s="20">
        <v>10653.4</v>
      </c>
      <c r="I26" s="20">
        <v>10308.4</v>
      </c>
      <c r="J26" s="20">
        <v>7655</v>
      </c>
      <c r="K26" s="20">
        <v>8012.9</v>
      </c>
      <c r="L26" s="20">
        <v>7722</v>
      </c>
      <c r="M26" s="20">
        <v>7704.3</v>
      </c>
      <c r="N26" s="20">
        <v>7700.3</v>
      </c>
      <c r="O26" s="20">
        <v>7644.6</v>
      </c>
      <c r="P26" s="20">
        <v>7700.9</v>
      </c>
      <c r="Q26" s="20"/>
      <c r="R26" s="3"/>
      <c r="S26" s="3"/>
    </row>
    <row r="27" spans="1:19" x14ac:dyDescent="0.25">
      <c r="A27" s="18"/>
      <c r="B27" s="40" t="s">
        <v>9</v>
      </c>
      <c r="C27" s="20">
        <v>949.5</v>
      </c>
      <c r="D27" s="20">
        <v>1202.9000000000001</v>
      </c>
      <c r="E27" s="20">
        <v>1062.5999999999999</v>
      </c>
      <c r="F27" s="20">
        <v>1086.5</v>
      </c>
      <c r="G27" s="20">
        <v>1103.9000000000001</v>
      </c>
      <c r="H27" s="20">
        <v>1232.5999999999999</v>
      </c>
      <c r="I27" s="20">
        <v>0</v>
      </c>
      <c r="J27" s="20">
        <v>0</v>
      </c>
      <c r="K27" s="20">
        <v>0</v>
      </c>
      <c r="L27" s="20">
        <v>0</v>
      </c>
      <c r="M27" s="20">
        <v>0</v>
      </c>
      <c r="N27" s="20">
        <v>0</v>
      </c>
      <c r="O27" s="20">
        <v>0</v>
      </c>
      <c r="P27" s="20">
        <v>0</v>
      </c>
      <c r="Q27" s="20"/>
      <c r="R27" s="3"/>
      <c r="S27" s="3"/>
    </row>
    <row r="28" spans="1:19" x14ac:dyDescent="0.25">
      <c r="A28" s="18"/>
      <c r="B28" s="40" t="s">
        <v>8</v>
      </c>
      <c r="C28" s="20">
        <v>2818.9</v>
      </c>
      <c r="D28" s="20">
        <v>2677</v>
      </c>
      <c r="E28" s="20">
        <v>2408.1</v>
      </c>
      <c r="F28" s="20">
        <v>2372.1999999999998</v>
      </c>
      <c r="G28" s="20">
        <v>2326.6999999999998</v>
      </c>
      <c r="H28" s="20">
        <v>3354.2</v>
      </c>
      <c r="I28" s="20">
        <v>3245.5</v>
      </c>
      <c r="J28" s="20">
        <v>2410.1</v>
      </c>
      <c r="K28" s="20">
        <v>2473.6</v>
      </c>
      <c r="L28" s="20">
        <v>2383.8000000000002</v>
      </c>
      <c r="M28" s="20">
        <v>2378.4</v>
      </c>
      <c r="N28" s="20">
        <v>2377.1</v>
      </c>
      <c r="O28" s="20">
        <v>2359.9</v>
      </c>
      <c r="P28" s="20">
        <v>2288.6999999999998</v>
      </c>
      <c r="Q28" s="20"/>
      <c r="R28" s="3"/>
      <c r="S28" s="3"/>
    </row>
    <row r="29" spans="1:19" x14ac:dyDescent="0.25">
      <c r="A29" s="18"/>
      <c r="B29" s="40" t="s">
        <v>50</v>
      </c>
      <c r="C29" s="20">
        <v>0</v>
      </c>
      <c r="D29" s="20">
        <v>0</v>
      </c>
      <c r="E29" s="20">
        <v>0</v>
      </c>
      <c r="F29" s="20">
        <v>1299</v>
      </c>
      <c r="G29" s="20">
        <v>1249.0999999999999</v>
      </c>
      <c r="H29" s="20">
        <v>1199.2</v>
      </c>
      <c r="I29" s="20">
        <v>1207.2</v>
      </c>
      <c r="J29" s="20">
        <v>1156.9000000000001</v>
      </c>
      <c r="K29" s="20">
        <v>1104.4000000000001</v>
      </c>
      <c r="L29" s="20">
        <v>1051.9000000000001</v>
      </c>
      <c r="M29" s="20">
        <v>999.4</v>
      </c>
      <c r="N29" s="20">
        <v>950</v>
      </c>
      <c r="O29" s="20">
        <v>897.3</v>
      </c>
      <c r="P29" s="20">
        <v>844.6</v>
      </c>
      <c r="Q29" s="20"/>
      <c r="R29" s="3"/>
      <c r="S29" s="3"/>
    </row>
    <row r="30" spans="1:19" x14ac:dyDescent="0.25">
      <c r="A30" s="18"/>
      <c r="B30" s="39"/>
      <c r="C30" s="19"/>
      <c r="D30" s="19"/>
      <c r="E30" s="19"/>
      <c r="F30" s="19"/>
      <c r="G30" s="19"/>
      <c r="H30" s="19"/>
      <c r="I30" s="19"/>
      <c r="J30" s="19"/>
      <c r="K30" s="19"/>
      <c r="L30" s="19"/>
      <c r="M30" s="19"/>
      <c r="N30" s="19"/>
      <c r="O30" s="19"/>
      <c r="P30" s="19"/>
      <c r="Q30" s="19"/>
      <c r="R30" s="3"/>
      <c r="S30" s="3"/>
    </row>
    <row r="31" spans="1:19" x14ac:dyDescent="0.25">
      <c r="A31" s="18"/>
      <c r="B31" s="39" t="s">
        <v>10</v>
      </c>
      <c r="C31" s="19">
        <f>+SUM(C32:C36)+C39</f>
        <v>20654.400000000001</v>
      </c>
      <c r="D31" s="19">
        <f t="shared" ref="D31:K31" si="16">+SUM(D32:D36)+D39</f>
        <v>20882.100000000002</v>
      </c>
      <c r="E31" s="19">
        <f t="shared" si="16"/>
        <v>20962.900000000001</v>
      </c>
      <c r="F31" s="19">
        <f t="shared" si="16"/>
        <v>21695.399999999998</v>
      </c>
      <c r="G31" s="19">
        <f t="shared" si="16"/>
        <v>22148.199999999997</v>
      </c>
      <c r="H31" s="19">
        <f t="shared" si="16"/>
        <v>24699.5</v>
      </c>
      <c r="I31" s="19">
        <f t="shared" si="16"/>
        <v>25836.299999999996</v>
      </c>
      <c r="J31" s="19">
        <f t="shared" si="16"/>
        <v>19658</v>
      </c>
      <c r="K31" s="19">
        <f t="shared" si="16"/>
        <v>20787.999999999996</v>
      </c>
      <c r="L31" s="19">
        <f t="shared" ref="L31:P31" si="17">+SUM(L32:L36)+L39</f>
        <v>21020.3</v>
      </c>
      <c r="M31" s="19">
        <f t="shared" si="17"/>
        <v>21914.199999999997</v>
      </c>
      <c r="N31" s="19">
        <f t="shared" si="17"/>
        <v>22762.5</v>
      </c>
      <c r="O31" s="19">
        <f t="shared" si="17"/>
        <v>23485.899999999998</v>
      </c>
      <c r="P31" s="19">
        <f t="shared" si="17"/>
        <v>23583.800000000003</v>
      </c>
      <c r="Q31" s="55">
        <f>+P31/$P$10</f>
        <v>7.2705580595238822E-2</v>
      </c>
      <c r="R31" s="3"/>
      <c r="S31" s="3"/>
    </row>
    <row r="32" spans="1:19" x14ac:dyDescent="0.25">
      <c r="A32" s="18"/>
      <c r="B32" s="40" t="s">
        <v>11</v>
      </c>
      <c r="C32" s="20">
        <v>286</v>
      </c>
      <c r="D32" s="20">
        <v>274.2</v>
      </c>
      <c r="E32" s="20">
        <v>251.2</v>
      </c>
      <c r="F32" s="20">
        <v>253.6</v>
      </c>
      <c r="G32" s="20">
        <v>254.5</v>
      </c>
      <c r="H32" s="20">
        <v>272.89999999999998</v>
      </c>
      <c r="I32" s="20">
        <v>267.10000000000002</v>
      </c>
      <c r="J32" s="20">
        <v>199.6</v>
      </c>
      <c r="K32" s="20">
        <v>207.3</v>
      </c>
      <c r="L32" s="20">
        <v>206</v>
      </c>
      <c r="M32" s="20">
        <v>210.8</v>
      </c>
      <c r="N32" s="20">
        <v>214.7</v>
      </c>
      <c r="O32" s="20">
        <v>217.3</v>
      </c>
      <c r="P32" s="20">
        <v>212.6</v>
      </c>
      <c r="Q32" s="20"/>
      <c r="R32" s="3"/>
      <c r="S32" s="3"/>
    </row>
    <row r="33" spans="1:19" x14ac:dyDescent="0.25">
      <c r="A33" s="18"/>
      <c r="B33" s="40" t="s">
        <v>12</v>
      </c>
      <c r="C33" s="20">
        <v>8886</v>
      </c>
      <c r="D33" s="20">
        <v>9419.7000000000007</v>
      </c>
      <c r="E33" s="20">
        <v>10293.5</v>
      </c>
      <c r="F33" s="20">
        <v>10749.3</v>
      </c>
      <c r="G33" s="20">
        <v>10975.9</v>
      </c>
      <c r="H33" s="20">
        <v>12517.2</v>
      </c>
      <c r="I33" s="20">
        <v>12468.4</v>
      </c>
      <c r="J33" s="20">
        <v>9485.1</v>
      </c>
      <c r="K33" s="20">
        <v>10032.9</v>
      </c>
      <c r="L33" s="20">
        <v>10156.200000000001</v>
      </c>
      <c r="M33" s="20">
        <v>10588.6</v>
      </c>
      <c r="N33" s="20">
        <v>10992.4</v>
      </c>
      <c r="O33" s="20">
        <v>11348.4</v>
      </c>
      <c r="P33" s="20">
        <v>11449.1</v>
      </c>
      <c r="Q33" s="20"/>
      <c r="R33" s="3"/>
      <c r="S33" s="3"/>
    </row>
    <row r="34" spans="1:19" x14ac:dyDescent="0.25">
      <c r="A34" s="18"/>
      <c r="B34" s="40" t="s">
        <v>9</v>
      </c>
      <c r="C34" s="20">
        <v>0</v>
      </c>
      <c r="D34" s="20">
        <v>0</v>
      </c>
      <c r="E34" s="20">
        <v>0</v>
      </c>
      <c r="F34" s="20">
        <v>0</v>
      </c>
      <c r="G34" s="20">
        <v>0</v>
      </c>
      <c r="H34" s="20">
        <v>0</v>
      </c>
      <c r="I34" s="20">
        <v>1238</v>
      </c>
      <c r="J34" s="20">
        <v>948.8</v>
      </c>
      <c r="K34" s="20">
        <v>1002.1</v>
      </c>
      <c r="L34" s="20">
        <v>995</v>
      </c>
      <c r="M34" s="20">
        <v>1040.3</v>
      </c>
      <c r="N34" s="20">
        <v>1096.7</v>
      </c>
      <c r="O34" s="20">
        <v>1122.9000000000001</v>
      </c>
      <c r="P34" s="20">
        <v>1147.0999999999999</v>
      </c>
      <c r="Q34" s="20"/>
      <c r="R34" s="3"/>
      <c r="S34" s="3"/>
    </row>
    <row r="35" spans="1:19" x14ac:dyDescent="0.25">
      <c r="A35" s="18"/>
      <c r="B35" s="40" t="s">
        <v>13</v>
      </c>
      <c r="C35" s="20">
        <v>7656.9</v>
      </c>
      <c r="D35" s="20">
        <v>7460.7</v>
      </c>
      <c r="E35" s="20">
        <v>6947.2</v>
      </c>
      <c r="F35" s="20">
        <v>7130.1</v>
      </c>
      <c r="G35" s="20">
        <v>7280.4</v>
      </c>
      <c r="H35" s="20">
        <v>7941.6</v>
      </c>
      <c r="I35" s="20">
        <v>7910.6</v>
      </c>
      <c r="J35" s="20">
        <v>6017.8</v>
      </c>
      <c r="K35" s="20">
        <v>6365.4</v>
      </c>
      <c r="L35" s="20">
        <v>6443.7</v>
      </c>
      <c r="M35" s="20">
        <v>6718</v>
      </c>
      <c r="N35" s="20">
        <v>6974.2</v>
      </c>
      <c r="O35" s="20">
        <v>7200</v>
      </c>
      <c r="P35" s="20">
        <v>7185.1</v>
      </c>
      <c r="Q35" s="20"/>
      <c r="R35" s="3"/>
      <c r="S35" s="3"/>
    </row>
    <row r="36" spans="1:19" x14ac:dyDescent="0.25">
      <c r="A36" s="18"/>
      <c r="B36" s="40" t="s">
        <v>14</v>
      </c>
      <c r="C36" s="20">
        <f>+C37+C38</f>
        <v>3157.5</v>
      </c>
      <c r="D36" s="20">
        <f t="shared" ref="D36:H36" si="18">+D37+D38</f>
        <v>3076.6</v>
      </c>
      <c r="E36" s="20">
        <f t="shared" si="18"/>
        <v>2864.9</v>
      </c>
      <c r="F36" s="20">
        <f t="shared" si="18"/>
        <v>2940.3</v>
      </c>
      <c r="G36" s="20">
        <f t="shared" si="18"/>
        <v>3002.2999999999997</v>
      </c>
      <c r="H36" s="20">
        <f t="shared" si="18"/>
        <v>3275</v>
      </c>
      <c r="I36" s="20">
        <f t="shared" ref="I36" si="19">+I37+I38</f>
        <v>3262.1</v>
      </c>
      <c r="J36" s="20">
        <v>2481.6999999999998</v>
      </c>
      <c r="K36" s="20">
        <f t="shared" ref="K36:N36" si="20">+K37+K38</f>
        <v>2625</v>
      </c>
      <c r="L36" s="20">
        <f t="shared" si="20"/>
        <v>2657.2999999999997</v>
      </c>
      <c r="M36" s="20">
        <f t="shared" si="20"/>
        <v>2770.4</v>
      </c>
      <c r="N36" s="20">
        <f t="shared" si="20"/>
        <v>2876.1</v>
      </c>
      <c r="O36" s="20">
        <v>2969.2</v>
      </c>
      <c r="P36" s="20">
        <v>2963</v>
      </c>
      <c r="Q36" s="20"/>
      <c r="R36" s="3"/>
      <c r="S36" s="3"/>
    </row>
    <row r="37" spans="1:19" x14ac:dyDescent="0.25">
      <c r="A37" s="18"/>
      <c r="B37" s="40" t="s">
        <v>15</v>
      </c>
      <c r="C37" s="21">
        <v>3120</v>
      </c>
      <c r="D37" s="21">
        <v>3040.1</v>
      </c>
      <c r="E37" s="21">
        <v>2830.9</v>
      </c>
      <c r="F37" s="21">
        <v>2905.4</v>
      </c>
      <c r="G37" s="21">
        <v>2966.6</v>
      </c>
      <c r="H37" s="21">
        <v>3236.1</v>
      </c>
      <c r="I37" s="21">
        <v>3223.4</v>
      </c>
      <c r="J37" s="21">
        <v>2452.1999999999998</v>
      </c>
      <c r="K37" s="21">
        <v>2593.8000000000002</v>
      </c>
      <c r="L37" s="21">
        <v>2625.7</v>
      </c>
      <c r="M37" s="21">
        <v>2737.5</v>
      </c>
      <c r="N37" s="21">
        <v>2841.9</v>
      </c>
      <c r="O37" s="21">
        <v>2933.9</v>
      </c>
      <c r="P37" s="21">
        <v>2927.8</v>
      </c>
      <c r="Q37" s="21"/>
      <c r="R37" s="3"/>
      <c r="S37" s="3"/>
    </row>
    <row r="38" spans="1:19" x14ac:dyDescent="0.25">
      <c r="A38" s="18"/>
      <c r="B38" s="40" t="s">
        <v>16</v>
      </c>
      <c r="C38" s="21">
        <v>37.5</v>
      </c>
      <c r="D38" s="21">
        <v>36.5</v>
      </c>
      <c r="E38" s="21">
        <v>34</v>
      </c>
      <c r="F38" s="21">
        <v>34.9</v>
      </c>
      <c r="G38" s="21">
        <v>35.700000000000003</v>
      </c>
      <c r="H38" s="21">
        <v>38.9</v>
      </c>
      <c r="I38" s="21">
        <v>38.700000000000003</v>
      </c>
      <c r="J38" s="21">
        <v>29.5</v>
      </c>
      <c r="K38" s="21">
        <v>31.2</v>
      </c>
      <c r="L38" s="21">
        <v>31.6</v>
      </c>
      <c r="M38" s="21">
        <v>32.9</v>
      </c>
      <c r="N38" s="21">
        <v>34.200000000000003</v>
      </c>
      <c r="O38" s="21">
        <v>35.299999999999997</v>
      </c>
      <c r="P38" s="21">
        <v>35.200000000000003</v>
      </c>
      <c r="Q38" s="21"/>
      <c r="R38" s="3"/>
      <c r="S38" s="3"/>
    </row>
    <row r="39" spans="1:19" x14ac:dyDescent="0.25">
      <c r="A39" s="18"/>
      <c r="B39" s="40" t="s">
        <v>17</v>
      </c>
      <c r="C39" s="20">
        <f>+C40+C41</f>
        <v>668</v>
      </c>
      <c r="D39" s="20">
        <f t="shared" ref="D39:H39" si="21">+D40+D41</f>
        <v>650.9</v>
      </c>
      <c r="E39" s="20">
        <f t="shared" si="21"/>
        <v>606.1</v>
      </c>
      <c r="F39" s="20">
        <f t="shared" si="21"/>
        <v>622.1</v>
      </c>
      <c r="G39" s="20">
        <f t="shared" si="21"/>
        <v>635.1</v>
      </c>
      <c r="H39" s="20">
        <f t="shared" si="21"/>
        <v>692.80000000000007</v>
      </c>
      <c r="I39" s="20">
        <f t="shared" ref="I39" si="22">+I40+I41</f>
        <v>690.1</v>
      </c>
      <c r="J39" s="20">
        <v>525</v>
      </c>
      <c r="K39" s="20">
        <f t="shared" ref="K39:N39" si="23">+K40+K41</f>
        <v>555.30000000000007</v>
      </c>
      <c r="L39" s="20">
        <f t="shared" si="23"/>
        <v>562.1</v>
      </c>
      <c r="M39" s="20">
        <f t="shared" si="23"/>
        <v>586.09999999999991</v>
      </c>
      <c r="N39" s="20">
        <f t="shared" si="23"/>
        <v>608.4</v>
      </c>
      <c r="O39" s="20">
        <v>628.1</v>
      </c>
      <c r="P39" s="20">
        <v>626.9</v>
      </c>
      <c r="Q39" s="20"/>
      <c r="R39" s="3"/>
      <c r="S39" s="3"/>
    </row>
    <row r="40" spans="1:19" x14ac:dyDescent="0.25">
      <c r="A40" s="18"/>
      <c r="B40" s="40" t="s">
        <v>15</v>
      </c>
      <c r="C40" s="21">
        <v>665.4</v>
      </c>
      <c r="D40" s="21">
        <v>648.29999999999995</v>
      </c>
      <c r="E40" s="21">
        <v>603.70000000000005</v>
      </c>
      <c r="F40" s="21">
        <v>619.6</v>
      </c>
      <c r="G40" s="21">
        <v>632.6</v>
      </c>
      <c r="H40" s="21">
        <v>690.1</v>
      </c>
      <c r="I40" s="21">
        <v>687.4</v>
      </c>
      <c r="J40" s="21">
        <v>522.9</v>
      </c>
      <c r="K40" s="21">
        <v>553.1</v>
      </c>
      <c r="L40" s="21">
        <v>559.9</v>
      </c>
      <c r="M40" s="21">
        <v>583.79999999999995</v>
      </c>
      <c r="N40" s="21">
        <v>606</v>
      </c>
      <c r="O40" s="21">
        <v>625.70000000000005</v>
      </c>
      <c r="P40" s="21">
        <v>624.4</v>
      </c>
      <c r="Q40" s="21"/>
      <c r="R40" s="3"/>
      <c r="S40" s="3"/>
    </row>
    <row r="41" spans="1:19" x14ac:dyDescent="0.25">
      <c r="A41" s="18"/>
      <c r="B41" s="40" t="s">
        <v>16</v>
      </c>
      <c r="C41" s="21">
        <v>2.6</v>
      </c>
      <c r="D41" s="21">
        <v>2.6</v>
      </c>
      <c r="E41" s="21">
        <v>2.4</v>
      </c>
      <c r="F41" s="21">
        <v>2.5</v>
      </c>
      <c r="G41" s="21">
        <v>2.5</v>
      </c>
      <c r="H41" s="21">
        <v>2.7</v>
      </c>
      <c r="I41" s="21">
        <v>2.7</v>
      </c>
      <c r="J41" s="21">
        <v>2.1</v>
      </c>
      <c r="K41" s="21">
        <v>2.2000000000000002</v>
      </c>
      <c r="L41" s="21">
        <v>2.2000000000000002</v>
      </c>
      <c r="M41" s="21">
        <v>2.2999999999999998</v>
      </c>
      <c r="N41" s="21">
        <v>2.4</v>
      </c>
      <c r="O41" s="21">
        <v>2.5</v>
      </c>
      <c r="P41" s="21">
        <v>2.5</v>
      </c>
      <c r="Q41" s="21"/>
      <c r="R41" s="3"/>
      <c r="S41" s="3"/>
    </row>
    <row r="42" spans="1:19" x14ac:dyDescent="0.25">
      <c r="A42" s="18"/>
      <c r="B42" s="41"/>
      <c r="C42" s="22"/>
      <c r="D42" s="22"/>
      <c r="E42" s="22"/>
      <c r="F42" s="22"/>
      <c r="G42" s="22"/>
      <c r="H42" s="22"/>
      <c r="I42" s="22"/>
      <c r="J42" s="22"/>
      <c r="K42" s="22"/>
      <c r="L42" s="22"/>
      <c r="M42" s="22"/>
      <c r="N42" s="22"/>
      <c r="O42" s="22"/>
      <c r="P42" s="22"/>
      <c r="Q42" s="22"/>
      <c r="R42" s="3"/>
      <c r="S42" s="3"/>
    </row>
    <row r="43" spans="1:19" x14ac:dyDescent="0.25">
      <c r="A43" s="18"/>
      <c r="B43" s="38" t="s">
        <v>18</v>
      </c>
      <c r="C43" s="17">
        <f t="shared" ref="C43:P43" si="24">+C44+C57+C66+C74</f>
        <v>172870.80000000005</v>
      </c>
      <c r="D43" s="17">
        <f t="shared" si="24"/>
        <v>174813.20000000004</v>
      </c>
      <c r="E43" s="17">
        <f t="shared" si="24"/>
        <v>171814.30000000005</v>
      </c>
      <c r="F43" s="17">
        <f t="shared" si="24"/>
        <v>169417.9</v>
      </c>
      <c r="G43" s="17">
        <f t="shared" si="24"/>
        <v>166833.80000000005</v>
      </c>
      <c r="H43" s="17">
        <f t="shared" si="24"/>
        <v>167195.5</v>
      </c>
      <c r="I43" s="17">
        <f t="shared" si="24"/>
        <v>166683.70000000001</v>
      </c>
      <c r="J43" s="17">
        <f t="shared" si="24"/>
        <v>153699.80000000002</v>
      </c>
      <c r="K43" s="17">
        <f t="shared" si="24"/>
        <v>153532.90000000002</v>
      </c>
      <c r="L43" s="17">
        <f t="shared" si="24"/>
        <v>153977.90000000005</v>
      </c>
      <c r="M43" s="17">
        <f t="shared" si="24"/>
        <v>153732.60000000006</v>
      </c>
      <c r="N43" s="17">
        <f t="shared" si="24"/>
        <v>155415.79999999999</v>
      </c>
      <c r="O43" s="17">
        <f t="shared" si="24"/>
        <v>156481.5</v>
      </c>
      <c r="P43" s="17">
        <f t="shared" si="24"/>
        <v>157008.70000000001</v>
      </c>
      <c r="Q43" s="55">
        <f>+P43/$P$10</f>
        <v>0.48403602014958036</v>
      </c>
      <c r="R43" s="3"/>
      <c r="S43" s="3"/>
    </row>
    <row r="44" spans="1:19" x14ac:dyDescent="0.25">
      <c r="A44" s="18"/>
      <c r="B44" s="42" t="s">
        <v>19</v>
      </c>
      <c r="C44" s="19">
        <f t="shared" ref="C44:P44" si="25">+SUM(C45:C50)+C53</f>
        <v>152184.80000000005</v>
      </c>
      <c r="D44" s="19">
        <f t="shared" si="25"/>
        <v>154264.30000000005</v>
      </c>
      <c r="E44" s="19">
        <f t="shared" si="25"/>
        <v>151530.80000000005</v>
      </c>
      <c r="F44" s="19">
        <f t="shared" si="25"/>
        <v>149149.80000000002</v>
      </c>
      <c r="G44" s="19">
        <f t="shared" si="25"/>
        <v>146634.30000000002</v>
      </c>
      <c r="H44" s="19">
        <f t="shared" si="25"/>
        <v>146634.30000000002</v>
      </c>
      <c r="I44" s="19">
        <f t="shared" si="25"/>
        <v>146634.30000000002</v>
      </c>
      <c r="J44" s="19">
        <f t="shared" si="25"/>
        <v>133802.50000000003</v>
      </c>
      <c r="K44" s="19">
        <f t="shared" si="25"/>
        <v>133802.50000000003</v>
      </c>
      <c r="L44" s="19">
        <f t="shared" si="25"/>
        <v>133802.50000000003</v>
      </c>
      <c r="M44" s="19">
        <f t="shared" si="25"/>
        <v>133802.50000000003</v>
      </c>
      <c r="N44" s="19">
        <f t="shared" si="25"/>
        <v>135129.1</v>
      </c>
      <c r="O44" s="19">
        <f t="shared" si="25"/>
        <v>136396.80000000002</v>
      </c>
      <c r="P44" s="19">
        <f t="shared" si="25"/>
        <v>137041.80000000002</v>
      </c>
      <c r="Q44" s="55">
        <f>+P44/$P$10</f>
        <v>0.4224808400180039</v>
      </c>
      <c r="R44" s="3"/>
      <c r="S44" s="3"/>
    </row>
    <row r="45" spans="1:19" x14ac:dyDescent="0.25">
      <c r="A45" s="18"/>
      <c r="B45" s="43" t="s">
        <v>53</v>
      </c>
      <c r="C45" s="20">
        <v>38770</v>
      </c>
      <c r="D45" s="20">
        <v>38770</v>
      </c>
      <c r="E45" s="20">
        <v>38770</v>
      </c>
      <c r="F45" s="20">
        <v>38770</v>
      </c>
      <c r="G45" s="20">
        <v>38770</v>
      </c>
      <c r="H45" s="20">
        <v>38770</v>
      </c>
      <c r="I45" s="20">
        <v>38770</v>
      </c>
      <c r="J45" s="20">
        <v>38770</v>
      </c>
      <c r="K45" s="20">
        <v>38770</v>
      </c>
      <c r="L45" s="20">
        <v>38770</v>
      </c>
      <c r="M45" s="20">
        <v>38770</v>
      </c>
      <c r="N45" s="20">
        <v>38770</v>
      </c>
      <c r="O45" s="20">
        <v>38770</v>
      </c>
      <c r="P45" s="20">
        <v>38770</v>
      </c>
      <c r="Q45" s="20"/>
      <c r="R45" s="3"/>
      <c r="S45" s="3"/>
    </row>
    <row r="46" spans="1:19" x14ac:dyDescent="0.25">
      <c r="A46" s="18"/>
      <c r="B46" s="43" t="s">
        <v>54</v>
      </c>
      <c r="C46" s="20">
        <v>9540.2999999999993</v>
      </c>
      <c r="D46" s="20">
        <v>9540.2999999999993</v>
      </c>
      <c r="E46" s="20">
        <v>9540.2999999999993</v>
      </c>
      <c r="F46" s="20">
        <v>9540.2999999999993</v>
      </c>
      <c r="G46" s="20">
        <v>9540.2999999999993</v>
      </c>
      <c r="H46" s="20">
        <v>9540.2999999999993</v>
      </c>
      <c r="I46" s="20">
        <v>9540.2999999999993</v>
      </c>
      <c r="J46" s="20">
        <v>9540.2999999999993</v>
      </c>
      <c r="K46" s="20">
        <v>9540.2999999999993</v>
      </c>
      <c r="L46" s="20">
        <v>9540.2999999999993</v>
      </c>
      <c r="M46" s="20">
        <v>9540.2999999999993</v>
      </c>
      <c r="N46" s="20">
        <v>9540.2999999999993</v>
      </c>
      <c r="O46" s="20">
        <v>9540.2999999999993</v>
      </c>
      <c r="P46" s="20">
        <v>9540.2999999999993</v>
      </c>
      <c r="Q46" s="20"/>
      <c r="R46" s="3"/>
      <c r="S46" s="3"/>
    </row>
    <row r="47" spans="1:19" x14ac:dyDescent="0.25">
      <c r="A47" s="18"/>
      <c r="B47" s="43" t="s">
        <v>55</v>
      </c>
      <c r="C47" s="20">
        <v>376.3</v>
      </c>
      <c r="D47" s="20">
        <v>376.3</v>
      </c>
      <c r="E47" s="20">
        <v>376.3</v>
      </c>
      <c r="F47" s="20">
        <v>376.3</v>
      </c>
      <c r="G47" s="20">
        <v>376.3</v>
      </c>
      <c r="H47" s="20">
        <v>376.3</v>
      </c>
      <c r="I47" s="20">
        <v>376.3</v>
      </c>
      <c r="J47" s="20">
        <v>376.3</v>
      </c>
      <c r="K47" s="20">
        <v>376.3</v>
      </c>
      <c r="L47" s="20">
        <v>376.3</v>
      </c>
      <c r="M47" s="20">
        <v>376.3</v>
      </c>
      <c r="N47" s="20">
        <v>1702.9</v>
      </c>
      <c r="O47" s="20">
        <v>2970.6</v>
      </c>
      <c r="P47" s="20">
        <v>3615.6</v>
      </c>
      <c r="Q47" s="20"/>
      <c r="R47" s="3"/>
      <c r="S47" s="3"/>
    </row>
    <row r="48" spans="1:19" x14ac:dyDescent="0.25">
      <c r="A48" s="18"/>
      <c r="B48" s="44" t="s">
        <v>6</v>
      </c>
      <c r="C48" s="20">
        <v>46114.3</v>
      </c>
      <c r="D48" s="20">
        <v>48193.8</v>
      </c>
      <c r="E48" s="20">
        <v>45460.3</v>
      </c>
      <c r="F48" s="20">
        <v>45699.4</v>
      </c>
      <c r="G48" s="20">
        <v>43183.9</v>
      </c>
      <c r="H48" s="20">
        <v>43183.9</v>
      </c>
      <c r="I48" s="20">
        <v>43183.9</v>
      </c>
      <c r="J48" s="20">
        <v>30352.1</v>
      </c>
      <c r="K48" s="20">
        <v>30352.1</v>
      </c>
      <c r="L48" s="20">
        <v>30352.1</v>
      </c>
      <c r="M48" s="20">
        <v>30352.1</v>
      </c>
      <c r="N48" s="20">
        <v>30352.1</v>
      </c>
      <c r="O48" s="20">
        <v>30352.1</v>
      </c>
      <c r="P48" s="20">
        <v>30352.1</v>
      </c>
      <c r="Q48" s="20"/>
      <c r="R48" s="3"/>
      <c r="S48" s="3"/>
    </row>
    <row r="49" spans="1:19" x14ac:dyDescent="0.25">
      <c r="A49" s="18"/>
      <c r="B49" s="44" t="s">
        <v>20</v>
      </c>
      <c r="C49" s="20">
        <v>38000</v>
      </c>
      <c r="D49" s="20">
        <v>38000</v>
      </c>
      <c r="E49" s="20">
        <v>38000</v>
      </c>
      <c r="F49" s="20">
        <v>35250</v>
      </c>
      <c r="G49" s="20">
        <v>35250</v>
      </c>
      <c r="H49" s="20">
        <v>35250</v>
      </c>
      <c r="I49" s="20">
        <v>35250</v>
      </c>
      <c r="J49" s="20">
        <v>35250</v>
      </c>
      <c r="K49" s="20">
        <v>35250</v>
      </c>
      <c r="L49" s="20">
        <v>35250</v>
      </c>
      <c r="M49" s="20">
        <v>35250</v>
      </c>
      <c r="N49" s="20">
        <v>35250</v>
      </c>
      <c r="O49" s="20">
        <v>35250</v>
      </c>
      <c r="P49" s="20">
        <v>35250</v>
      </c>
      <c r="Q49" s="20"/>
      <c r="R49" s="3"/>
      <c r="S49" s="3"/>
    </row>
    <row r="50" spans="1:19" x14ac:dyDescent="0.25">
      <c r="A50" s="18"/>
      <c r="B50" s="44" t="s">
        <v>21</v>
      </c>
      <c r="C50" s="20">
        <f>+C51+C52</f>
        <v>12689.2</v>
      </c>
      <c r="D50" s="20">
        <f t="shared" ref="D50:H50" si="26">+D51+D52</f>
        <v>12689.2</v>
      </c>
      <c r="E50" s="20">
        <f t="shared" si="26"/>
        <v>12689.2</v>
      </c>
      <c r="F50" s="20">
        <f t="shared" si="26"/>
        <v>12819.1</v>
      </c>
      <c r="G50" s="20">
        <f t="shared" si="26"/>
        <v>12819.1</v>
      </c>
      <c r="H50" s="20">
        <f t="shared" si="26"/>
        <v>12819.1</v>
      </c>
      <c r="I50" s="20">
        <f t="shared" ref="I50:K50" si="27">+I51+I52</f>
        <v>12819.1</v>
      </c>
      <c r="J50" s="20">
        <f t="shared" si="27"/>
        <v>12819.1</v>
      </c>
      <c r="K50" s="20">
        <f t="shared" si="27"/>
        <v>12819.1</v>
      </c>
      <c r="L50" s="20">
        <f t="shared" ref="L50:P50" si="28">+L51+L52</f>
        <v>12819.1</v>
      </c>
      <c r="M50" s="20">
        <f t="shared" si="28"/>
        <v>12819.1</v>
      </c>
      <c r="N50" s="20">
        <f t="shared" si="28"/>
        <v>12819.1</v>
      </c>
      <c r="O50" s="20">
        <f t="shared" si="28"/>
        <v>12819.1</v>
      </c>
      <c r="P50" s="20">
        <f t="shared" si="28"/>
        <v>12819.1</v>
      </c>
      <c r="Q50" s="20"/>
      <c r="R50" s="3"/>
      <c r="S50" s="3"/>
    </row>
    <row r="51" spans="1:19" x14ac:dyDescent="0.25">
      <c r="A51" s="18"/>
      <c r="B51" s="44" t="s">
        <v>15</v>
      </c>
      <c r="C51" s="21">
        <v>11201.1</v>
      </c>
      <c r="D51" s="21">
        <v>11201.1</v>
      </c>
      <c r="E51" s="21">
        <v>11201.1</v>
      </c>
      <c r="F51" s="21">
        <v>11331</v>
      </c>
      <c r="G51" s="21">
        <v>11331</v>
      </c>
      <c r="H51" s="21">
        <v>11331</v>
      </c>
      <c r="I51" s="21">
        <v>11331</v>
      </c>
      <c r="J51" s="21">
        <v>11331</v>
      </c>
      <c r="K51" s="21">
        <v>11331</v>
      </c>
      <c r="L51" s="21">
        <v>11331</v>
      </c>
      <c r="M51" s="21">
        <v>11331</v>
      </c>
      <c r="N51" s="21">
        <v>11331</v>
      </c>
      <c r="O51" s="21">
        <v>11331</v>
      </c>
      <c r="P51" s="21">
        <v>11331</v>
      </c>
      <c r="Q51" s="21"/>
      <c r="R51" s="3"/>
      <c r="S51" s="3"/>
    </row>
    <row r="52" spans="1:19" x14ac:dyDescent="0.25">
      <c r="A52" s="18"/>
      <c r="B52" s="44" t="s">
        <v>16</v>
      </c>
      <c r="C52" s="21">
        <v>1488.1</v>
      </c>
      <c r="D52" s="21">
        <v>1488.1</v>
      </c>
      <c r="E52" s="21">
        <v>1488.1</v>
      </c>
      <c r="F52" s="21">
        <v>1488.1</v>
      </c>
      <c r="G52" s="21">
        <v>1488.1</v>
      </c>
      <c r="H52" s="21">
        <v>1488.1</v>
      </c>
      <c r="I52" s="21">
        <v>1488.1</v>
      </c>
      <c r="J52" s="21">
        <v>1488.1</v>
      </c>
      <c r="K52" s="21">
        <v>1488.1</v>
      </c>
      <c r="L52" s="21">
        <v>1488.1</v>
      </c>
      <c r="M52" s="21">
        <v>1488.1</v>
      </c>
      <c r="N52" s="21">
        <v>1488.1</v>
      </c>
      <c r="O52" s="21">
        <v>1488.1</v>
      </c>
      <c r="P52" s="21">
        <v>1488.1</v>
      </c>
      <c r="Q52" s="21"/>
      <c r="R52" s="3"/>
      <c r="S52" s="3"/>
    </row>
    <row r="53" spans="1:19" x14ac:dyDescent="0.25">
      <c r="A53" s="18"/>
      <c r="B53" s="44" t="s">
        <v>22</v>
      </c>
      <c r="C53" s="20">
        <f>+C54+C55</f>
        <v>6694.7</v>
      </c>
      <c r="D53" s="20">
        <f t="shared" ref="D53:H53" si="29">+D54+D55</f>
        <v>6694.7</v>
      </c>
      <c r="E53" s="20">
        <f t="shared" si="29"/>
        <v>6694.7</v>
      </c>
      <c r="F53" s="20">
        <f t="shared" si="29"/>
        <v>6694.7</v>
      </c>
      <c r="G53" s="20">
        <f t="shared" si="29"/>
        <v>6694.7</v>
      </c>
      <c r="H53" s="20">
        <f t="shared" si="29"/>
        <v>6694.7</v>
      </c>
      <c r="I53" s="20">
        <f t="shared" ref="I53:K53" si="30">+I54+I55</f>
        <v>6694.7</v>
      </c>
      <c r="J53" s="20">
        <f t="shared" si="30"/>
        <v>6694.7</v>
      </c>
      <c r="K53" s="20">
        <f t="shared" si="30"/>
        <v>6694.7</v>
      </c>
      <c r="L53" s="20">
        <f t="shared" ref="L53:P53" si="31">+L54+L55</f>
        <v>6694.7</v>
      </c>
      <c r="M53" s="20">
        <f t="shared" si="31"/>
        <v>6694.7</v>
      </c>
      <c r="N53" s="20">
        <f t="shared" si="31"/>
        <v>6694.7</v>
      </c>
      <c r="O53" s="20">
        <f t="shared" si="31"/>
        <v>6694.7</v>
      </c>
      <c r="P53" s="20">
        <f t="shared" si="31"/>
        <v>6694.7</v>
      </c>
      <c r="Q53" s="20"/>
      <c r="R53" s="3"/>
      <c r="S53" s="3"/>
    </row>
    <row r="54" spans="1:19" x14ac:dyDescent="0.25">
      <c r="A54" s="18"/>
      <c r="B54" s="44" t="s">
        <v>15</v>
      </c>
      <c r="C54" s="21">
        <v>6526.3</v>
      </c>
      <c r="D54" s="21">
        <v>6526.3</v>
      </c>
      <c r="E54" s="21">
        <v>6526.3</v>
      </c>
      <c r="F54" s="21">
        <v>6526.3</v>
      </c>
      <c r="G54" s="21">
        <v>6526.3</v>
      </c>
      <c r="H54" s="21">
        <v>6526.3</v>
      </c>
      <c r="I54" s="21">
        <v>6526.3</v>
      </c>
      <c r="J54" s="21">
        <v>6526.3</v>
      </c>
      <c r="K54" s="21">
        <v>6526.3</v>
      </c>
      <c r="L54" s="21">
        <v>6526.3</v>
      </c>
      <c r="M54" s="21">
        <v>6526.3</v>
      </c>
      <c r="N54" s="21">
        <v>6526.3</v>
      </c>
      <c r="O54" s="21">
        <v>6526.3</v>
      </c>
      <c r="P54" s="21">
        <v>6526.3</v>
      </c>
      <c r="Q54" s="21"/>
      <c r="R54" s="3"/>
      <c r="S54" s="3"/>
    </row>
    <row r="55" spans="1:19" x14ac:dyDescent="0.25">
      <c r="A55" s="18"/>
      <c r="B55" s="44" t="s">
        <v>16</v>
      </c>
      <c r="C55" s="21">
        <v>168.4</v>
      </c>
      <c r="D55" s="21">
        <v>168.4</v>
      </c>
      <c r="E55" s="21">
        <v>168.4</v>
      </c>
      <c r="F55" s="21">
        <v>168.4</v>
      </c>
      <c r="G55" s="21">
        <v>168.4</v>
      </c>
      <c r="H55" s="21">
        <v>168.4</v>
      </c>
      <c r="I55" s="21">
        <v>168.4</v>
      </c>
      <c r="J55" s="21">
        <v>168.4</v>
      </c>
      <c r="K55" s="21">
        <v>168.4</v>
      </c>
      <c r="L55" s="21">
        <v>168.4</v>
      </c>
      <c r="M55" s="21">
        <v>168.4</v>
      </c>
      <c r="N55" s="21">
        <v>168.4</v>
      </c>
      <c r="O55" s="21">
        <v>168.4</v>
      </c>
      <c r="P55" s="21">
        <v>168.4</v>
      </c>
      <c r="Q55" s="21"/>
      <c r="R55" s="3"/>
      <c r="S55" s="3"/>
    </row>
    <row r="56" spans="1:19" x14ac:dyDescent="0.25">
      <c r="A56" s="18"/>
      <c r="B56" s="42"/>
      <c r="C56" s="19"/>
      <c r="D56" s="19"/>
      <c r="E56" s="19"/>
      <c r="F56" s="19"/>
      <c r="G56" s="19"/>
      <c r="H56" s="19"/>
      <c r="I56" s="19"/>
      <c r="J56" s="19"/>
      <c r="K56" s="19"/>
      <c r="L56" s="19"/>
      <c r="M56" s="19"/>
      <c r="N56" s="19"/>
      <c r="O56" s="19"/>
      <c r="P56" s="19"/>
      <c r="Q56" s="19"/>
      <c r="R56" s="3"/>
      <c r="S56" s="3"/>
    </row>
    <row r="57" spans="1:19" x14ac:dyDescent="0.25">
      <c r="A57" s="18"/>
      <c r="B57" s="42" t="s">
        <v>23</v>
      </c>
      <c r="C57" s="19">
        <f>+SUM(C58:C59)+C62</f>
        <v>20026.900000000001</v>
      </c>
      <c r="D57" s="19">
        <f t="shared" ref="D57:H57" si="32">+SUM(D58:D59)+D62</f>
        <v>19897.099999999999</v>
      </c>
      <c r="E57" s="19">
        <f t="shared" si="32"/>
        <v>19629.400000000001</v>
      </c>
      <c r="F57" s="19">
        <f t="shared" si="32"/>
        <v>19624.8</v>
      </c>
      <c r="G57" s="19">
        <f t="shared" si="32"/>
        <v>19541.7</v>
      </c>
      <c r="H57" s="19">
        <f t="shared" si="32"/>
        <v>19892.5</v>
      </c>
      <c r="I57" s="19">
        <f t="shared" ref="I57:K57" si="33">+SUM(I58:I59)+I62</f>
        <v>19390.099999999999</v>
      </c>
      <c r="J57" s="19">
        <f t="shared" si="33"/>
        <v>19230.3</v>
      </c>
      <c r="K57" s="19">
        <f t="shared" si="33"/>
        <v>19070.900000000001</v>
      </c>
      <c r="L57" s="19">
        <f t="shared" ref="L57:P57" si="34">+SUM(L58:L59)+L62</f>
        <v>19511.099999999999</v>
      </c>
      <c r="M57" s="19">
        <f t="shared" si="34"/>
        <v>19274.800000000003</v>
      </c>
      <c r="N57" s="19">
        <f t="shared" si="34"/>
        <v>19616.099999999999</v>
      </c>
      <c r="O57" s="19">
        <f t="shared" si="34"/>
        <v>19411.5</v>
      </c>
      <c r="P57" s="19">
        <f t="shared" si="34"/>
        <v>19293.900000000001</v>
      </c>
      <c r="Q57" s="55">
        <f>+P57/$P$10</f>
        <v>5.9480414583166337E-2</v>
      </c>
      <c r="R57" s="3"/>
      <c r="S57" s="3"/>
    </row>
    <row r="58" spans="1:19" x14ac:dyDescent="0.25">
      <c r="A58" s="18"/>
      <c r="B58" s="44" t="s">
        <v>24</v>
      </c>
      <c r="C58" s="20">
        <v>6008.2</v>
      </c>
      <c r="D58" s="20">
        <v>5969.3</v>
      </c>
      <c r="E58" s="20">
        <v>5889</v>
      </c>
      <c r="F58" s="20">
        <v>5887.6</v>
      </c>
      <c r="G58" s="20">
        <v>5862.6</v>
      </c>
      <c r="H58" s="20">
        <v>5967.9</v>
      </c>
      <c r="I58" s="20">
        <v>5817.2</v>
      </c>
      <c r="J58" s="20">
        <v>5769.2</v>
      </c>
      <c r="K58" s="20">
        <v>5721.4</v>
      </c>
      <c r="L58" s="20">
        <v>5853.5</v>
      </c>
      <c r="M58" s="20">
        <v>5782.6</v>
      </c>
      <c r="N58" s="20">
        <v>5885</v>
      </c>
      <c r="O58" s="20">
        <v>5823.6</v>
      </c>
      <c r="P58" s="20">
        <v>5788.3</v>
      </c>
      <c r="Q58" s="20"/>
      <c r="R58" s="3"/>
      <c r="S58" s="3"/>
    </row>
    <row r="59" spans="1:19" x14ac:dyDescent="0.25">
      <c r="A59" s="18"/>
      <c r="B59" s="44" t="s">
        <v>25</v>
      </c>
      <c r="C59" s="20">
        <f>+SUM(C60:C61)</f>
        <v>6610.6</v>
      </c>
      <c r="D59" s="20">
        <f t="shared" ref="D59:H59" si="35">+SUM(D60:D61)</f>
        <v>6567.7</v>
      </c>
      <c r="E59" s="20">
        <f t="shared" si="35"/>
        <v>6479.3</v>
      </c>
      <c r="F59" s="20">
        <f t="shared" si="35"/>
        <v>6477.7999999999993</v>
      </c>
      <c r="G59" s="20">
        <f t="shared" si="35"/>
        <v>6450.4</v>
      </c>
      <c r="H59" s="20">
        <f t="shared" si="35"/>
        <v>6566.2000000000007</v>
      </c>
      <c r="I59" s="20">
        <f t="shared" ref="I59:K59" si="36">+SUM(I60:I61)</f>
        <v>6400.3</v>
      </c>
      <c r="J59" s="20">
        <f t="shared" si="36"/>
        <v>6347.6</v>
      </c>
      <c r="K59" s="20">
        <f t="shared" si="36"/>
        <v>6295</v>
      </c>
      <c r="L59" s="20">
        <f t="shared" ref="L59:P59" si="37">+SUM(L60:L61)</f>
        <v>6440.3</v>
      </c>
      <c r="M59" s="20">
        <f t="shared" si="37"/>
        <v>6362.3</v>
      </c>
      <c r="N59" s="20">
        <f t="shared" si="37"/>
        <v>6474.9</v>
      </c>
      <c r="O59" s="20">
        <f t="shared" si="37"/>
        <v>6407.4</v>
      </c>
      <c r="P59" s="20">
        <f t="shared" si="37"/>
        <v>6368.6</v>
      </c>
      <c r="Q59" s="20"/>
      <c r="R59" s="3"/>
      <c r="S59" s="3"/>
    </row>
    <row r="60" spans="1:19" x14ac:dyDescent="0.25">
      <c r="A60" s="18"/>
      <c r="B60" s="45" t="s">
        <v>15</v>
      </c>
      <c r="C60" s="21">
        <v>3564.7</v>
      </c>
      <c r="D60" s="21">
        <v>3541.6</v>
      </c>
      <c r="E60" s="21">
        <v>3493.9</v>
      </c>
      <c r="F60" s="21">
        <v>3493.1</v>
      </c>
      <c r="G60" s="21">
        <v>3478.3</v>
      </c>
      <c r="H60" s="21">
        <v>3540.8</v>
      </c>
      <c r="I60" s="21">
        <v>3451.3</v>
      </c>
      <c r="J60" s="21">
        <v>3422.9</v>
      </c>
      <c r="K60" s="21">
        <v>3394.5</v>
      </c>
      <c r="L60" s="21">
        <v>3472.9</v>
      </c>
      <c r="M60" s="21">
        <v>3430.8</v>
      </c>
      <c r="N60" s="21">
        <v>3491.5</v>
      </c>
      <c r="O60" s="21">
        <v>3455.1</v>
      </c>
      <c r="P60" s="21">
        <v>3434.2</v>
      </c>
      <c r="Q60" s="21"/>
      <c r="R60" s="3"/>
      <c r="S60" s="3"/>
    </row>
    <row r="61" spans="1:19" x14ac:dyDescent="0.25">
      <c r="A61" s="18"/>
      <c r="B61" s="45" t="s">
        <v>16</v>
      </c>
      <c r="C61" s="20">
        <v>3045.9</v>
      </c>
      <c r="D61" s="20">
        <v>3026.1</v>
      </c>
      <c r="E61" s="20">
        <v>2985.4</v>
      </c>
      <c r="F61" s="20">
        <v>2984.7</v>
      </c>
      <c r="G61" s="20">
        <v>2972.1</v>
      </c>
      <c r="H61" s="20">
        <v>3025.4</v>
      </c>
      <c r="I61" s="20">
        <v>2949</v>
      </c>
      <c r="J61" s="20">
        <v>2924.7</v>
      </c>
      <c r="K61" s="20">
        <v>2900.5</v>
      </c>
      <c r="L61" s="20">
        <v>2967.4</v>
      </c>
      <c r="M61" s="20">
        <v>2931.5</v>
      </c>
      <c r="N61" s="20">
        <v>2983.4</v>
      </c>
      <c r="O61" s="20">
        <v>2952.3</v>
      </c>
      <c r="P61" s="20">
        <v>2934.4</v>
      </c>
      <c r="Q61" s="20"/>
      <c r="R61" s="3"/>
      <c r="S61" s="3"/>
    </row>
    <row r="62" spans="1:19" x14ac:dyDescent="0.25">
      <c r="A62" s="18"/>
      <c r="B62" s="44" t="s">
        <v>26</v>
      </c>
      <c r="C62" s="20">
        <f>+SUM(C63:C64)</f>
        <v>7408.1</v>
      </c>
      <c r="D62" s="20">
        <f t="shared" ref="D62:H62" si="38">+SUM(D63:D64)</f>
        <v>7360.1</v>
      </c>
      <c r="E62" s="20">
        <f t="shared" si="38"/>
        <v>7261.1</v>
      </c>
      <c r="F62" s="20">
        <f t="shared" si="38"/>
        <v>7259.4</v>
      </c>
      <c r="G62" s="20">
        <f t="shared" si="38"/>
        <v>7228.7</v>
      </c>
      <c r="H62" s="20">
        <f t="shared" si="38"/>
        <v>7358.4</v>
      </c>
      <c r="I62" s="20">
        <f t="shared" ref="I62:K62" si="39">+SUM(I63:I64)</f>
        <v>7172.5999999999995</v>
      </c>
      <c r="J62" s="20">
        <f t="shared" si="39"/>
        <v>7113.5</v>
      </c>
      <c r="K62" s="20">
        <f t="shared" si="39"/>
        <v>7054.5</v>
      </c>
      <c r="L62" s="20">
        <f t="shared" ref="L62:P62" si="40">+SUM(L63:L64)</f>
        <v>7217.2999999999993</v>
      </c>
      <c r="M62" s="20">
        <f t="shared" si="40"/>
        <v>7129.9</v>
      </c>
      <c r="N62" s="20">
        <f t="shared" si="40"/>
        <v>7256.2</v>
      </c>
      <c r="O62" s="20">
        <f t="shared" si="40"/>
        <v>7180.5</v>
      </c>
      <c r="P62" s="20">
        <f t="shared" si="40"/>
        <v>7137</v>
      </c>
      <c r="Q62" s="20"/>
      <c r="R62" s="3"/>
      <c r="S62" s="3"/>
    </row>
    <row r="63" spans="1:19" x14ac:dyDescent="0.25">
      <c r="A63" s="18"/>
      <c r="B63" s="45" t="s">
        <v>15</v>
      </c>
      <c r="C63" s="21">
        <v>5762.1</v>
      </c>
      <c r="D63" s="21">
        <v>5724.7</v>
      </c>
      <c r="E63" s="21">
        <v>5647.7</v>
      </c>
      <c r="F63" s="21">
        <v>5646.4</v>
      </c>
      <c r="G63" s="21">
        <v>5622.5</v>
      </c>
      <c r="H63" s="21">
        <v>5723.4</v>
      </c>
      <c r="I63" s="21">
        <v>5578.9</v>
      </c>
      <c r="J63" s="21">
        <v>5532.9</v>
      </c>
      <c r="K63" s="21">
        <v>5487</v>
      </c>
      <c r="L63" s="21">
        <v>5613.7</v>
      </c>
      <c r="M63" s="21">
        <v>5545.7</v>
      </c>
      <c r="N63" s="21">
        <v>5643.9</v>
      </c>
      <c r="O63" s="21">
        <v>5585</v>
      </c>
      <c r="P63" s="21">
        <v>5551.2</v>
      </c>
      <c r="Q63" s="21"/>
      <c r="R63" s="3"/>
      <c r="S63" s="3"/>
    </row>
    <row r="64" spans="1:19" x14ac:dyDescent="0.25">
      <c r="A64" s="18"/>
      <c r="B64" s="45" t="s">
        <v>16</v>
      </c>
      <c r="C64" s="21">
        <v>1646</v>
      </c>
      <c r="D64" s="21">
        <v>1635.4</v>
      </c>
      <c r="E64" s="21">
        <v>1613.4</v>
      </c>
      <c r="F64" s="21">
        <v>1613</v>
      </c>
      <c r="G64" s="21">
        <v>1606.2</v>
      </c>
      <c r="H64" s="21">
        <v>1635</v>
      </c>
      <c r="I64" s="21">
        <v>1593.7</v>
      </c>
      <c r="J64" s="21">
        <v>1580.6</v>
      </c>
      <c r="K64" s="21">
        <v>1567.5</v>
      </c>
      <c r="L64" s="21">
        <v>1603.6</v>
      </c>
      <c r="M64" s="21">
        <v>1584.2</v>
      </c>
      <c r="N64" s="21">
        <v>1612.3</v>
      </c>
      <c r="O64" s="21">
        <v>1595.5</v>
      </c>
      <c r="P64" s="21">
        <v>1585.8</v>
      </c>
      <c r="Q64" s="21"/>
      <c r="R64" s="3"/>
      <c r="S64" s="3"/>
    </row>
    <row r="65" spans="1:20" x14ac:dyDescent="0.25">
      <c r="A65" s="18"/>
      <c r="B65" s="42"/>
      <c r="C65" s="19"/>
      <c r="D65" s="19"/>
      <c r="E65" s="19"/>
      <c r="F65" s="19"/>
      <c r="G65" s="19"/>
      <c r="H65" s="19"/>
      <c r="I65" s="19"/>
      <c r="J65" s="19"/>
      <c r="K65" s="19"/>
      <c r="L65" s="19"/>
      <c r="M65" s="19"/>
      <c r="N65" s="19"/>
      <c r="O65" s="19"/>
      <c r="P65" s="19"/>
      <c r="Q65" s="19"/>
      <c r="R65" s="3"/>
      <c r="S65" s="3"/>
    </row>
    <row r="66" spans="1:20" x14ac:dyDescent="0.25">
      <c r="A66" s="18"/>
      <c r="B66" s="42" t="s">
        <v>27</v>
      </c>
      <c r="C66" s="19">
        <f>+C67+C70</f>
        <v>256.7</v>
      </c>
      <c r="D66" s="19">
        <f t="shared" ref="D66:H66" si="41">+D67+D70</f>
        <v>251</v>
      </c>
      <c r="E66" s="19">
        <f t="shared" si="41"/>
        <v>252.2</v>
      </c>
      <c r="F66" s="19">
        <f t="shared" si="41"/>
        <v>250.79999999999998</v>
      </c>
      <c r="G66" s="19">
        <f t="shared" si="41"/>
        <v>258.10000000000002</v>
      </c>
      <c r="H66" s="19">
        <f t="shared" si="41"/>
        <v>258.89999999999998</v>
      </c>
      <c r="I66" s="19">
        <f t="shared" ref="I66:K66" si="42">+I67+I70</f>
        <v>256.8</v>
      </c>
      <c r="J66" s="19">
        <f t="shared" si="42"/>
        <v>262.89999999999998</v>
      </c>
      <c r="K66" s="19">
        <f t="shared" si="42"/>
        <v>258.60000000000002</v>
      </c>
      <c r="L66" s="19">
        <f t="shared" ref="L66:P66" si="43">+L67+L70</f>
        <v>258.70000000000005</v>
      </c>
      <c r="M66" s="19">
        <f t="shared" si="43"/>
        <v>255.2</v>
      </c>
      <c r="N66" s="19">
        <f t="shared" si="43"/>
        <v>257.3</v>
      </c>
      <c r="O66" s="19">
        <f t="shared" si="43"/>
        <v>257.8</v>
      </c>
      <c r="P66" s="19">
        <f t="shared" si="43"/>
        <v>258.60000000000002</v>
      </c>
      <c r="Q66" s="55">
        <f>+P66/$P$10</f>
        <v>7.9722789126132176E-4</v>
      </c>
      <c r="R66" s="3"/>
      <c r="S66" s="3"/>
    </row>
    <row r="67" spans="1:20" x14ac:dyDescent="0.25">
      <c r="A67" s="18"/>
      <c r="B67" s="44" t="s">
        <v>28</v>
      </c>
      <c r="C67" s="20">
        <f>+SUM(C68:C69)</f>
        <v>90.3</v>
      </c>
      <c r="D67" s="20">
        <f t="shared" ref="D67:H67" si="44">+SUM(D68:D69)</f>
        <v>88.3</v>
      </c>
      <c r="E67" s="20">
        <f t="shared" si="44"/>
        <v>88.7</v>
      </c>
      <c r="F67" s="20">
        <f t="shared" si="44"/>
        <v>88.1</v>
      </c>
      <c r="G67" s="20">
        <f t="shared" si="44"/>
        <v>90.7</v>
      </c>
      <c r="H67" s="20">
        <f t="shared" si="44"/>
        <v>91</v>
      </c>
      <c r="I67" s="20">
        <f t="shared" ref="I67:K67" si="45">+SUM(I68:I69)</f>
        <v>90.3</v>
      </c>
      <c r="J67" s="20">
        <f t="shared" si="45"/>
        <v>92.5</v>
      </c>
      <c r="K67" s="20">
        <f t="shared" si="45"/>
        <v>90.9</v>
      </c>
      <c r="L67" s="20">
        <f t="shared" ref="L67:P67" si="46">+SUM(L68:L69)</f>
        <v>91</v>
      </c>
      <c r="M67" s="20">
        <f t="shared" si="46"/>
        <v>89.7</v>
      </c>
      <c r="N67" s="20">
        <f t="shared" si="46"/>
        <v>90.4</v>
      </c>
      <c r="O67" s="20">
        <f t="shared" si="46"/>
        <v>90.6</v>
      </c>
      <c r="P67" s="20">
        <f t="shared" si="46"/>
        <v>90.9</v>
      </c>
      <c r="Q67" s="20"/>
      <c r="R67" s="3"/>
      <c r="S67" s="3"/>
    </row>
    <row r="68" spans="1:20" x14ac:dyDescent="0.25">
      <c r="A68" s="18"/>
      <c r="B68" s="45" t="s">
        <v>15</v>
      </c>
      <c r="C68" s="21">
        <v>62.3</v>
      </c>
      <c r="D68" s="21">
        <v>60.9</v>
      </c>
      <c r="E68" s="21">
        <v>61.2</v>
      </c>
      <c r="F68" s="21">
        <v>60.8</v>
      </c>
      <c r="G68" s="21">
        <v>62.6</v>
      </c>
      <c r="H68" s="21">
        <v>62.8</v>
      </c>
      <c r="I68" s="21">
        <v>62.3</v>
      </c>
      <c r="J68" s="21">
        <v>63.8</v>
      </c>
      <c r="K68" s="21">
        <v>62.7</v>
      </c>
      <c r="L68" s="21">
        <v>62.8</v>
      </c>
      <c r="M68" s="21">
        <v>61.9</v>
      </c>
      <c r="N68" s="21">
        <v>62.4</v>
      </c>
      <c r="O68" s="21">
        <v>62.5</v>
      </c>
      <c r="P68" s="21">
        <v>62.7</v>
      </c>
      <c r="Q68" s="21"/>
      <c r="R68" s="3"/>
      <c r="S68" s="3"/>
    </row>
    <row r="69" spans="1:20" x14ac:dyDescent="0.25">
      <c r="A69" s="18"/>
      <c r="B69" s="45" t="s">
        <v>16</v>
      </c>
      <c r="C69" s="21">
        <v>28</v>
      </c>
      <c r="D69" s="21">
        <v>27.4</v>
      </c>
      <c r="E69" s="21">
        <v>27.5</v>
      </c>
      <c r="F69" s="21">
        <v>27.3</v>
      </c>
      <c r="G69" s="21">
        <v>28.1</v>
      </c>
      <c r="H69" s="21">
        <v>28.2</v>
      </c>
      <c r="I69" s="21">
        <v>28</v>
      </c>
      <c r="J69" s="21">
        <v>28.7</v>
      </c>
      <c r="K69" s="21">
        <v>28.2</v>
      </c>
      <c r="L69" s="21">
        <v>28.2</v>
      </c>
      <c r="M69" s="21">
        <v>27.8</v>
      </c>
      <c r="N69" s="21">
        <v>28</v>
      </c>
      <c r="O69" s="21">
        <v>28.1</v>
      </c>
      <c r="P69" s="21">
        <v>28.2</v>
      </c>
      <c r="Q69" s="21"/>
      <c r="R69" s="3"/>
      <c r="S69" s="3"/>
    </row>
    <row r="70" spans="1:20" x14ac:dyDescent="0.25">
      <c r="A70" s="18"/>
      <c r="B70" s="46" t="s">
        <v>29</v>
      </c>
      <c r="C70" s="20">
        <f>+SUM(C71:C72)</f>
        <v>166.4</v>
      </c>
      <c r="D70" s="20">
        <f t="shared" ref="D70:H70" si="47">+SUM(D71:D72)</f>
        <v>162.69999999999999</v>
      </c>
      <c r="E70" s="20">
        <f t="shared" si="47"/>
        <v>163.5</v>
      </c>
      <c r="F70" s="20">
        <f t="shared" si="47"/>
        <v>162.69999999999999</v>
      </c>
      <c r="G70" s="20">
        <f t="shared" si="47"/>
        <v>167.4</v>
      </c>
      <c r="H70" s="20">
        <f t="shared" si="47"/>
        <v>167.9</v>
      </c>
      <c r="I70" s="20">
        <f t="shared" ref="I70:K70" si="48">+SUM(I71:I72)</f>
        <v>166.5</v>
      </c>
      <c r="J70" s="20">
        <f t="shared" si="48"/>
        <v>170.4</v>
      </c>
      <c r="K70" s="20">
        <f t="shared" si="48"/>
        <v>167.70000000000002</v>
      </c>
      <c r="L70" s="20">
        <f t="shared" ref="L70:P70" si="49">+SUM(L71:L72)</f>
        <v>167.70000000000002</v>
      </c>
      <c r="M70" s="20">
        <f t="shared" si="49"/>
        <v>165.5</v>
      </c>
      <c r="N70" s="20">
        <f t="shared" si="49"/>
        <v>166.9</v>
      </c>
      <c r="O70" s="20">
        <f t="shared" si="49"/>
        <v>167.20000000000002</v>
      </c>
      <c r="P70" s="20">
        <f t="shared" si="49"/>
        <v>167.70000000000002</v>
      </c>
      <c r="Q70" s="20"/>
      <c r="R70" s="3"/>
      <c r="S70" s="3"/>
    </row>
    <row r="71" spans="1:20" x14ac:dyDescent="0.25">
      <c r="A71" s="18"/>
      <c r="B71" s="45" t="s">
        <v>15</v>
      </c>
      <c r="C71" s="21">
        <v>158.6</v>
      </c>
      <c r="D71" s="21">
        <v>155</v>
      </c>
      <c r="E71" s="21">
        <v>155.80000000000001</v>
      </c>
      <c r="F71" s="21">
        <v>155</v>
      </c>
      <c r="G71" s="21">
        <v>159.5</v>
      </c>
      <c r="H71" s="21">
        <v>160</v>
      </c>
      <c r="I71" s="21">
        <v>158.69999999999999</v>
      </c>
      <c r="J71" s="21">
        <v>162.4</v>
      </c>
      <c r="K71" s="21">
        <v>159.80000000000001</v>
      </c>
      <c r="L71" s="21">
        <v>159.80000000000001</v>
      </c>
      <c r="M71" s="21">
        <v>157.69999999999999</v>
      </c>
      <c r="N71" s="21">
        <v>159</v>
      </c>
      <c r="O71" s="21">
        <v>159.30000000000001</v>
      </c>
      <c r="P71" s="21">
        <v>159.80000000000001</v>
      </c>
      <c r="Q71" s="21"/>
      <c r="R71" s="3"/>
      <c r="S71" s="3"/>
    </row>
    <row r="72" spans="1:20" x14ac:dyDescent="0.25">
      <c r="A72" s="18"/>
      <c r="B72" s="45" t="s">
        <v>16</v>
      </c>
      <c r="C72" s="21">
        <v>7.8</v>
      </c>
      <c r="D72" s="21">
        <v>7.7</v>
      </c>
      <c r="E72" s="21">
        <v>7.7</v>
      </c>
      <c r="F72" s="21">
        <v>7.7</v>
      </c>
      <c r="G72" s="21">
        <v>7.9</v>
      </c>
      <c r="H72" s="21">
        <v>7.9</v>
      </c>
      <c r="I72" s="21">
        <v>7.8</v>
      </c>
      <c r="J72" s="21">
        <v>8</v>
      </c>
      <c r="K72" s="21">
        <v>7.9</v>
      </c>
      <c r="L72" s="21">
        <v>7.9</v>
      </c>
      <c r="M72" s="21">
        <v>7.8</v>
      </c>
      <c r="N72" s="21">
        <v>7.9</v>
      </c>
      <c r="O72" s="21">
        <v>7.9</v>
      </c>
      <c r="P72" s="21">
        <v>7.9</v>
      </c>
      <c r="Q72" s="21"/>
      <c r="R72" s="3"/>
      <c r="S72" s="3"/>
    </row>
    <row r="73" spans="1:20" x14ac:dyDescent="0.25">
      <c r="A73" s="18"/>
      <c r="B73" s="45"/>
      <c r="C73" s="21"/>
      <c r="D73" s="21"/>
      <c r="E73" s="21"/>
      <c r="F73" s="21"/>
      <c r="G73" s="21"/>
      <c r="H73" s="21"/>
      <c r="I73" s="21"/>
      <c r="J73" s="21"/>
      <c r="K73" s="21"/>
      <c r="L73" s="21"/>
      <c r="M73" s="21"/>
      <c r="N73" s="21"/>
      <c r="O73" s="21"/>
      <c r="P73" s="21"/>
      <c r="Q73" s="21"/>
      <c r="R73" s="3"/>
      <c r="S73" s="3"/>
    </row>
    <row r="74" spans="1:20" x14ac:dyDescent="0.25">
      <c r="A74" s="18"/>
      <c r="B74" s="42" t="s">
        <v>30</v>
      </c>
      <c r="C74" s="19">
        <f>+C75</f>
        <v>402.4</v>
      </c>
      <c r="D74" s="19">
        <f t="shared" ref="D74:P74" si="50">+D75</f>
        <v>400.8</v>
      </c>
      <c r="E74" s="19">
        <f t="shared" si="50"/>
        <v>401.9</v>
      </c>
      <c r="F74" s="19">
        <f t="shared" si="50"/>
        <v>392.5</v>
      </c>
      <c r="G74" s="19">
        <f t="shared" si="50"/>
        <v>399.7</v>
      </c>
      <c r="H74" s="19">
        <f t="shared" si="50"/>
        <v>409.8</v>
      </c>
      <c r="I74" s="19">
        <f t="shared" si="50"/>
        <v>402.5</v>
      </c>
      <c r="J74" s="19">
        <f t="shared" si="50"/>
        <v>404.1</v>
      </c>
      <c r="K74" s="19">
        <f t="shared" si="50"/>
        <v>400.9</v>
      </c>
      <c r="L74" s="19">
        <f t="shared" si="50"/>
        <v>405.6</v>
      </c>
      <c r="M74" s="19">
        <f t="shared" si="50"/>
        <v>400.1</v>
      </c>
      <c r="N74" s="19">
        <f t="shared" si="50"/>
        <v>413.3</v>
      </c>
      <c r="O74" s="19">
        <f t="shared" si="50"/>
        <v>415.4</v>
      </c>
      <c r="P74" s="19">
        <f t="shared" si="50"/>
        <v>414.4</v>
      </c>
      <c r="Q74" s="55">
        <f>+P74/$P$10</f>
        <v>1.2775376571488464E-3</v>
      </c>
      <c r="R74" s="3"/>
      <c r="S74" s="3"/>
    </row>
    <row r="75" spans="1:20" x14ac:dyDescent="0.25">
      <c r="A75" s="18"/>
      <c r="B75" s="44" t="s">
        <v>31</v>
      </c>
      <c r="C75" s="20">
        <v>402.4</v>
      </c>
      <c r="D75" s="20">
        <v>400.8</v>
      </c>
      <c r="E75" s="20">
        <v>401.9</v>
      </c>
      <c r="F75" s="20">
        <v>392.5</v>
      </c>
      <c r="G75" s="20">
        <v>399.7</v>
      </c>
      <c r="H75" s="20">
        <v>409.8</v>
      </c>
      <c r="I75" s="20">
        <v>402.5</v>
      </c>
      <c r="J75" s="20">
        <v>404.1</v>
      </c>
      <c r="K75" s="20">
        <v>400.9</v>
      </c>
      <c r="L75" s="20">
        <v>405.6</v>
      </c>
      <c r="M75" s="20">
        <v>400.1</v>
      </c>
      <c r="N75" s="20">
        <v>413.3</v>
      </c>
      <c r="O75" s="20">
        <v>415.4</v>
      </c>
      <c r="P75" s="20">
        <v>414.4</v>
      </c>
      <c r="Q75" s="20"/>
      <c r="R75" s="3"/>
      <c r="S75" s="3"/>
    </row>
    <row r="76" spans="1:20" x14ac:dyDescent="0.25">
      <c r="A76" s="18"/>
      <c r="B76" s="44"/>
      <c r="C76" s="21"/>
      <c r="D76" s="21"/>
      <c r="E76" s="21"/>
      <c r="F76" s="21"/>
      <c r="G76" s="21"/>
      <c r="H76" s="21"/>
      <c r="I76" s="21"/>
      <c r="J76" s="21"/>
      <c r="K76" s="21"/>
      <c r="L76" s="21"/>
      <c r="M76" s="21"/>
      <c r="N76" s="21"/>
      <c r="O76" s="21"/>
      <c r="P76" s="21"/>
      <c r="Q76" s="21"/>
      <c r="R76" s="3"/>
      <c r="S76" s="3"/>
    </row>
    <row r="77" spans="1:20" x14ac:dyDescent="0.25">
      <c r="A77" s="18"/>
      <c r="B77" s="38" t="s">
        <v>32</v>
      </c>
      <c r="C77" s="20">
        <v>14.9</v>
      </c>
      <c r="D77" s="20">
        <v>14.9</v>
      </c>
      <c r="E77" s="20">
        <v>14.8</v>
      </c>
      <c r="F77" s="20">
        <v>14.8</v>
      </c>
      <c r="G77" s="20">
        <v>14.8</v>
      </c>
      <c r="H77" s="20">
        <v>14.9</v>
      </c>
      <c r="I77" s="20">
        <v>15</v>
      </c>
      <c r="J77" s="20">
        <v>14.7</v>
      </c>
      <c r="K77" s="20">
        <v>14.7</v>
      </c>
      <c r="L77" s="20">
        <v>14.7</v>
      </c>
      <c r="M77" s="20">
        <v>14.8</v>
      </c>
      <c r="N77" s="20">
        <v>14.8</v>
      </c>
      <c r="O77" s="20">
        <v>14.8</v>
      </c>
      <c r="P77" s="20">
        <v>14.7</v>
      </c>
      <c r="Q77" s="56">
        <f>+P77/$P$10</f>
        <v>4.5318058783996241E-5</v>
      </c>
      <c r="R77" s="3"/>
      <c r="S77" s="3"/>
    </row>
    <row r="78" spans="1:20" x14ac:dyDescent="0.25">
      <c r="A78" s="18"/>
      <c r="B78" s="45"/>
      <c r="C78" s="16"/>
      <c r="D78" s="16"/>
      <c r="E78" s="16"/>
      <c r="F78" s="16"/>
      <c r="G78" s="16"/>
      <c r="H78" s="16"/>
      <c r="I78" s="16"/>
      <c r="J78" s="16"/>
      <c r="K78" s="16"/>
      <c r="L78" s="16"/>
      <c r="M78" s="16"/>
      <c r="N78" s="16"/>
      <c r="O78" s="16"/>
      <c r="P78" s="16"/>
      <c r="Q78" s="16"/>
      <c r="R78" s="3"/>
      <c r="S78" s="3"/>
    </row>
    <row r="79" spans="1:20" ht="15.75" x14ac:dyDescent="0.25">
      <c r="A79" s="14"/>
      <c r="B79" s="37" t="s">
        <v>33</v>
      </c>
      <c r="C79" s="15">
        <f>+C80+C85</f>
        <v>12401.6</v>
      </c>
      <c r="D79" s="15">
        <f t="shared" ref="D79:H79" si="51">+D80+D85</f>
        <v>12616.7</v>
      </c>
      <c r="E79" s="15">
        <f t="shared" si="51"/>
        <v>12306.7</v>
      </c>
      <c r="F79" s="15">
        <f t="shared" si="51"/>
        <v>12367.900000000001</v>
      </c>
      <c r="G79" s="15">
        <f t="shared" si="51"/>
        <v>12700.2</v>
      </c>
      <c r="H79" s="15">
        <f t="shared" si="51"/>
        <v>13735</v>
      </c>
      <c r="I79" s="15">
        <f t="shared" ref="I79:K79" si="52">+I80+I85</f>
        <v>13000.800000000001</v>
      </c>
      <c r="J79" s="15">
        <f t="shared" si="52"/>
        <v>27528.1</v>
      </c>
      <c r="K79" s="15">
        <f t="shared" si="52"/>
        <v>26559.9</v>
      </c>
      <c r="L79" s="15">
        <f t="shared" ref="L79:P79" si="53">+L80+L85</f>
        <v>25156.6</v>
      </c>
      <c r="M79" s="15">
        <f t="shared" si="53"/>
        <v>24274.5</v>
      </c>
      <c r="N79" s="15">
        <f t="shared" si="53"/>
        <v>23162.3</v>
      </c>
      <c r="O79" s="15">
        <f t="shared" si="53"/>
        <v>22867.1</v>
      </c>
      <c r="P79" s="15">
        <f t="shared" si="53"/>
        <v>22739.5</v>
      </c>
      <c r="Q79" s="54">
        <f>+P79/$P$10</f>
        <v>7.0102720933243712E-2</v>
      </c>
      <c r="R79" s="3"/>
      <c r="S79" s="3"/>
      <c r="T79" s="29"/>
    </row>
    <row r="80" spans="1:20" x14ac:dyDescent="0.25">
      <c r="A80" s="18"/>
      <c r="B80" s="47" t="s">
        <v>3</v>
      </c>
      <c r="C80" s="20">
        <f>+SUM(C81:C83)</f>
        <v>4267.8999999999996</v>
      </c>
      <c r="D80" s="20">
        <f t="shared" ref="D80:H80" si="54">+SUM(D81:D83)</f>
        <v>4483</v>
      </c>
      <c r="E80" s="20">
        <f t="shared" si="54"/>
        <v>4173</v>
      </c>
      <c r="F80" s="20">
        <f t="shared" si="54"/>
        <v>4234.2</v>
      </c>
      <c r="G80" s="20">
        <f t="shared" si="54"/>
        <v>4566.5</v>
      </c>
      <c r="H80" s="20">
        <f t="shared" si="54"/>
        <v>5601.3</v>
      </c>
      <c r="I80" s="20">
        <f t="shared" ref="I80:K80" si="55">+SUM(I81:I83)</f>
        <v>5583.7000000000007</v>
      </c>
      <c r="J80" s="20">
        <f t="shared" si="55"/>
        <v>6437.5</v>
      </c>
      <c r="K80" s="20">
        <f t="shared" si="55"/>
        <v>6550.9</v>
      </c>
      <c r="L80" s="20">
        <f t="shared" ref="L80:P80" si="56">+SUM(L81:L83)</f>
        <v>6298.4</v>
      </c>
      <c r="M80" s="20">
        <f t="shared" si="56"/>
        <v>6470.6</v>
      </c>
      <c r="N80" s="20">
        <f t="shared" si="56"/>
        <v>6025</v>
      </c>
      <c r="O80" s="20">
        <f t="shared" si="56"/>
        <v>5830.6</v>
      </c>
      <c r="P80" s="20">
        <f t="shared" si="56"/>
        <v>5760.6</v>
      </c>
      <c r="Q80" s="55">
        <f>+P80/$P$10</f>
        <v>1.7759129893271344E-2</v>
      </c>
      <c r="R80" s="3"/>
      <c r="S80" s="3"/>
      <c r="T80" s="29"/>
    </row>
    <row r="81" spans="1:19" s="4" customFormat="1" x14ac:dyDescent="0.25">
      <c r="A81" s="18"/>
      <c r="B81" s="43" t="s">
        <v>34</v>
      </c>
      <c r="C81" s="21">
        <v>229.4</v>
      </c>
      <c r="D81" s="21">
        <v>224.6</v>
      </c>
      <c r="E81" s="21">
        <v>221.4</v>
      </c>
      <c r="F81" s="21">
        <v>218.5</v>
      </c>
      <c r="G81" s="21">
        <v>213.3</v>
      </c>
      <c r="H81" s="21">
        <v>208.3</v>
      </c>
      <c r="I81" s="21">
        <v>205.1</v>
      </c>
      <c r="J81" s="21">
        <v>201</v>
      </c>
      <c r="K81" s="21">
        <v>196.9</v>
      </c>
      <c r="L81" s="21">
        <v>193</v>
      </c>
      <c r="M81" s="21">
        <v>189</v>
      </c>
      <c r="N81" s="21">
        <v>185.3</v>
      </c>
      <c r="O81" s="21">
        <v>185.3</v>
      </c>
      <c r="P81" s="21">
        <v>185.3</v>
      </c>
      <c r="Q81" s="21"/>
      <c r="R81" s="3"/>
      <c r="S81" s="3"/>
    </row>
    <row r="82" spans="1:19" s="4" customFormat="1" x14ac:dyDescent="0.25">
      <c r="A82" s="18"/>
      <c r="B82" s="43" t="s">
        <v>174</v>
      </c>
      <c r="C82" s="21">
        <v>0</v>
      </c>
      <c r="D82" s="21">
        <v>0</v>
      </c>
      <c r="E82" s="21">
        <v>0</v>
      </c>
      <c r="F82" s="21">
        <v>0</v>
      </c>
      <c r="G82" s="21">
        <v>0</v>
      </c>
      <c r="H82" s="21">
        <v>0</v>
      </c>
      <c r="I82" s="21">
        <v>0</v>
      </c>
      <c r="J82" s="21">
        <v>1322.6</v>
      </c>
      <c r="K82" s="21">
        <v>1229.8</v>
      </c>
      <c r="L82" s="21">
        <v>1239.5</v>
      </c>
      <c r="M82" s="21">
        <v>1274.0999999999999</v>
      </c>
      <c r="N82" s="21">
        <v>981.4</v>
      </c>
      <c r="O82" s="21">
        <v>1001.6</v>
      </c>
      <c r="P82" s="21">
        <v>1000.1</v>
      </c>
      <c r="Q82" s="21"/>
      <c r="R82" s="3"/>
      <c r="S82" s="3"/>
    </row>
    <row r="83" spans="1:19" s="4" customFormat="1" x14ac:dyDescent="0.25">
      <c r="A83" s="18"/>
      <c r="B83" s="43" t="s">
        <v>51</v>
      </c>
      <c r="C83" s="21">
        <v>4038.5</v>
      </c>
      <c r="D83" s="21">
        <v>4258.3999999999996</v>
      </c>
      <c r="E83" s="21">
        <v>3951.6</v>
      </c>
      <c r="F83" s="21">
        <v>4015.7</v>
      </c>
      <c r="G83" s="21">
        <v>4353.2</v>
      </c>
      <c r="H83" s="21">
        <v>5393</v>
      </c>
      <c r="I83" s="21">
        <v>5378.6</v>
      </c>
      <c r="J83" s="21">
        <v>4913.8999999999996</v>
      </c>
      <c r="K83" s="21">
        <v>5124.2</v>
      </c>
      <c r="L83" s="21">
        <v>4865.8999999999996</v>
      </c>
      <c r="M83" s="21">
        <v>5007.5</v>
      </c>
      <c r="N83" s="21">
        <v>4858.3</v>
      </c>
      <c r="O83" s="21">
        <v>4643.7</v>
      </c>
      <c r="P83" s="21">
        <v>4575.2</v>
      </c>
      <c r="Q83" s="21"/>
      <c r="R83" s="3"/>
      <c r="S83" s="3"/>
    </row>
    <row r="84" spans="1:19" s="4" customFormat="1" x14ac:dyDescent="0.25">
      <c r="A84" s="18"/>
      <c r="B84" s="43"/>
      <c r="C84" s="21"/>
      <c r="D84" s="21"/>
      <c r="E84" s="21"/>
      <c r="F84" s="21"/>
      <c r="G84" s="21"/>
      <c r="H84" s="21"/>
      <c r="I84" s="21"/>
      <c r="J84" s="21"/>
      <c r="K84" s="21"/>
      <c r="L84" s="21"/>
      <c r="M84" s="21"/>
      <c r="N84" s="21"/>
      <c r="O84" s="21"/>
      <c r="P84" s="21"/>
      <c r="Q84" s="21"/>
      <c r="R84" s="3"/>
      <c r="S84" s="3"/>
    </row>
    <row r="85" spans="1:19" s="4" customFormat="1" x14ac:dyDescent="0.25">
      <c r="A85" s="18"/>
      <c r="B85" s="47" t="s">
        <v>18</v>
      </c>
      <c r="C85" s="21">
        <f>SUM(C86:C88)</f>
        <v>8133.7000000000007</v>
      </c>
      <c r="D85" s="21">
        <f t="shared" ref="D85:K85" si="57">SUM(D86:D88)</f>
        <v>8133.7000000000007</v>
      </c>
      <c r="E85" s="21">
        <f t="shared" si="57"/>
        <v>8133.7000000000007</v>
      </c>
      <c r="F85" s="21">
        <f t="shared" si="57"/>
        <v>8133.7000000000007</v>
      </c>
      <c r="G85" s="21">
        <f t="shared" si="57"/>
        <v>8133.7000000000007</v>
      </c>
      <c r="H85" s="21">
        <f t="shared" si="57"/>
        <v>8133.7000000000007</v>
      </c>
      <c r="I85" s="21">
        <f t="shared" si="57"/>
        <v>7417.1</v>
      </c>
      <c r="J85" s="21">
        <f t="shared" si="57"/>
        <v>21090.6</v>
      </c>
      <c r="K85" s="21">
        <f t="shared" si="57"/>
        <v>20009</v>
      </c>
      <c r="L85" s="21">
        <f t="shared" ref="L85:P85" si="58">SUM(L86:L88)</f>
        <v>18858.2</v>
      </c>
      <c r="M85" s="21">
        <f t="shared" si="58"/>
        <v>17803.900000000001</v>
      </c>
      <c r="N85" s="21">
        <f t="shared" si="58"/>
        <v>17137.3</v>
      </c>
      <c r="O85" s="21">
        <f t="shared" si="58"/>
        <v>17036.5</v>
      </c>
      <c r="P85" s="21">
        <f t="shared" si="58"/>
        <v>16978.900000000001</v>
      </c>
      <c r="Q85" s="55">
        <f>+P85/$P$10</f>
        <v>5.2343591039972374E-2</v>
      </c>
      <c r="R85" s="3"/>
      <c r="S85" s="3"/>
    </row>
    <row r="86" spans="1:19" s="4" customFormat="1" x14ac:dyDescent="0.25">
      <c r="A86" s="18"/>
      <c r="B86" s="43" t="s">
        <v>60</v>
      </c>
      <c r="C86" s="21">
        <v>716.6</v>
      </c>
      <c r="D86" s="21">
        <v>716.6</v>
      </c>
      <c r="E86" s="21">
        <v>716.6</v>
      </c>
      <c r="F86" s="21">
        <v>716.6</v>
      </c>
      <c r="G86" s="21">
        <v>716.6</v>
      </c>
      <c r="H86" s="21">
        <v>716.6</v>
      </c>
      <c r="I86" s="21">
        <v>0</v>
      </c>
      <c r="J86" s="21">
        <v>12650.1</v>
      </c>
      <c r="K86" s="21">
        <v>11568.5</v>
      </c>
      <c r="L86" s="21">
        <v>10424.700000000001</v>
      </c>
      <c r="M86" s="21">
        <v>9370.4</v>
      </c>
      <c r="N86" s="21">
        <v>8703.7999999999993</v>
      </c>
      <c r="O86" s="21">
        <v>8665.6</v>
      </c>
      <c r="P86" s="21">
        <v>8608</v>
      </c>
      <c r="Q86" s="21"/>
      <c r="R86" s="3"/>
      <c r="S86" s="3"/>
    </row>
    <row r="87" spans="1:19" s="4" customFormat="1" x14ac:dyDescent="0.25">
      <c r="A87" s="18"/>
      <c r="B87" s="43" t="s">
        <v>199</v>
      </c>
      <c r="C87" s="21">
        <v>0</v>
      </c>
      <c r="D87" s="21">
        <v>0</v>
      </c>
      <c r="E87" s="21">
        <v>0</v>
      </c>
      <c r="F87" s="21">
        <v>0</v>
      </c>
      <c r="G87" s="21">
        <v>0</v>
      </c>
      <c r="H87" s="21">
        <v>0</v>
      </c>
      <c r="I87" s="21">
        <v>0</v>
      </c>
      <c r="J87" s="21">
        <v>1023.4</v>
      </c>
      <c r="K87" s="21">
        <v>1023.4</v>
      </c>
      <c r="L87" s="21">
        <v>1016.4</v>
      </c>
      <c r="M87" s="21">
        <v>1016.4</v>
      </c>
      <c r="N87" s="21">
        <v>1016.4</v>
      </c>
      <c r="O87" s="21">
        <v>1002.5</v>
      </c>
      <c r="P87" s="21">
        <v>1002.5</v>
      </c>
      <c r="Q87" s="16"/>
      <c r="R87" s="3"/>
      <c r="S87" s="3"/>
    </row>
    <row r="88" spans="1:19" x14ac:dyDescent="0.25">
      <c r="A88" s="18"/>
      <c r="B88" s="43" t="s">
        <v>61</v>
      </c>
      <c r="C88" s="20">
        <v>7417.1</v>
      </c>
      <c r="D88" s="20">
        <v>7417.1</v>
      </c>
      <c r="E88" s="20">
        <v>7417.1</v>
      </c>
      <c r="F88" s="20">
        <v>7417.1</v>
      </c>
      <c r="G88" s="20">
        <v>7417.1</v>
      </c>
      <c r="H88" s="20">
        <v>7417.1</v>
      </c>
      <c r="I88" s="21">
        <v>7417.1</v>
      </c>
      <c r="J88" s="21">
        <v>7417.1</v>
      </c>
      <c r="K88" s="21">
        <v>7417.1</v>
      </c>
      <c r="L88" s="21">
        <v>7417.1</v>
      </c>
      <c r="M88" s="21">
        <v>7417.1</v>
      </c>
      <c r="N88" s="21">
        <v>7417.1</v>
      </c>
      <c r="O88" s="21">
        <v>7368.4</v>
      </c>
      <c r="P88" s="21">
        <v>7368.4</v>
      </c>
      <c r="Q88" s="20"/>
      <c r="R88" s="3"/>
      <c r="S88" s="3"/>
    </row>
    <row r="89" spans="1:19" x14ac:dyDescent="0.25">
      <c r="A89" s="18"/>
      <c r="B89" s="43"/>
      <c r="C89" s="20"/>
      <c r="D89" s="20"/>
      <c r="E89" s="20"/>
      <c r="F89" s="20"/>
      <c r="G89" s="20"/>
      <c r="H89" s="20"/>
      <c r="I89" s="21"/>
      <c r="J89" s="21"/>
      <c r="K89" s="21"/>
      <c r="L89" s="21"/>
      <c r="M89" s="21"/>
      <c r="N89" s="21"/>
      <c r="O89" s="21"/>
      <c r="P89" s="21"/>
      <c r="Q89" s="20"/>
      <c r="R89" s="3"/>
      <c r="S89" s="3"/>
    </row>
    <row r="90" spans="1:19" ht="15.75" x14ac:dyDescent="0.25">
      <c r="A90" s="18"/>
      <c r="B90" s="37" t="s">
        <v>186</v>
      </c>
      <c r="C90" s="15">
        <f>+C92+C94+C105+C109+C111+C117</f>
        <v>62477</v>
      </c>
      <c r="D90" s="15">
        <f t="shared" ref="D90:H90" si="59">+D92+D94+D105+D109+D111+D117</f>
        <v>62402.19999999999</v>
      </c>
      <c r="E90" s="15">
        <f t="shared" si="59"/>
        <v>60737.9</v>
      </c>
      <c r="F90" s="15">
        <f t="shared" si="59"/>
        <v>71608.700000000012</v>
      </c>
      <c r="G90" s="15">
        <f t="shared" si="59"/>
        <v>70448.5</v>
      </c>
      <c r="H90" s="15">
        <f t="shared" si="59"/>
        <v>71211.100000000006</v>
      </c>
      <c r="I90" s="15">
        <f t="shared" ref="I90:K90" si="60">+I92+I94+I105+I109+I111+I117</f>
        <v>76491.700000000012</v>
      </c>
      <c r="J90" s="15">
        <f t="shared" si="60"/>
        <v>75521.900000000009</v>
      </c>
      <c r="K90" s="15">
        <f t="shared" si="60"/>
        <v>75351.999999999985</v>
      </c>
      <c r="L90" s="15">
        <f t="shared" ref="L90:P90" si="61">+L92+L94+L105+L109+L111+L117</f>
        <v>76048</v>
      </c>
      <c r="M90" s="15">
        <f t="shared" si="61"/>
        <v>75850.399999999994</v>
      </c>
      <c r="N90" s="15">
        <f t="shared" si="61"/>
        <v>79115.5</v>
      </c>
      <c r="O90" s="15">
        <f t="shared" si="61"/>
        <v>78714.5</v>
      </c>
      <c r="P90" s="15">
        <f t="shared" si="61"/>
        <v>78333.299999999988</v>
      </c>
      <c r="Q90" s="54">
        <f>+P90/$P$10</f>
        <v>0.24149068667649065</v>
      </c>
      <c r="R90" s="3"/>
      <c r="S90" s="3"/>
    </row>
    <row r="91" spans="1:19" ht="15.75" x14ac:dyDescent="0.25">
      <c r="A91" s="18"/>
      <c r="B91" s="48"/>
      <c r="C91" s="16"/>
      <c r="D91" s="16"/>
      <c r="E91" s="16"/>
      <c r="F91" s="16"/>
      <c r="G91" s="16"/>
      <c r="H91" s="16"/>
      <c r="I91" s="15"/>
      <c r="J91" s="15"/>
      <c r="K91" s="15"/>
      <c r="L91" s="15"/>
      <c r="M91" s="15"/>
      <c r="N91" s="15"/>
      <c r="O91" s="15"/>
      <c r="P91" s="15"/>
      <c r="Q91" s="16"/>
      <c r="R91" s="3"/>
      <c r="S91" s="3"/>
    </row>
    <row r="92" spans="1:19" x14ac:dyDescent="0.25">
      <c r="A92" s="18"/>
      <c r="B92" s="49" t="s">
        <v>187</v>
      </c>
      <c r="C92" s="20">
        <v>718</v>
      </c>
      <c r="D92" s="20">
        <v>685</v>
      </c>
      <c r="E92" s="20">
        <v>637.9</v>
      </c>
      <c r="F92" s="20">
        <v>654.6</v>
      </c>
      <c r="G92" s="20">
        <v>668.4</v>
      </c>
      <c r="H92" s="20">
        <v>729.1</v>
      </c>
      <c r="I92" s="20">
        <v>726.3</v>
      </c>
      <c r="J92" s="20">
        <v>552.5</v>
      </c>
      <c r="K92" s="20">
        <v>584.4</v>
      </c>
      <c r="L92" s="20">
        <v>591.6</v>
      </c>
      <c r="M92" s="20">
        <v>616.79999999999995</v>
      </c>
      <c r="N92" s="20">
        <v>640.29999999999995</v>
      </c>
      <c r="O92" s="20">
        <v>661.1</v>
      </c>
      <c r="P92" s="20">
        <v>642.4</v>
      </c>
      <c r="Q92" s="55">
        <f>+P92/$P$10</f>
        <v>1.9804299974720534E-3</v>
      </c>
      <c r="R92" s="3"/>
      <c r="S92" s="3"/>
    </row>
    <row r="93" spans="1:19" x14ac:dyDescent="0.25">
      <c r="A93" s="18"/>
      <c r="B93" s="48"/>
      <c r="C93" s="16"/>
      <c r="D93" s="16"/>
      <c r="E93" s="16"/>
      <c r="F93" s="16"/>
      <c r="G93" s="16"/>
      <c r="H93" s="16"/>
      <c r="I93" s="16"/>
      <c r="J93" s="16"/>
      <c r="K93" s="16"/>
      <c r="L93" s="16"/>
      <c r="M93" s="16"/>
      <c r="N93" s="16"/>
      <c r="O93" s="16"/>
      <c r="P93" s="16"/>
      <c r="Q93" s="16"/>
      <c r="R93" s="3"/>
      <c r="S93" s="3"/>
    </row>
    <row r="94" spans="1:19" x14ac:dyDescent="0.25">
      <c r="A94" s="18"/>
      <c r="B94" s="49" t="s">
        <v>35</v>
      </c>
      <c r="C94" s="20">
        <f t="shared" ref="C94:K94" si="62">+SUM(C95:C103)</f>
        <v>51226.9</v>
      </c>
      <c r="D94" s="20">
        <f t="shared" si="62"/>
        <v>51268.499999999993</v>
      </c>
      <c r="E94" s="20">
        <f t="shared" si="62"/>
        <v>50872</v>
      </c>
      <c r="F94" s="20">
        <f t="shared" si="62"/>
        <v>61740.899999999994</v>
      </c>
      <c r="G94" s="20">
        <f t="shared" si="62"/>
        <v>62173.7</v>
      </c>
      <c r="H94" s="20">
        <f t="shared" si="62"/>
        <v>62752.6</v>
      </c>
      <c r="I94" s="20">
        <f t="shared" si="62"/>
        <v>68092</v>
      </c>
      <c r="J94" s="20">
        <f t="shared" si="62"/>
        <v>67638.399999999994</v>
      </c>
      <c r="K94" s="20">
        <f t="shared" si="62"/>
        <v>67389.899999999994</v>
      </c>
      <c r="L94" s="20">
        <f t="shared" ref="L94" si="63">+SUM(L95:L103)</f>
        <v>67947.899999999994</v>
      </c>
      <c r="M94" s="20">
        <f t="shared" ref="M94" si="64">+SUM(M95:M103)</f>
        <v>67650.7</v>
      </c>
      <c r="N94" s="20">
        <f t="shared" ref="N94:P94" si="65">+SUM(N95:N103)</f>
        <v>67987</v>
      </c>
      <c r="O94" s="20">
        <f t="shared" si="65"/>
        <v>67772.199999999983</v>
      </c>
      <c r="P94" s="20">
        <f t="shared" si="65"/>
        <v>67604.399999999994</v>
      </c>
      <c r="Q94" s="55">
        <f>+P94/$P$10</f>
        <v>0.20841497777257112</v>
      </c>
      <c r="R94" s="3"/>
      <c r="S94" s="3"/>
    </row>
    <row r="95" spans="1:19" x14ac:dyDescent="0.25">
      <c r="A95" s="18"/>
      <c r="B95" s="43" t="s">
        <v>202</v>
      </c>
      <c r="C95" s="20">
        <v>2.6</v>
      </c>
      <c r="D95" s="20">
        <v>2.6</v>
      </c>
      <c r="E95" s="20">
        <v>2.6</v>
      </c>
      <c r="F95" s="20">
        <v>2.6</v>
      </c>
      <c r="G95" s="20">
        <v>2.6</v>
      </c>
      <c r="H95" s="20">
        <v>2.6</v>
      </c>
      <c r="I95" s="20">
        <v>2.6</v>
      </c>
      <c r="J95" s="20">
        <v>2.6</v>
      </c>
      <c r="K95" s="20">
        <v>2.6</v>
      </c>
      <c r="L95" s="20">
        <v>2.6</v>
      </c>
      <c r="M95" s="20">
        <v>2.6</v>
      </c>
      <c r="N95" s="20">
        <v>2.6</v>
      </c>
      <c r="O95" s="20">
        <v>2.6</v>
      </c>
      <c r="P95" s="20">
        <v>2.6</v>
      </c>
      <c r="Q95" s="55"/>
      <c r="R95" s="3"/>
      <c r="S95" s="3"/>
    </row>
    <row r="96" spans="1:19" x14ac:dyDescent="0.25">
      <c r="A96" s="18"/>
      <c r="B96" s="43" t="s">
        <v>89</v>
      </c>
      <c r="C96" s="20">
        <v>6857</v>
      </c>
      <c r="D96" s="20">
        <v>6900.1</v>
      </c>
      <c r="E96" s="20">
        <v>6802.9</v>
      </c>
      <c r="F96" s="20">
        <v>6859.7</v>
      </c>
      <c r="G96" s="20">
        <v>6891.9</v>
      </c>
      <c r="H96" s="20">
        <v>6960.7</v>
      </c>
      <c r="I96" s="20">
        <v>6988</v>
      </c>
      <c r="J96" s="20">
        <v>7022.4</v>
      </c>
      <c r="K96" s="20">
        <v>7060.9</v>
      </c>
      <c r="L96" s="20">
        <v>7044.5</v>
      </c>
      <c r="M96" s="20">
        <v>7047.6</v>
      </c>
      <c r="N96" s="20">
        <v>7127.8</v>
      </c>
      <c r="O96" s="20">
        <v>7127.2</v>
      </c>
      <c r="P96" s="20">
        <v>7164.8</v>
      </c>
      <c r="Q96" s="55"/>
      <c r="R96" s="3"/>
      <c r="S96" s="3"/>
    </row>
    <row r="97" spans="1:19" x14ac:dyDescent="0.25">
      <c r="A97" s="18"/>
      <c r="B97" s="43" t="s">
        <v>90</v>
      </c>
      <c r="C97" s="20">
        <v>12279.4</v>
      </c>
      <c r="D97" s="20">
        <v>12288.7</v>
      </c>
      <c r="E97" s="20">
        <v>12176.4</v>
      </c>
      <c r="F97" s="20">
        <v>12195.2</v>
      </c>
      <c r="G97" s="20">
        <v>12706.1</v>
      </c>
      <c r="H97" s="20">
        <v>12911.9</v>
      </c>
      <c r="I97" s="20">
        <v>12908.7</v>
      </c>
      <c r="J97" s="20">
        <v>12863.6</v>
      </c>
      <c r="K97" s="20">
        <v>12756.1</v>
      </c>
      <c r="L97" s="20">
        <v>12723.7</v>
      </c>
      <c r="M97" s="20">
        <v>12649.7</v>
      </c>
      <c r="N97" s="20">
        <v>12647</v>
      </c>
      <c r="O97" s="20">
        <v>12625.5</v>
      </c>
      <c r="P97" s="20">
        <v>12583.3</v>
      </c>
      <c r="Q97" s="55"/>
      <c r="R97" s="3"/>
      <c r="S97" s="3"/>
    </row>
    <row r="98" spans="1:19" x14ac:dyDescent="0.25">
      <c r="A98" s="18"/>
      <c r="B98" s="43" t="s">
        <v>92</v>
      </c>
      <c r="C98" s="20">
        <v>165.3</v>
      </c>
      <c r="D98" s="20">
        <v>201.5</v>
      </c>
      <c r="E98" s="20">
        <v>193.6</v>
      </c>
      <c r="F98" s="20">
        <v>193.6</v>
      </c>
      <c r="G98" s="20">
        <v>191.5</v>
      </c>
      <c r="H98" s="20">
        <v>205.3</v>
      </c>
      <c r="I98" s="20">
        <v>209.2</v>
      </c>
      <c r="J98" s="20">
        <v>213.2</v>
      </c>
      <c r="K98" s="20">
        <v>211.1</v>
      </c>
      <c r="L98" s="20">
        <v>211.1</v>
      </c>
      <c r="M98" s="20">
        <v>214.7</v>
      </c>
      <c r="N98" s="20">
        <v>237.4</v>
      </c>
      <c r="O98" s="20">
        <v>238</v>
      </c>
      <c r="P98" s="20">
        <v>239.9</v>
      </c>
      <c r="Q98" s="55"/>
      <c r="R98" s="3"/>
      <c r="S98" s="3"/>
    </row>
    <row r="99" spans="1:19" x14ac:dyDescent="0.25">
      <c r="A99" s="18"/>
      <c r="B99" s="43" t="s">
        <v>103</v>
      </c>
      <c r="C99" s="20">
        <v>45.3</v>
      </c>
      <c r="D99" s="20">
        <v>45.1</v>
      </c>
      <c r="E99" s="20">
        <v>44.7</v>
      </c>
      <c r="F99" s="20">
        <v>44</v>
      </c>
      <c r="G99" s="20">
        <v>43.8</v>
      </c>
      <c r="H99" s="20">
        <v>42.2</v>
      </c>
      <c r="I99" s="20">
        <v>41.6</v>
      </c>
      <c r="J99" s="20">
        <v>41.2</v>
      </c>
      <c r="K99" s="20">
        <v>40.9</v>
      </c>
      <c r="L99" s="20">
        <v>41.4</v>
      </c>
      <c r="M99" s="20">
        <v>42.7</v>
      </c>
      <c r="N99" s="20">
        <v>41.1</v>
      </c>
      <c r="O99" s="20">
        <v>40.799999999999997</v>
      </c>
      <c r="P99" s="20">
        <v>40.5</v>
      </c>
      <c r="Q99" s="55"/>
      <c r="R99" s="3"/>
      <c r="S99" s="3"/>
    </row>
    <row r="100" spans="1:19" x14ac:dyDescent="0.25">
      <c r="A100" s="18"/>
      <c r="B100" s="43" t="s">
        <v>91</v>
      </c>
      <c r="C100" s="20">
        <v>3450.9</v>
      </c>
      <c r="D100" s="20">
        <v>3459.5</v>
      </c>
      <c r="E100" s="20">
        <v>3475.8</v>
      </c>
      <c r="F100" s="20">
        <v>3510.2</v>
      </c>
      <c r="G100" s="20">
        <v>3626</v>
      </c>
      <c r="H100" s="20">
        <v>3557.6</v>
      </c>
      <c r="I100" s="20">
        <v>3589.1</v>
      </c>
      <c r="J100" s="20">
        <v>3677.2</v>
      </c>
      <c r="K100" s="20">
        <v>3662.7</v>
      </c>
      <c r="L100" s="20">
        <v>3758.9</v>
      </c>
      <c r="M100" s="20">
        <v>3733.2</v>
      </c>
      <c r="N100" s="20">
        <v>3655.8</v>
      </c>
      <c r="O100" s="20">
        <v>3635.8</v>
      </c>
      <c r="P100" s="20">
        <v>3585.4</v>
      </c>
      <c r="Q100" s="55"/>
      <c r="R100" s="3"/>
      <c r="S100" s="3"/>
    </row>
    <row r="101" spans="1:19" x14ac:dyDescent="0.25">
      <c r="A101" s="18"/>
      <c r="B101" s="43" t="s">
        <v>93</v>
      </c>
      <c r="C101" s="20">
        <v>41.3</v>
      </c>
      <c r="D101" s="20">
        <v>41.3</v>
      </c>
      <c r="E101" s="20">
        <v>42.5</v>
      </c>
      <c r="F101" s="20">
        <v>43.3</v>
      </c>
      <c r="G101" s="20">
        <v>43.9</v>
      </c>
      <c r="H101" s="20">
        <v>55.7</v>
      </c>
      <c r="I101" s="20">
        <v>56.4</v>
      </c>
      <c r="J101" s="20">
        <v>62.7</v>
      </c>
      <c r="K101" s="20">
        <v>60.9</v>
      </c>
      <c r="L101" s="20">
        <v>60.9</v>
      </c>
      <c r="M101" s="20">
        <v>60.9</v>
      </c>
      <c r="N101" s="20">
        <v>60.9</v>
      </c>
      <c r="O101" s="20">
        <v>76.3</v>
      </c>
      <c r="P101" s="20">
        <v>76.5</v>
      </c>
      <c r="Q101" s="55"/>
      <c r="R101" s="3"/>
      <c r="S101" s="3"/>
    </row>
    <row r="102" spans="1:19" x14ac:dyDescent="0.25">
      <c r="A102" s="18"/>
      <c r="B102" s="43" t="s">
        <v>94</v>
      </c>
      <c r="C102" s="20">
        <v>28314.5</v>
      </c>
      <c r="D102" s="20">
        <v>28259.1</v>
      </c>
      <c r="E102" s="20">
        <v>28062.9</v>
      </c>
      <c r="F102" s="20">
        <v>38821.699999999997</v>
      </c>
      <c r="G102" s="20">
        <v>38591.699999999997</v>
      </c>
      <c r="H102" s="20">
        <v>38940.400000000001</v>
      </c>
      <c r="I102" s="20">
        <v>44220.2</v>
      </c>
      <c r="J102" s="20">
        <v>43669.599999999999</v>
      </c>
      <c r="K102" s="20">
        <v>43508.800000000003</v>
      </c>
      <c r="L102" s="20">
        <v>44018.9</v>
      </c>
      <c r="M102" s="20">
        <v>43813.4</v>
      </c>
      <c r="N102" s="20">
        <v>44128.5</v>
      </c>
      <c r="O102" s="20">
        <v>43940.1</v>
      </c>
      <c r="P102" s="20">
        <v>43825.5</v>
      </c>
      <c r="Q102" s="55"/>
      <c r="R102" s="3"/>
      <c r="S102" s="3"/>
    </row>
    <row r="103" spans="1:19" x14ac:dyDescent="0.25">
      <c r="A103" s="18"/>
      <c r="B103" s="43" t="s">
        <v>176</v>
      </c>
      <c r="C103" s="20">
        <v>70.599999999999994</v>
      </c>
      <c r="D103" s="20">
        <v>70.599999999999994</v>
      </c>
      <c r="E103" s="20">
        <v>70.599999999999994</v>
      </c>
      <c r="F103" s="20">
        <v>70.599999999999994</v>
      </c>
      <c r="G103" s="20">
        <v>76.2</v>
      </c>
      <c r="H103" s="20">
        <v>76.2</v>
      </c>
      <c r="I103" s="20">
        <v>76.2</v>
      </c>
      <c r="J103" s="20">
        <v>85.9</v>
      </c>
      <c r="K103" s="20">
        <v>85.9</v>
      </c>
      <c r="L103" s="20">
        <v>85.9</v>
      </c>
      <c r="M103" s="20">
        <v>85.9</v>
      </c>
      <c r="N103" s="20">
        <v>85.9</v>
      </c>
      <c r="O103" s="20">
        <v>85.9</v>
      </c>
      <c r="P103" s="20">
        <v>85.9</v>
      </c>
      <c r="Q103" s="55"/>
      <c r="R103" s="3"/>
      <c r="S103" s="3"/>
    </row>
    <row r="104" spans="1:19" x14ac:dyDescent="0.25">
      <c r="A104" s="18"/>
      <c r="B104" s="31"/>
      <c r="C104" s="16"/>
      <c r="D104" s="16"/>
      <c r="E104" s="16"/>
      <c r="F104" s="16"/>
      <c r="G104" s="16"/>
      <c r="H104" s="16"/>
      <c r="I104" s="16"/>
      <c r="J104" s="16"/>
      <c r="K104" s="16"/>
      <c r="L104" s="16"/>
      <c r="M104" s="16"/>
      <c r="N104" s="16"/>
      <c r="O104" s="16"/>
      <c r="P104" s="16"/>
      <c r="Q104" s="16"/>
      <c r="R104" s="3"/>
      <c r="S104" s="3"/>
    </row>
    <row r="105" spans="1:19" x14ac:dyDescent="0.25">
      <c r="A105" s="18"/>
      <c r="B105" s="49" t="s">
        <v>36</v>
      </c>
      <c r="C105" s="20">
        <f t="shared" ref="C105:K105" si="66">+SUM(C106:C107)</f>
        <v>6833</v>
      </c>
      <c r="D105" s="20">
        <f t="shared" si="66"/>
        <v>6813</v>
      </c>
      <c r="E105" s="20">
        <f t="shared" si="66"/>
        <v>6869.8</v>
      </c>
      <c r="F105" s="20">
        <f t="shared" si="66"/>
        <v>6854.5</v>
      </c>
      <c r="G105" s="20">
        <f t="shared" si="66"/>
        <v>5275.4</v>
      </c>
      <c r="H105" s="20">
        <f t="shared" si="66"/>
        <v>5320.5</v>
      </c>
      <c r="I105" s="20">
        <f t="shared" si="66"/>
        <v>5213.5</v>
      </c>
      <c r="J105" s="20">
        <f t="shared" si="66"/>
        <v>5269.1</v>
      </c>
      <c r="K105" s="20">
        <f t="shared" si="66"/>
        <v>5289.4</v>
      </c>
      <c r="L105" s="20">
        <f t="shared" ref="L105:P105" si="67">+SUM(L106:L107)</f>
        <v>5344.3</v>
      </c>
      <c r="M105" s="20">
        <f t="shared" si="67"/>
        <v>5328.7</v>
      </c>
      <c r="N105" s="20">
        <f t="shared" si="67"/>
        <v>5391.5</v>
      </c>
      <c r="O105" s="20">
        <f t="shared" si="67"/>
        <v>5282.2</v>
      </c>
      <c r="P105" s="20">
        <f t="shared" si="67"/>
        <v>5270</v>
      </c>
      <c r="Q105" s="55">
        <f>+P105/$P$10</f>
        <v>1.6246678217119743E-2</v>
      </c>
      <c r="R105" s="3"/>
      <c r="S105" s="3"/>
    </row>
    <row r="106" spans="1:19" x14ac:dyDescent="0.25">
      <c r="A106" s="18"/>
      <c r="B106" s="43" t="s">
        <v>203</v>
      </c>
      <c r="C106" s="20">
        <v>3607</v>
      </c>
      <c r="D106" s="20">
        <v>3576.5</v>
      </c>
      <c r="E106" s="20">
        <v>3558.3</v>
      </c>
      <c r="F106" s="20">
        <v>3549.1</v>
      </c>
      <c r="G106" s="20">
        <v>1935</v>
      </c>
      <c r="H106" s="20">
        <v>1955.6</v>
      </c>
      <c r="I106" s="20">
        <v>1926.9</v>
      </c>
      <c r="J106" s="20">
        <v>1930.7</v>
      </c>
      <c r="K106" s="20">
        <v>1915.2</v>
      </c>
      <c r="L106" s="20">
        <v>1936.7</v>
      </c>
      <c r="M106" s="20">
        <v>1918.3</v>
      </c>
      <c r="N106" s="20">
        <v>1941.3</v>
      </c>
      <c r="O106" s="20">
        <v>1933.2</v>
      </c>
      <c r="P106" s="20">
        <v>1928.7</v>
      </c>
      <c r="Q106" s="55"/>
      <c r="R106" s="3"/>
      <c r="S106" s="3"/>
    </row>
    <row r="107" spans="1:19" x14ac:dyDescent="0.25">
      <c r="A107" s="18"/>
      <c r="B107" s="43" t="s">
        <v>204</v>
      </c>
      <c r="C107" s="20">
        <v>3226</v>
      </c>
      <c r="D107" s="20">
        <v>3236.5</v>
      </c>
      <c r="E107" s="20">
        <v>3311.5</v>
      </c>
      <c r="F107" s="20">
        <v>3305.4</v>
      </c>
      <c r="G107" s="20">
        <v>3340.4</v>
      </c>
      <c r="H107" s="20">
        <v>3364.9</v>
      </c>
      <c r="I107" s="20">
        <v>3286.6</v>
      </c>
      <c r="J107" s="20">
        <v>3338.4</v>
      </c>
      <c r="K107" s="20">
        <v>3374.2</v>
      </c>
      <c r="L107" s="20">
        <v>3407.6</v>
      </c>
      <c r="M107" s="20">
        <v>3410.4</v>
      </c>
      <c r="N107" s="20">
        <v>3450.2</v>
      </c>
      <c r="O107" s="20">
        <v>3349</v>
      </c>
      <c r="P107" s="20">
        <v>3341.3</v>
      </c>
      <c r="Q107" s="55"/>
      <c r="R107" s="3"/>
      <c r="S107" s="3"/>
    </row>
    <row r="108" spans="1:19" x14ac:dyDescent="0.25">
      <c r="A108" s="18"/>
      <c r="B108" s="49"/>
      <c r="C108" s="17"/>
      <c r="D108" s="17"/>
      <c r="E108" s="17"/>
      <c r="F108" s="17"/>
      <c r="G108" s="17"/>
      <c r="H108" s="17"/>
      <c r="I108" s="17"/>
      <c r="J108" s="17"/>
      <c r="K108" s="17"/>
      <c r="L108" s="17"/>
      <c r="M108" s="17"/>
      <c r="N108" s="17"/>
      <c r="O108" s="17"/>
      <c r="P108" s="17"/>
      <c r="Q108" s="17"/>
      <c r="R108" s="3"/>
      <c r="S108" s="3"/>
    </row>
    <row r="109" spans="1:19" x14ac:dyDescent="0.25">
      <c r="A109" s="18"/>
      <c r="B109" s="315" t="s">
        <v>37</v>
      </c>
      <c r="C109" s="20">
        <v>1219.0999999999999</v>
      </c>
      <c r="D109" s="20">
        <v>1258.5</v>
      </c>
      <c r="E109" s="20">
        <v>1140.9000000000001</v>
      </c>
      <c r="F109" s="20">
        <v>1147.0999999999999</v>
      </c>
      <c r="G109" s="20">
        <v>1127.2</v>
      </c>
      <c r="H109" s="20">
        <v>1187.0999999999999</v>
      </c>
      <c r="I109" s="20">
        <v>1211.5</v>
      </c>
      <c r="J109" s="20">
        <v>945.5</v>
      </c>
      <c r="K109" s="20">
        <v>972</v>
      </c>
      <c r="L109" s="20">
        <v>1450.4</v>
      </c>
      <c r="M109" s="20">
        <v>1527.2</v>
      </c>
      <c r="N109" s="20">
        <f>2868.4-500.9</f>
        <v>2367.5</v>
      </c>
      <c r="O109" s="20">
        <f>2764.1-497.3</f>
        <v>2266.7999999999997</v>
      </c>
      <c r="P109" s="20">
        <v>2127.3000000000002</v>
      </c>
      <c r="Q109" s="55">
        <f>+P109/$P$10</f>
        <v>6.5581705068840281E-3</v>
      </c>
      <c r="R109" s="3"/>
      <c r="S109" s="3"/>
    </row>
    <row r="110" spans="1:19" x14ac:dyDescent="0.25">
      <c r="A110" s="18"/>
      <c r="B110" s="48"/>
      <c r="C110" s="16"/>
      <c r="D110" s="16"/>
      <c r="E110" s="16"/>
      <c r="F110" s="16"/>
      <c r="G110" s="16"/>
      <c r="H110" s="16"/>
      <c r="I110" s="20"/>
      <c r="J110" s="20"/>
      <c r="K110" s="20"/>
      <c r="L110" s="20"/>
      <c r="M110" s="20"/>
      <c r="N110" s="20"/>
      <c r="O110" s="20"/>
      <c r="P110" s="20"/>
      <c r="Q110" s="16"/>
      <c r="R110" s="3"/>
      <c r="S110" s="3"/>
    </row>
    <row r="111" spans="1:19" s="4" customFormat="1" x14ac:dyDescent="0.25">
      <c r="A111" s="18"/>
      <c r="B111" s="49" t="s">
        <v>38</v>
      </c>
      <c r="C111" s="17">
        <f>+SUM(C112:C115)</f>
        <v>1556.1</v>
      </c>
      <c r="D111" s="17">
        <v>1474.6</v>
      </c>
      <c r="E111" s="17">
        <v>345.7</v>
      </c>
      <c r="F111" s="17">
        <v>354</v>
      </c>
      <c r="G111" s="17">
        <v>360.8</v>
      </c>
      <c r="H111" s="17">
        <v>390.6</v>
      </c>
      <c r="I111" s="17">
        <f>+SUM(I112:I115)</f>
        <v>387.8</v>
      </c>
      <c r="J111" s="17">
        <f t="shared" ref="J111:K111" si="68">+SUM(J112:J115)</f>
        <v>289.09999999999997</v>
      </c>
      <c r="K111" s="17">
        <f t="shared" si="68"/>
        <v>304.79999999999995</v>
      </c>
      <c r="L111" s="17">
        <f t="shared" ref="L111:P111" si="69">+SUM(L112:L115)</f>
        <v>308.29999999999995</v>
      </c>
      <c r="M111" s="17">
        <f t="shared" si="69"/>
        <v>320.7</v>
      </c>
      <c r="N111" s="17">
        <f t="shared" si="69"/>
        <v>332.2</v>
      </c>
      <c r="O111" s="17">
        <f t="shared" si="69"/>
        <v>341.1</v>
      </c>
      <c r="P111" s="17">
        <f t="shared" si="69"/>
        <v>327.5</v>
      </c>
      <c r="Q111" s="55">
        <f>+P111/$P$10</f>
        <v>1.009637023929168E-3</v>
      </c>
      <c r="R111" s="3"/>
      <c r="S111" s="3"/>
    </row>
    <row r="112" spans="1:19" s="4" customFormat="1" x14ac:dyDescent="0.25">
      <c r="A112" s="18"/>
      <c r="B112" s="43" t="s">
        <v>39</v>
      </c>
      <c r="C112" s="20">
        <v>130.19999999999999</v>
      </c>
      <c r="D112" s="20">
        <v>123.6</v>
      </c>
      <c r="E112" s="20">
        <v>0</v>
      </c>
      <c r="F112" s="20">
        <v>0</v>
      </c>
      <c r="G112" s="20">
        <v>0</v>
      </c>
      <c r="H112" s="20">
        <v>0</v>
      </c>
      <c r="I112" s="20">
        <v>0</v>
      </c>
      <c r="J112" s="20">
        <v>0</v>
      </c>
      <c r="K112" s="20">
        <v>0</v>
      </c>
      <c r="L112" s="20">
        <v>0</v>
      </c>
      <c r="M112" s="20">
        <v>0</v>
      </c>
      <c r="N112" s="20">
        <v>0</v>
      </c>
      <c r="O112" s="20"/>
      <c r="P112" s="20"/>
      <c r="Q112" s="20"/>
      <c r="R112" s="3"/>
      <c r="S112" s="3"/>
    </row>
    <row r="113" spans="1:19" s="4" customFormat="1" x14ac:dyDescent="0.25">
      <c r="A113" s="18"/>
      <c r="B113" s="43" t="s">
        <v>62</v>
      </c>
      <c r="C113" s="20">
        <v>46.6</v>
      </c>
      <c r="D113" s="20">
        <v>32.6</v>
      </c>
      <c r="E113" s="20">
        <v>32.6</v>
      </c>
      <c r="F113" s="20">
        <v>32.6</v>
      </c>
      <c r="G113" s="20">
        <v>32.6</v>
      </c>
      <c r="H113" s="20">
        <v>32.6</v>
      </c>
      <c r="I113" s="20">
        <v>31.3</v>
      </c>
      <c r="J113" s="20">
        <v>17.899999999999999</v>
      </c>
      <c r="K113" s="20">
        <v>17.899999999999999</v>
      </c>
      <c r="L113" s="20">
        <v>17.899999999999999</v>
      </c>
      <c r="M113" s="20">
        <v>17.899999999999999</v>
      </c>
      <c r="N113" s="20">
        <v>17.899999999999999</v>
      </c>
      <c r="O113" s="20">
        <v>16.600000000000001</v>
      </c>
      <c r="P113" s="20">
        <v>3.7</v>
      </c>
      <c r="Q113" s="20"/>
      <c r="R113" s="3"/>
      <c r="S113" s="3"/>
    </row>
    <row r="114" spans="1:19" s="4" customFormat="1" x14ac:dyDescent="0.25">
      <c r="A114" s="18"/>
      <c r="B114" s="43" t="s">
        <v>40</v>
      </c>
      <c r="C114" s="20">
        <v>345.1</v>
      </c>
      <c r="D114" s="20">
        <v>336.2</v>
      </c>
      <c r="E114" s="20">
        <v>313.10000000000002</v>
      </c>
      <c r="F114" s="20">
        <v>321.3</v>
      </c>
      <c r="G114" s="20">
        <v>328.1</v>
      </c>
      <c r="H114" s="20">
        <v>357.9</v>
      </c>
      <c r="I114" s="20">
        <v>356.5</v>
      </c>
      <c r="J114" s="20">
        <v>271.2</v>
      </c>
      <c r="K114" s="20">
        <v>286.89999999999998</v>
      </c>
      <c r="L114" s="20">
        <v>290.39999999999998</v>
      </c>
      <c r="M114" s="20">
        <v>302.8</v>
      </c>
      <c r="N114" s="20">
        <v>314.3</v>
      </c>
      <c r="O114" s="20">
        <v>324.5</v>
      </c>
      <c r="P114" s="20">
        <v>323.8</v>
      </c>
      <c r="Q114" s="20"/>
      <c r="R114" s="3"/>
      <c r="S114" s="3"/>
    </row>
    <row r="115" spans="1:19" s="4" customFormat="1" x14ac:dyDescent="0.25">
      <c r="A115" s="18"/>
      <c r="B115" s="46" t="s">
        <v>41</v>
      </c>
      <c r="C115" s="20">
        <v>1034.2</v>
      </c>
      <c r="D115" s="20">
        <v>982.1</v>
      </c>
      <c r="E115" s="20">
        <v>0</v>
      </c>
      <c r="F115" s="20">
        <v>0</v>
      </c>
      <c r="G115" s="20">
        <v>0</v>
      </c>
      <c r="H115" s="20">
        <v>0</v>
      </c>
      <c r="I115" s="20">
        <v>0</v>
      </c>
      <c r="J115" s="20">
        <v>0</v>
      </c>
      <c r="K115" s="20">
        <v>0</v>
      </c>
      <c r="L115" s="20">
        <v>0</v>
      </c>
      <c r="M115" s="20">
        <v>0</v>
      </c>
      <c r="N115" s="20">
        <v>0</v>
      </c>
      <c r="O115" s="20">
        <v>0</v>
      </c>
      <c r="P115" s="20">
        <v>0</v>
      </c>
      <c r="Q115" s="20"/>
      <c r="R115" s="3"/>
      <c r="S115" s="3"/>
    </row>
    <row r="116" spans="1:19" x14ac:dyDescent="0.25">
      <c r="A116" s="18"/>
      <c r="B116" s="31"/>
      <c r="C116" s="16"/>
      <c r="D116" s="16"/>
      <c r="E116" s="16"/>
      <c r="F116" s="16"/>
      <c r="G116" s="16"/>
      <c r="H116" s="16"/>
      <c r="I116" s="16"/>
      <c r="J116" s="16"/>
      <c r="K116" s="16"/>
      <c r="L116" s="16"/>
      <c r="M116" s="16"/>
      <c r="N116" s="16"/>
      <c r="O116" s="16"/>
      <c r="P116" s="16"/>
      <c r="Q116" s="16"/>
      <c r="R116" s="3"/>
      <c r="S116" s="3"/>
    </row>
    <row r="117" spans="1:19" x14ac:dyDescent="0.25">
      <c r="A117" s="18"/>
      <c r="B117" s="49" t="s">
        <v>42</v>
      </c>
      <c r="C117" s="20">
        <v>923.9</v>
      </c>
      <c r="D117" s="20">
        <v>902.6</v>
      </c>
      <c r="E117" s="20">
        <v>871.6</v>
      </c>
      <c r="F117" s="20">
        <v>857.6</v>
      </c>
      <c r="G117" s="20">
        <v>843</v>
      </c>
      <c r="H117" s="20">
        <v>831.2</v>
      </c>
      <c r="I117" s="20">
        <v>860.6</v>
      </c>
      <c r="J117" s="20">
        <v>827.3</v>
      </c>
      <c r="K117" s="20">
        <v>811.5</v>
      </c>
      <c r="L117" s="20">
        <v>405.5</v>
      </c>
      <c r="M117" s="20">
        <v>406.3</v>
      </c>
      <c r="N117" s="20">
        <v>2397</v>
      </c>
      <c r="O117" s="20">
        <v>2391.1</v>
      </c>
      <c r="P117" s="20">
        <v>2361.6999999999998</v>
      </c>
      <c r="Q117" s="55">
        <f>+P117/$P$10</f>
        <v>7.280793158514552E-3</v>
      </c>
      <c r="R117" s="3"/>
      <c r="S117" s="3"/>
    </row>
    <row r="118" spans="1:19" x14ac:dyDescent="0.25">
      <c r="A118" s="18"/>
      <c r="B118" s="49"/>
      <c r="C118" s="20"/>
      <c r="D118" s="20"/>
      <c r="E118" s="20"/>
      <c r="F118" s="20"/>
      <c r="G118" s="20"/>
      <c r="H118" s="20"/>
      <c r="I118" s="20"/>
      <c r="J118" s="20"/>
      <c r="K118" s="20"/>
      <c r="L118" s="20"/>
      <c r="M118" s="20"/>
      <c r="N118" s="20"/>
      <c r="O118" s="20"/>
      <c r="P118" s="20"/>
      <c r="Q118" s="20"/>
      <c r="R118" s="3"/>
      <c r="S118" s="3"/>
    </row>
    <row r="119" spans="1:19" ht="15.75" x14ac:dyDescent="0.25">
      <c r="A119" s="18"/>
      <c r="B119" s="37" t="s">
        <v>43</v>
      </c>
      <c r="C119" s="15">
        <v>2476</v>
      </c>
      <c r="D119" s="15">
        <v>2261.6</v>
      </c>
      <c r="E119" s="15">
        <v>1840.7</v>
      </c>
      <c r="F119" s="15">
        <v>1692.8</v>
      </c>
      <c r="G119" s="15">
        <v>1421.9</v>
      </c>
      <c r="H119" s="15">
        <v>1088.4000000000001</v>
      </c>
      <c r="I119" s="15">
        <v>848</v>
      </c>
      <c r="J119" s="15">
        <v>629.70000000000005</v>
      </c>
      <c r="K119" s="15">
        <v>585.5</v>
      </c>
      <c r="L119" s="15">
        <v>493.9</v>
      </c>
      <c r="M119" s="15">
        <v>359.2</v>
      </c>
      <c r="N119" s="15">
        <v>4841.8</v>
      </c>
      <c r="O119" s="15">
        <v>4840</v>
      </c>
      <c r="P119" s="15">
        <v>6180.9</v>
      </c>
      <c r="Q119" s="54">
        <f>+P119/$P$10</f>
        <v>1.9054856431156623E-2</v>
      </c>
      <c r="R119" s="3"/>
      <c r="S119" s="3"/>
    </row>
    <row r="120" spans="1:19" x14ac:dyDescent="0.25">
      <c r="A120" s="18"/>
      <c r="B120" s="49"/>
      <c r="C120" s="23"/>
      <c r="D120" s="23"/>
      <c r="E120" s="23"/>
      <c r="F120" s="23"/>
      <c r="G120" s="23"/>
      <c r="H120" s="23"/>
      <c r="I120" s="23"/>
      <c r="J120" s="23"/>
      <c r="K120" s="23"/>
      <c r="L120" s="23"/>
      <c r="M120" s="23"/>
      <c r="N120" s="23"/>
      <c r="O120" s="23"/>
      <c r="P120" s="23"/>
      <c r="Q120" s="23"/>
      <c r="R120" s="3"/>
      <c r="S120" s="3"/>
    </row>
    <row r="121" spans="1:19" ht="15.75" x14ac:dyDescent="0.25">
      <c r="A121" s="18"/>
      <c r="B121" s="35" t="s">
        <v>251</v>
      </c>
      <c r="C121" s="24">
        <f>+C123+C130+C132</f>
        <v>38620.300000000003</v>
      </c>
      <c r="D121" s="24">
        <f t="shared" ref="D121:H121" si="70">+D123+D130+D132</f>
        <v>35115</v>
      </c>
      <c r="E121" s="24">
        <f t="shared" si="70"/>
        <v>34101.800000000003</v>
      </c>
      <c r="F121" s="24">
        <f t="shared" si="70"/>
        <v>33361.899999999994</v>
      </c>
      <c r="G121" s="24">
        <f t="shared" si="70"/>
        <v>32477.1</v>
      </c>
      <c r="H121" s="24">
        <f t="shared" si="70"/>
        <v>33844.5</v>
      </c>
      <c r="I121" s="24">
        <f t="shared" ref="I121:K121" si="71">+I123+I130+I132</f>
        <v>35568.800000000003</v>
      </c>
      <c r="J121" s="24">
        <f t="shared" si="71"/>
        <v>14318.1</v>
      </c>
      <c r="K121" s="24">
        <f t="shared" si="71"/>
        <v>15238.8</v>
      </c>
      <c r="L121" s="24">
        <f t="shared" ref="L121:M121" si="72">+L123+L130+L132</f>
        <v>15134.599999999999</v>
      </c>
      <c r="M121" s="24">
        <f t="shared" si="72"/>
        <v>16596</v>
      </c>
      <c r="N121" s="24">
        <f>+N123+N130+N132+N125+N127</f>
        <v>19364.900000000001</v>
      </c>
      <c r="O121" s="24">
        <f>+O123+O130+O132+O125+O127</f>
        <v>19714.699999999997</v>
      </c>
      <c r="P121" s="24">
        <f>+P123+P130+P132+P125+P127</f>
        <v>18805.499999999996</v>
      </c>
      <c r="Q121" s="53">
        <f>+P121/$P$10</f>
        <v>5.7974745201526609E-2</v>
      </c>
      <c r="R121" s="3"/>
      <c r="S121" s="3"/>
    </row>
    <row r="122" spans="1:19" x14ac:dyDescent="0.25">
      <c r="A122" s="18"/>
      <c r="B122" s="48"/>
      <c r="C122" s="11"/>
      <c r="D122" s="11"/>
      <c r="E122" s="11"/>
      <c r="F122" s="11"/>
      <c r="G122" s="11"/>
      <c r="H122" s="11"/>
      <c r="I122" s="11"/>
      <c r="J122" s="11"/>
      <c r="K122" s="11"/>
      <c r="L122" s="11"/>
      <c r="M122" s="11"/>
      <c r="N122" s="11"/>
      <c r="O122" s="11"/>
      <c r="P122" s="11"/>
      <c r="Q122" s="11"/>
      <c r="R122" s="3"/>
      <c r="S122" s="3"/>
    </row>
    <row r="123" spans="1:19" x14ac:dyDescent="0.25">
      <c r="A123" s="18"/>
      <c r="B123" s="49" t="s">
        <v>44</v>
      </c>
      <c r="C123" s="20">
        <v>11098.4</v>
      </c>
      <c r="D123" s="20">
        <v>10629.4</v>
      </c>
      <c r="E123" s="20">
        <v>9755.4</v>
      </c>
      <c r="F123" s="20">
        <v>9730.2999999999993</v>
      </c>
      <c r="G123" s="20">
        <v>9782.2999999999993</v>
      </c>
      <c r="H123" s="20">
        <v>10755</v>
      </c>
      <c r="I123" s="20">
        <v>10611.8</v>
      </c>
      <c r="J123" s="20">
        <v>7880.3</v>
      </c>
      <c r="K123" s="20">
        <v>8148.8</v>
      </c>
      <c r="L123" s="20">
        <v>7923.3</v>
      </c>
      <c r="M123" s="20">
        <v>9041.1</v>
      </c>
      <c r="N123" s="20">
        <v>9395.2999999999993</v>
      </c>
      <c r="O123" s="20">
        <v>9294.2000000000007</v>
      </c>
      <c r="P123" s="20">
        <v>9246.9</v>
      </c>
      <c r="Q123" s="55">
        <f>+P123/$P$10</f>
        <v>2.8506908691818697E-2</v>
      </c>
      <c r="R123" s="3"/>
      <c r="S123" s="3"/>
    </row>
    <row r="124" spans="1:19" x14ac:dyDescent="0.25">
      <c r="A124" s="18"/>
      <c r="B124" s="49"/>
      <c r="C124" s="16"/>
      <c r="D124" s="16"/>
      <c r="E124" s="16"/>
      <c r="F124" s="16"/>
      <c r="G124" s="16"/>
      <c r="H124" s="16"/>
      <c r="I124" s="16"/>
      <c r="J124" s="16"/>
      <c r="K124" s="16"/>
      <c r="L124" s="16"/>
      <c r="M124" s="16"/>
      <c r="N124" s="16"/>
      <c r="O124" s="16"/>
      <c r="P124" s="16"/>
      <c r="Q124" s="16"/>
      <c r="R124" s="3"/>
      <c r="S124" s="3"/>
    </row>
    <row r="125" spans="1:19" x14ac:dyDescent="0.25">
      <c r="A125" s="18"/>
      <c r="B125" s="49" t="s">
        <v>37</v>
      </c>
      <c r="C125" s="16">
        <v>0</v>
      </c>
      <c r="D125" s="16">
        <v>0</v>
      </c>
      <c r="E125" s="16">
        <v>0</v>
      </c>
      <c r="F125" s="16">
        <v>0</v>
      </c>
      <c r="G125" s="16">
        <v>0</v>
      </c>
      <c r="H125" s="16">
        <v>0</v>
      </c>
      <c r="I125" s="16">
        <v>0</v>
      </c>
      <c r="J125" s="16">
        <v>0</v>
      </c>
      <c r="K125" s="16">
        <v>0</v>
      </c>
      <c r="L125" s="16">
        <v>0</v>
      </c>
      <c r="M125" s="16">
        <v>0</v>
      </c>
      <c r="N125" s="16">
        <v>500.9</v>
      </c>
      <c r="O125" s="16">
        <v>497.3</v>
      </c>
      <c r="P125" s="16">
        <v>482.3</v>
      </c>
      <c r="Q125" s="55">
        <f>+P125/$P$10</f>
        <v>1.4868639286749244E-3</v>
      </c>
      <c r="R125" s="3"/>
      <c r="S125" s="3"/>
    </row>
    <row r="126" spans="1:19" x14ac:dyDescent="0.25">
      <c r="A126" s="18"/>
      <c r="B126" s="49"/>
      <c r="C126" s="16"/>
      <c r="D126" s="16"/>
      <c r="E126" s="16"/>
      <c r="F126" s="16"/>
      <c r="G126" s="16"/>
      <c r="H126" s="16"/>
      <c r="I126" s="16"/>
      <c r="J126" s="16"/>
      <c r="K126" s="16"/>
      <c r="L126" s="16"/>
      <c r="M126" s="16"/>
      <c r="N126" s="16"/>
      <c r="O126" s="16"/>
      <c r="P126" s="16"/>
      <c r="Q126" s="16"/>
      <c r="R126" s="3"/>
      <c r="S126" s="3"/>
    </row>
    <row r="127" spans="1:19" x14ac:dyDescent="0.25">
      <c r="A127" s="18"/>
      <c r="B127" s="49" t="s">
        <v>38</v>
      </c>
      <c r="C127" s="20">
        <v>0</v>
      </c>
      <c r="D127" s="20">
        <v>0</v>
      </c>
      <c r="E127" s="20">
        <v>0</v>
      </c>
      <c r="F127" s="20">
        <v>0</v>
      </c>
      <c r="G127" s="20">
        <v>0</v>
      </c>
      <c r="H127" s="20">
        <v>0</v>
      </c>
      <c r="I127" s="20">
        <v>0</v>
      </c>
      <c r="J127" s="20">
        <v>0</v>
      </c>
      <c r="K127" s="20">
        <v>0</v>
      </c>
      <c r="L127" s="20">
        <v>0</v>
      </c>
      <c r="M127" s="20">
        <v>0</v>
      </c>
      <c r="N127" s="20">
        <f>+N128</f>
        <v>1290.5999999999999</v>
      </c>
      <c r="O127" s="20">
        <f>+O128</f>
        <v>1281.3</v>
      </c>
      <c r="P127" s="20">
        <f>+P128</f>
        <v>1242.5999999999999</v>
      </c>
      <c r="Q127" s="55">
        <f>+P127/$P$10</f>
        <v>3.830763254761478E-3</v>
      </c>
      <c r="R127" s="3"/>
      <c r="S127" s="3"/>
    </row>
    <row r="128" spans="1:19" x14ac:dyDescent="0.25">
      <c r="A128" s="18"/>
      <c r="B128" s="46" t="s">
        <v>263</v>
      </c>
      <c r="C128" s="21">
        <v>0</v>
      </c>
      <c r="D128" s="21">
        <v>0</v>
      </c>
      <c r="E128" s="21">
        <v>0</v>
      </c>
      <c r="F128" s="21">
        <v>0</v>
      </c>
      <c r="G128" s="21">
        <v>0</v>
      </c>
      <c r="H128" s="21">
        <v>0</v>
      </c>
      <c r="I128" s="21">
        <v>0</v>
      </c>
      <c r="J128" s="21">
        <v>0</v>
      </c>
      <c r="K128" s="21">
        <v>0</v>
      </c>
      <c r="L128" s="21">
        <v>0</v>
      </c>
      <c r="M128" s="21">
        <v>0</v>
      </c>
      <c r="N128" s="21">
        <v>1290.5999999999999</v>
      </c>
      <c r="O128" s="21">
        <v>1281.3</v>
      </c>
      <c r="P128" s="21">
        <v>1242.5999999999999</v>
      </c>
      <c r="Q128" s="16"/>
      <c r="R128" s="3"/>
      <c r="S128" s="3"/>
    </row>
    <row r="129" spans="1:19" x14ac:dyDescent="0.25">
      <c r="A129" s="18"/>
      <c r="B129" s="43"/>
      <c r="C129" s="16"/>
      <c r="D129" s="16"/>
      <c r="E129" s="16"/>
      <c r="F129" s="16"/>
      <c r="G129" s="16"/>
      <c r="H129" s="16"/>
      <c r="I129" s="16"/>
      <c r="J129" s="16"/>
      <c r="K129" s="16"/>
      <c r="L129" s="16"/>
      <c r="M129" s="16"/>
      <c r="N129" s="16"/>
      <c r="O129" s="16"/>
      <c r="P129" s="16"/>
      <c r="Q129" s="16"/>
      <c r="R129" s="3"/>
      <c r="S129" s="3"/>
    </row>
    <row r="130" spans="1:19" x14ac:dyDescent="0.25">
      <c r="A130" s="18"/>
      <c r="B130" s="49" t="s">
        <v>2</v>
      </c>
      <c r="C130" s="20">
        <v>4292.2</v>
      </c>
      <c r="D130" s="20">
        <v>2000</v>
      </c>
      <c r="E130" s="20">
        <v>2000</v>
      </c>
      <c r="F130" s="20">
        <v>2000</v>
      </c>
      <c r="G130" s="20">
        <v>1036.3</v>
      </c>
      <c r="H130" s="20">
        <v>0</v>
      </c>
      <c r="I130" s="20">
        <v>0</v>
      </c>
      <c r="J130" s="20">
        <v>0</v>
      </c>
      <c r="K130" s="20">
        <v>0</v>
      </c>
      <c r="L130" s="20">
        <v>0</v>
      </c>
      <c r="M130" s="20">
        <v>0</v>
      </c>
      <c r="N130" s="20">
        <v>0</v>
      </c>
      <c r="O130" s="20">
        <v>0</v>
      </c>
      <c r="P130" s="20">
        <v>0</v>
      </c>
      <c r="Q130" s="55">
        <f>+P130/$P$10</f>
        <v>0</v>
      </c>
      <c r="R130" s="3"/>
      <c r="S130" s="3"/>
    </row>
    <row r="131" spans="1:19" x14ac:dyDescent="0.25">
      <c r="A131" s="18"/>
      <c r="B131" s="49"/>
      <c r="C131" s="16"/>
      <c r="D131" s="16"/>
      <c r="E131" s="16"/>
      <c r="F131" s="16"/>
      <c r="G131" s="16"/>
      <c r="H131" s="16"/>
      <c r="I131" s="16"/>
      <c r="J131" s="16"/>
      <c r="K131" s="16"/>
      <c r="L131" s="16"/>
      <c r="M131" s="16"/>
      <c r="N131" s="16"/>
      <c r="O131" s="16"/>
      <c r="P131" s="16"/>
      <c r="Q131" s="16"/>
      <c r="R131" s="3"/>
      <c r="S131" s="3"/>
    </row>
    <row r="132" spans="1:19" x14ac:dyDescent="0.25">
      <c r="A132" s="18"/>
      <c r="B132" s="49" t="s">
        <v>33</v>
      </c>
      <c r="C132" s="17">
        <f t="shared" ref="C132:P132" si="73">+C133+C144</f>
        <v>23229.7</v>
      </c>
      <c r="D132" s="17">
        <f t="shared" si="73"/>
        <v>22485.599999999999</v>
      </c>
      <c r="E132" s="17">
        <f t="shared" si="73"/>
        <v>22346.400000000001</v>
      </c>
      <c r="F132" s="17">
        <f t="shared" si="73"/>
        <v>21631.599999999999</v>
      </c>
      <c r="G132" s="17">
        <f t="shared" si="73"/>
        <v>21658.5</v>
      </c>
      <c r="H132" s="17">
        <f t="shared" si="73"/>
        <v>23089.5</v>
      </c>
      <c r="I132" s="17">
        <f t="shared" si="73"/>
        <v>24957</v>
      </c>
      <c r="J132" s="17">
        <f t="shared" si="73"/>
        <v>6437.8</v>
      </c>
      <c r="K132" s="17">
        <f t="shared" si="73"/>
        <v>7090</v>
      </c>
      <c r="L132" s="17">
        <f t="shared" si="73"/>
        <v>7211.2999999999993</v>
      </c>
      <c r="M132" s="17">
        <f t="shared" si="73"/>
        <v>7554.9</v>
      </c>
      <c r="N132" s="17">
        <f t="shared" si="73"/>
        <v>8178.1</v>
      </c>
      <c r="O132" s="17">
        <f t="shared" si="73"/>
        <v>8641.9</v>
      </c>
      <c r="P132" s="17">
        <f t="shared" si="73"/>
        <v>7833.6999999999989</v>
      </c>
      <c r="Q132" s="55">
        <f>+P132/$P$10</f>
        <v>2.4150209326271519E-2</v>
      </c>
      <c r="R132" s="3"/>
      <c r="S132" s="3"/>
    </row>
    <row r="133" spans="1:19" x14ac:dyDescent="0.25">
      <c r="A133" s="18"/>
      <c r="B133" s="47" t="s">
        <v>3</v>
      </c>
      <c r="C133" s="20">
        <f t="shared" ref="C133:P133" si="74">+SUM(C134:C142)</f>
        <v>10684.2</v>
      </c>
      <c r="D133" s="20">
        <f t="shared" si="74"/>
        <v>9968.2999999999993</v>
      </c>
      <c r="E133" s="20">
        <f t="shared" si="74"/>
        <v>9908.6</v>
      </c>
      <c r="F133" s="20">
        <f t="shared" si="74"/>
        <v>10025.5</v>
      </c>
      <c r="G133" s="20">
        <f t="shared" si="74"/>
        <v>10368.400000000001</v>
      </c>
      <c r="H133" s="20">
        <f t="shared" si="74"/>
        <v>10952.5</v>
      </c>
      <c r="I133" s="20">
        <f t="shared" si="74"/>
        <v>11367.7</v>
      </c>
      <c r="J133" s="20">
        <f t="shared" si="74"/>
        <v>6437.8</v>
      </c>
      <c r="K133" s="20">
        <f t="shared" si="74"/>
        <v>6815</v>
      </c>
      <c r="L133" s="20">
        <f t="shared" si="74"/>
        <v>6699.4</v>
      </c>
      <c r="M133" s="20">
        <f t="shared" si="74"/>
        <v>6654.2</v>
      </c>
      <c r="N133" s="20">
        <f t="shared" si="74"/>
        <v>7072</v>
      </c>
      <c r="O133" s="20">
        <f t="shared" si="74"/>
        <v>7535.8</v>
      </c>
      <c r="P133" s="20">
        <f t="shared" si="74"/>
        <v>6727.5999999999995</v>
      </c>
      <c r="Q133" s="55">
        <f>+P133/$P$10</f>
        <v>2.0740256617361435E-2</v>
      </c>
      <c r="R133" s="3"/>
      <c r="S133" s="3"/>
    </row>
    <row r="134" spans="1:19" x14ac:dyDescent="0.25">
      <c r="A134" s="18"/>
      <c r="B134" s="43" t="s">
        <v>56</v>
      </c>
      <c r="C134" s="21">
        <v>17.2</v>
      </c>
      <c r="D134" s="21">
        <v>16.3</v>
      </c>
      <c r="E134" s="21">
        <v>14.7</v>
      </c>
      <c r="F134" s="21">
        <v>14.5</v>
      </c>
      <c r="G134" s="21">
        <v>17.899999999999999</v>
      </c>
      <c r="H134" s="21">
        <v>18.899999999999999</v>
      </c>
      <c r="I134" s="21">
        <v>18.3</v>
      </c>
      <c r="J134" s="21">
        <v>13.6</v>
      </c>
      <c r="K134" s="21">
        <v>14</v>
      </c>
      <c r="L134" s="21">
        <v>13.5</v>
      </c>
      <c r="M134" s="21">
        <v>0</v>
      </c>
      <c r="N134" s="21">
        <v>0</v>
      </c>
      <c r="O134" s="21">
        <v>0</v>
      </c>
      <c r="P134" s="21">
        <v>0</v>
      </c>
      <c r="Q134" s="21"/>
      <c r="R134" s="3"/>
      <c r="S134" s="3"/>
    </row>
    <row r="135" spans="1:19" x14ac:dyDescent="0.25">
      <c r="A135" s="18"/>
      <c r="B135" s="43" t="s">
        <v>57</v>
      </c>
      <c r="C135" s="21">
        <v>179.8</v>
      </c>
      <c r="D135" s="21">
        <v>170.8</v>
      </c>
      <c r="E135" s="21">
        <v>153.6</v>
      </c>
      <c r="F135" s="21">
        <v>151.30000000000001</v>
      </c>
      <c r="G135" s="21">
        <v>148.4</v>
      </c>
      <c r="H135" s="21">
        <v>156.9</v>
      </c>
      <c r="I135" s="21">
        <v>151.80000000000001</v>
      </c>
      <c r="J135" s="21">
        <v>112.7</v>
      </c>
      <c r="K135" s="21">
        <v>115.7</v>
      </c>
      <c r="L135" s="21">
        <v>106.5</v>
      </c>
      <c r="M135" s="21">
        <v>106.2</v>
      </c>
      <c r="N135" s="21">
        <v>106.2</v>
      </c>
      <c r="O135" s="21">
        <v>88.8</v>
      </c>
      <c r="P135" s="21">
        <v>66.099999999999994</v>
      </c>
      <c r="Q135" s="21"/>
      <c r="R135" s="3"/>
      <c r="S135" s="3"/>
    </row>
    <row r="136" spans="1:19" x14ac:dyDescent="0.25">
      <c r="A136" s="18"/>
      <c r="B136" s="43" t="s">
        <v>58</v>
      </c>
      <c r="C136" s="21">
        <v>2.2000000000000002</v>
      </c>
      <c r="D136" s="21">
        <v>2.1</v>
      </c>
      <c r="E136" s="21">
        <v>1.9</v>
      </c>
      <c r="F136" s="21">
        <v>1.9</v>
      </c>
      <c r="G136" s="21">
        <v>1.9</v>
      </c>
      <c r="H136" s="21">
        <v>2</v>
      </c>
      <c r="I136" s="21">
        <v>1.9</v>
      </c>
      <c r="J136" s="21">
        <v>1.4</v>
      </c>
      <c r="K136" s="21">
        <v>1.4</v>
      </c>
      <c r="L136" s="21">
        <v>1.4</v>
      </c>
      <c r="M136" s="21">
        <v>1.4</v>
      </c>
      <c r="N136" s="21">
        <v>1.4</v>
      </c>
      <c r="O136" s="21">
        <v>1.4</v>
      </c>
      <c r="P136" s="21">
        <v>1.3</v>
      </c>
      <c r="Q136" s="21"/>
      <c r="R136" s="3"/>
      <c r="S136" s="3"/>
    </row>
    <row r="137" spans="1:19" x14ac:dyDescent="0.25">
      <c r="A137" s="18"/>
      <c r="B137" s="43" t="s">
        <v>59</v>
      </c>
      <c r="C137" s="21">
        <v>2592.1</v>
      </c>
      <c r="D137" s="21">
        <v>2461.6</v>
      </c>
      <c r="E137" s="21">
        <v>2099</v>
      </c>
      <c r="F137" s="21">
        <v>2067.6999999999998</v>
      </c>
      <c r="G137" s="21">
        <v>1961.2</v>
      </c>
      <c r="H137" s="21">
        <v>1861.1</v>
      </c>
      <c r="I137" s="21">
        <v>1800.8</v>
      </c>
      <c r="J137" s="21">
        <v>998.7</v>
      </c>
      <c r="K137" s="21">
        <v>1025</v>
      </c>
      <c r="L137" s="21">
        <v>831.7</v>
      </c>
      <c r="M137" s="21">
        <v>829.8</v>
      </c>
      <c r="N137" s="21">
        <v>0</v>
      </c>
      <c r="O137" s="21">
        <v>0</v>
      </c>
      <c r="P137" s="21">
        <v>0</v>
      </c>
      <c r="Q137" s="21"/>
      <c r="R137" s="3"/>
      <c r="S137" s="3"/>
    </row>
    <row r="138" spans="1:19" x14ac:dyDescent="0.25">
      <c r="A138" s="18"/>
      <c r="B138" s="43" t="s">
        <v>81</v>
      </c>
      <c r="C138" s="21">
        <v>189.4</v>
      </c>
      <c r="D138" s="21">
        <v>519.6</v>
      </c>
      <c r="E138" s="21">
        <v>1518.4</v>
      </c>
      <c r="F138" s="21">
        <v>1580.2</v>
      </c>
      <c r="G138" s="21">
        <v>2500.8000000000002</v>
      </c>
      <c r="H138" s="21">
        <v>2855.4</v>
      </c>
      <c r="I138" s="21">
        <v>2849.8</v>
      </c>
      <c r="J138" s="21">
        <v>1162.4000000000001</v>
      </c>
      <c r="K138" s="21">
        <v>1103.0999999999999</v>
      </c>
      <c r="L138" s="21">
        <v>1035.7</v>
      </c>
      <c r="M138" s="21">
        <v>959.19999999999993</v>
      </c>
      <c r="N138" s="21">
        <v>1498.5</v>
      </c>
      <c r="O138" s="21">
        <v>3463.1</v>
      </c>
      <c r="P138" s="21">
        <v>3243.6</v>
      </c>
      <c r="Q138" s="21"/>
      <c r="R138" s="3"/>
      <c r="S138" s="3"/>
    </row>
    <row r="139" spans="1:19" x14ac:dyDescent="0.25">
      <c r="A139" s="18"/>
      <c r="B139" s="43" t="s">
        <v>227</v>
      </c>
      <c r="C139" s="21">
        <v>0</v>
      </c>
      <c r="D139" s="21">
        <v>0</v>
      </c>
      <c r="E139" s="21">
        <v>0</v>
      </c>
      <c r="F139" s="21">
        <v>0</v>
      </c>
      <c r="G139" s="21">
        <v>0</v>
      </c>
      <c r="H139" s="21">
        <v>0</v>
      </c>
      <c r="I139" s="21">
        <v>0</v>
      </c>
      <c r="J139" s="21">
        <v>79.599999999999994</v>
      </c>
      <c r="K139" s="21">
        <v>81.7</v>
      </c>
      <c r="L139" s="21">
        <v>78.7</v>
      </c>
      <c r="M139" s="21">
        <v>0</v>
      </c>
      <c r="N139" s="21">
        <v>0</v>
      </c>
      <c r="O139" s="21">
        <v>0</v>
      </c>
      <c r="P139" s="21">
        <v>0</v>
      </c>
      <c r="Q139" s="21"/>
      <c r="R139" s="3"/>
      <c r="S139" s="3"/>
    </row>
    <row r="140" spans="1:19" x14ac:dyDescent="0.25">
      <c r="A140" s="18"/>
      <c r="B140" s="43" t="s">
        <v>206</v>
      </c>
      <c r="C140" s="21">
        <v>0</v>
      </c>
      <c r="D140" s="21">
        <v>0</v>
      </c>
      <c r="E140" s="21">
        <v>0</v>
      </c>
      <c r="F140" s="21">
        <v>0</v>
      </c>
      <c r="G140" s="21">
        <v>0</v>
      </c>
      <c r="H140" s="21">
        <v>0</v>
      </c>
      <c r="I140" s="21">
        <v>0</v>
      </c>
      <c r="J140" s="21">
        <v>0</v>
      </c>
      <c r="K140" s="21">
        <v>608.1</v>
      </c>
      <c r="L140" s="21">
        <v>820.4</v>
      </c>
      <c r="M140" s="21">
        <v>968.9</v>
      </c>
      <c r="N140" s="21">
        <v>2242.6999999999998</v>
      </c>
      <c r="O140" s="21">
        <v>2226.4</v>
      </c>
      <c r="P140" s="21">
        <v>2049.3000000000002</v>
      </c>
      <c r="Q140" s="21"/>
      <c r="R140" s="3"/>
      <c r="S140" s="3"/>
    </row>
    <row r="141" spans="1:19" x14ac:dyDescent="0.25">
      <c r="A141" s="18"/>
      <c r="B141" s="43" t="s">
        <v>214</v>
      </c>
      <c r="C141" s="21">
        <v>0</v>
      </c>
      <c r="D141" s="21">
        <v>0</v>
      </c>
      <c r="E141" s="21">
        <v>0</v>
      </c>
      <c r="F141" s="21">
        <v>0</v>
      </c>
      <c r="G141" s="21">
        <v>0</v>
      </c>
      <c r="H141" s="21">
        <v>0</v>
      </c>
      <c r="I141" s="21">
        <v>0</v>
      </c>
      <c r="J141" s="21">
        <v>0</v>
      </c>
      <c r="K141" s="21">
        <v>0</v>
      </c>
      <c r="L141" s="21">
        <v>81.5</v>
      </c>
      <c r="M141" s="21">
        <v>371.1</v>
      </c>
      <c r="N141" s="21">
        <v>402.20000000000005</v>
      </c>
      <c r="O141" s="21">
        <v>423.3</v>
      </c>
      <c r="P141" s="21">
        <v>434.4</v>
      </c>
      <c r="Q141" s="21"/>
      <c r="R141" s="3"/>
      <c r="S141" s="3"/>
    </row>
    <row r="142" spans="1:19" x14ac:dyDescent="0.25">
      <c r="A142" s="18"/>
      <c r="B142" s="43" t="s">
        <v>51</v>
      </c>
      <c r="C142" s="21">
        <v>7703.5</v>
      </c>
      <c r="D142" s="21">
        <v>6797.9</v>
      </c>
      <c r="E142" s="21">
        <v>6121</v>
      </c>
      <c r="F142" s="21">
        <v>6209.9</v>
      </c>
      <c r="G142" s="21">
        <v>5738.2</v>
      </c>
      <c r="H142" s="21">
        <v>6058.2</v>
      </c>
      <c r="I142" s="21">
        <v>6545.1</v>
      </c>
      <c r="J142" s="21">
        <v>4069.4</v>
      </c>
      <c r="K142" s="21">
        <v>3866</v>
      </c>
      <c r="L142" s="21">
        <v>3730</v>
      </c>
      <c r="M142" s="21">
        <v>3417.6</v>
      </c>
      <c r="N142" s="21">
        <v>2821</v>
      </c>
      <c r="O142" s="21">
        <v>1332.8</v>
      </c>
      <c r="P142" s="21">
        <v>932.9</v>
      </c>
      <c r="Q142" s="21"/>
      <c r="R142" s="3"/>
      <c r="S142" s="3"/>
    </row>
    <row r="143" spans="1:19" s="4" customFormat="1" x14ac:dyDescent="0.25">
      <c r="A143" s="18"/>
      <c r="B143" s="47"/>
      <c r="C143" s="19"/>
      <c r="D143" s="19"/>
      <c r="E143" s="19"/>
      <c r="F143" s="19"/>
      <c r="G143" s="19"/>
      <c r="H143" s="19"/>
      <c r="I143" s="19"/>
      <c r="J143" s="19"/>
      <c r="K143" s="19"/>
      <c r="L143" s="19"/>
      <c r="M143" s="19"/>
      <c r="N143" s="19"/>
      <c r="O143" s="19"/>
      <c r="P143" s="19"/>
      <c r="Q143" s="19"/>
      <c r="R143" s="3"/>
      <c r="S143" s="3"/>
    </row>
    <row r="144" spans="1:19" s="4" customFormat="1" x14ac:dyDescent="0.25">
      <c r="A144" s="18"/>
      <c r="B144" s="47" t="s">
        <v>18</v>
      </c>
      <c r="C144" s="20">
        <f>+SUM(C145:C147)</f>
        <v>12545.5</v>
      </c>
      <c r="D144" s="20">
        <f t="shared" ref="D144:K144" si="75">+SUM(D145:D147)</f>
        <v>12517.3</v>
      </c>
      <c r="E144" s="20">
        <f t="shared" si="75"/>
        <v>12437.8</v>
      </c>
      <c r="F144" s="20">
        <f t="shared" si="75"/>
        <v>11606.1</v>
      </c>
      <c r="G144" s="20">
        <f t="shared" si="75"/>
        <v>11290.1</v>
      </c>
      <c r="H144" s="20">
        <f t="shared" si="75"/>
        <v>12137</v>
      </c>
      <c r="I144" s="20">
        <f t="shared" si="75"/>
        <v>13589.3</v>
      </c>
      <c r="J144" s="20">
        <f t="shared" si="75"/>
        <v>0</v>
      </c>
      <c r="K144" s="20">
        <f t="shared" si="75"/>
        <v>275</v>
      </c>
      <c r="L144" s="20">
        <f t="shared" ref="L144:P144" si="76">+SUM(L145:L147)</f>
        <v>511.9</v>
      </c>
      <c r="M144" s="20">
        <f t="shared" si="76"/>
        <v>900.69999999999993</v>
      </c>
      <c r="N144" s="20">
        <f t="shared" si="76"/>
        <v>1106.0999999999999</v>
      </c>
      <c r="O144" s="20">
        <f t="shared" si="76"/>
        <v>1106.0999999999999</v>
      </c>
      <c r="P144" s="20">
        <f t="shared" si="76"/>
        <v>1106.0999999999999</v>
      </c>
      <c r="Q144" s="55">
        <f>+P144/$P$10</f>
        <v>3.4099527089100842E-3</v>
      </c>
      <c r="R144" s="3"/>
      <c r="S144" s="3"/>
    </row>
    <row r="145" spans="1:19" s="4" customFormat="1" x14ac:dyDescent="0.25">
      <c r="A145" s="18"/>
      <c r="B145" s="43" t="s">
        <v>207</v>
      </c>
      <c r="C145" s="21">
        <v>0</v>
      </c>
      <c r="D145" s="21">
        <v>0</v>
      </c>
      <c r="E145" s="21">
        <v>0</v>
      </c>
      <c r="F145" s="21">
        <v>0</v>
      </c>
      <c r="G145" s="21">
        <v>0</v>
      </c>
      <c r="H145" s="21">
        <v>0</v>
      </c>
      <c r="I145" s="21">
        <v>0</v>
      </c>
      <c r="J145" s="21">
        <v>0</v>
      </c>
      <c r="K145" s="20">
        <v>0</v>
      </c>
      <c r="L145" s="20">
        <v>507.7</v>
      </c>
      <c r="M145" s="20">
        <v>856.9</v>
      </c>
      <c r="N145" s="20">
        <v>1012.8</v>
      </c>
      <c r="O145" s="20">
        <v>1012.8</v>
      </c>
      <c r="P145" s="20">
        <v>1012.8</v>
      </c>
      <c r="Q145" s="55"/>
      <c r="R145" s="3"/>
      <c r="S145" s="3"/>
    </row>
    <row r="146" spans="1:19" s="4" customFormat="1" x14ac:dyDescent="0.25">
      <c r="A146" s="18"/>
      <c r="B146" s="43" t="s">
        <v>60</v>
      </c>
      <c r="C146" s="21">
        <v>12045.5</v>
      </c>
      <c r="D146" s="21">
        <v>12017.3</v>
      </c>
      <c r="E146" s="21">
        <v>11937.8</v>
      </c>
      <c r="F146" s="21">
        <v>11106.1</v>
      </c>
      <c r="G146" s="21">
        <v>10790.1</v>
      </c>
      <c r="H146" s="21">
        <v>12137</v>
      </c>
      <c r="I146" s="21">
        <v>13589.3</v>
      </c>
      <c r="J146" s="21">
        <v>0</v>
      </c>
      <c r="K146" s="21">
        <v>275</v>
      </c>
      <c r="L146" s="21">
        <v>4.2</v>
      </c>
      <c r="M146" s="21">
        <v>0</v>
      </c>
      <c r="N146" s="21">
        <v>0</v>
      </c>
      <c r="O146" s="21">
        <v>0</v>
      </c>
      <c r="P146" s="21">
        <v>0</v>
      </c>
      <c r="Q146" s="21"/>
      <c r="R146" s="3"/>
      <c r="S146" s="3"/>
    </row>
    <row r="147" spans="1:19" s="4" customFormat="1" x14ac:dyDescent="0.25">
      <c r="A147" s="18"/>
      <c r="B147" s="43" t="s">
        <v>183</v>
      </c>
      <c r="C147" s="21">
        <v>500</v>
      </c>
      <c r="D147" s="21">
        <v>500</v>
      </c>
      <c r="E147" s="21">
        <v>500</v>
      </c>
      <c r="F147" s="21">
        <v>500</v>
      </c>
      <c r="G147" s="21">
        <v>500</v>
      </c>
      <c r="H147" s="21">
        <v>0</v>
      </c>
      <c r="I147" s="21">
        <v>0</v>
      </c>
      <c r="J147" s="21">
        <v>0</v>
      </c>
      <c r="K147" s="21">
        <v>0</v>
      </c>
      <c r="L147" s="21">
        <v>0</v>
      </c>
      <c r="M147" s="21">
        <v>43.8</v>
      </c>
      <c r="N147" s="21">
        <v>93.3</v>
      </c>
      <c r="O147" s="21">
        <v>93.3</v>
      </c>
      <c r="P147" s="21">
        <v>93.3</v>
      </c>
      <c r="Q147" s="21"/>
      <c r="R147" s="3"/>
      <c r="S147" s="3"/>
    </row>
    <row r="148" spans="1:19" s="4" customFormat="1" x14ac:dyDescent="0.25">
      <c r="A148" s="18"/>
      <c r="B148" s="43"/>
      <c r="C148" s="25"/>
      <c r="D148" s="25"/>
      <c r="E148" s="25"/>
      <c r="F148" s="25"/>
      <c r="G148" s="25"/>
      <c r="H148" s="25"/>
      <c r="I148" s="25"/>
      <c r="J148" s="25"/>
      <c r="K148" s="25"/>
      <c r="L148" s="25"/>
      <c r="M148" s="25"/>
      <c r="N148" s="25"/>
      <c r="O148" s="25"/>
      <c r="P148" s="25"/>
      <c r="Q148" s="25"/>
      <c r="R148" s="3"/>
      <c r="S148" s="3"/>
    </row>
    <row r="149" spans="1:19" s="4" customFormat="1" ht="15.75" x14ac:dyDescent="0.25">
      <c r="A149" s="18"/>
      <c r="B149" s="34" t="s">
        <v>168</v>
      </c>
      <c r="C149" s="9">
        <f>+SUM(C151:C152)</f>
        <v>105</v>
      </c>
      <c r="D149" s="9">
        <f t="shared" ref="D149:H149" si="77">+SUM(D151:D152)</f>
        <v>104.7</v>
      </c>
      <c r="E149" s="9">
        <f t="shared" si="77"/>
        <v>104.1</v>
      </c>
      <c r="F149" s="9">
        <f t="shared" si="77"/>
        <v>104.1</v>
      </c>
      <c r="G149" s="9">
        <f t="shared" si="77"/>
        <v>104</v>
      </c>
      <c r="H149" s="9">
        <f t="shared" si="77"/>
        <v>104.7</v>
      </c>
      <c r="I149" s="9">
        <f t="shared" ref="I149:K149" si="78">+SUM(I151:I152)</f>
        <v>103.9</v>
      </c>
      <c r="J149" s="9">
        <f t="shared" si="78"/>
        <v>103.1</v>
      </c>
      <c r="K149" s="9">
        <f t="shared" si="78"/>
        <v>103</v>
      </c>
      <c r="L149" s="9">
        <f t="shared" ref="L149:P149" si="79">+SUM(L151:L152)</f>
        <v>103.60000000000001</v>
      </c>
      <c r="M149" s="9">
        <f t="shared" si="79"/>
        <v>103.3</v>
      </c>
      <c r="N149" s="9">
        <f t="shared" si="79"/>
        <v>104</v>
      </c>
      <c r="O149" s="9">
        <f t="shared" si="79"/>
        <v>103.7</v>
      </c>
      <c r="P149" s="9">
        <f t="shared" si="79"/>
        <v>103.5</v>
      </c>
      <c r="Q149" s="53">
        <f>+P149/$P$10</f>
        <v>3.1907612817303475E-4</v>
      </c>
      <c r="R149" s="3"/>
      <c r="S149" s="3"/>
    </row>
    <row r="150" spans="1:19" s="4" customFormat="1" x14ac:dyDescent="0.25">
      <c r="A150" s="18"/>
      <c r="B150" s="48"/>
      <c r="C150" s="11"/>
      <c r="D150" s="11"/>
      <c r="E150" s="11"/>
      <c r="F150" s="11"/>
      <c r="G150" s="11"/>
      <c r="H150" s="11"/>
      <c r="I150" s="11"/>
      <c r="J150" s="11"/>
      <c r="K150" s="11"/>
      <c r="L150" s="11"/>
      <c r="M150" s="11"/>
      <c r="N150" s="11"/>
      <c r="O150" s="11"/>
      <c r="P150" s="232"/>
      <c r="Q150" s="11"/>
      <c r="R150" s="3"/>
      <c r="S150" s="3"/>
    </row>
    <row r="151" spans="1:19" s="4" customFormat="1" x14ac:dyDescent="0.25">
      <c r="A151" s="6"/>
      <c r="B151" s="27" t="s">
        <v>45</v>
      </c>
      <c r="C151" s="17">
        <v>96.5</v>
      </c>
      <c r="D151" s="17">
        <v>96.3</v>
      </c>
      <c r="E151" s="17">
        <v>95.8</v>
      </c>
      <c r="F151" s="17">
        <v>95.8</v>
      </c>
      <c r="G151" s="17">
        <v>95.7</v>
      </c>
      <c r="H151" s="17">
        <v>96.3</v>
      </c>
      <c r="I151" s="17">
        <v>95.7</v>
      </c>
      <c r="J151" s="17">
        <v>95</v>
      </c>
      <c r="K151" s="17">
        <v>94.9</v>
      </c>
      <c r="L151" s="17">
        <v>95.4</v>
      </c>
      <c r="M151" s="17">
        <v>95.2</v>
      </c>
      <c r="N151" s="17">
        <v>95.7</v>
      </c>
      <c r="O151" s="17">
        <v>95.5</v>
      </c>
      <c r="P151" s="17">
        <v>95.3</v>
      </c>
      <c r="Q151" s="17"/>
      <c r="R151" s="3"/>
      <c r="S151" s="3"/>
    </row>
    <row r="152" spans="1:19" s="4" customFormat="1" x14ac:dyDescent="0.25">
      <c r="A152" s="6"/>
      <c r="B152" s="27" t="s">
        <v>46</v>
      </c>
      <c r="C152" s="17">
        <v>8.5</v>
      </c>
      <c r="D152" s="17">
        <v>8.4</v>
      </c>
      <c r="E152" s="17">
        <v>8.3000000000000007</v>
      </c>
      <c r="F152" s="17">
        <v>8.3000000000000007</v>
      </c>
      <c r="G152" s="17">
        <v>8.3000000000000007</v>
      </c>
      <c r="H152" s="17">
        <v>8.4</v>
      </c>
      <c r="I152" s="17">
        <v>8.1999999999999993</v>
      </c>
      <c r="J152" s="17">
        <v>8.1</v>
      </c>
      <c r="K152" s="17">
        <v>8.1</v>
      </c>
      <c r="L152" s="17">
        <v>8.1999999999999993</v>
      </c>
      <c r="M152" s="17">
        <v>8.1</v>
      </c>
      <c r="N152" s="17">
        <v>8.3000000000000007</v>
      </c>
      <c r="O152" s="17">
        <v>8.1999999999999993</v>
      </c>
      <c r="P152" s="17">
        <v>8.1999999999999993</v>
      </c>
      <c r="Q152" s="17"/>
      <c r="R152" s="3"/>
      <c r="S152" s="3"/>
    </row>
    <row r="153" spans="1:19" s="3" customFormat="1" x14ac:dyDescent="0.25">
      <c r="A153" s="6"/>
      <c r="B153" s="31"/>
      <c r="C153" s="11"/>
      <c r="D153" s="11"/>
      <c r="E153" s="11"/>
      <c r="F153" s="11"/>
      <c r="G153" s="11"/>
      <c r="H153" s="11"/>
      <c r="I153" s="11"/>
      <c r="J153" s="11"/>
      <c r="K153" s="11"/>
      <c r="L153" s="11"/>
      <c r="M153" s="11"/>
      <c r="N153" s="11"/>
      <c r="O153" s="11"/>
      <c r="P153" s="11"/>
      <c r="Q153" s="11"/>
    </row>
    <row r="154" spans="1:19" s="3" customFormat="1" ht="16.5" x14ac:dyDescent="0.25">
      <c r="A154" s="6"/>
      <c r="B154" s="50" t="s">
        <v>153</v>
      </c>
      <c r="C154" s="157">
        <f>+SUM(C156:C157)</f>
        <v>2809.7</v>
      </c>
      <c r="D154" s="157">
        <f t="shared" ref="D154:H154" si="80">+SUM(D156:D157)</f>
        <v>2801.1</v>
      </c>
      <c r="E154" s="157">
        <f t="shared" si="80"/>
        <v>2476.9</v>
      </c>
      <c r="F154" s="157">
        <f t="shared" si="80"/>
        <v>2477.6999999999998</v>
      </c>
      <c r="G154" s="157">
        <f t="shared" si="80"/>
        <v>2476.1999999999998</v>
      </c>
      <c r="H154" s="157">
        <f t="shared" si="80"/>
        <v>2456.3000000000002</v>
      </c>
      <c r="I154" s="157">
        <f t="shared" ref="I154:K154" si="81">+SUM(I156:I157)</f>
        <v>2433.3000000000002</v>
      </c>
      <c r="J154" s="157">
        <f t="shared" si="81"/>
        <v>2410</v>
      </c>
      <c r="K154" s="157">
        <f t="shared" si="81"/>
        <v>2405.5</v>
      </c>
      <c r="L154" s="157">
        <f t="shared" ref="L154:P154" si="82">+SUM(L156:L157)</f>
        <v>2425.8000000000002</v>
      </c>
      <c r="M154" s="157">
        <f t="shared" si="82"/>
        <v>2417.3000000000002</v>
      </c>
      <c r="N154" s="157">
        <f t="shared" si="82"/>
        <v>2435.3000000000002</v>
      </c>
      <c r="O154" s="157">
        <f t="shared" si="82"/>
        <v>2428.5</v>
      </c>
      <c r="P154" s="157">
        <f t="shared" si="82"/>
        <v>2422.8999999999996</v>
      </c>
      <c r="Q154" s="53">
        <f>+P154/$P$10</f>
        <v>7.4694642603907813E-3</v>
      </c>
    </row>
    <row r="155" spans="1:19" s="3" customFormat="1" x14ac:dyDescent="0.25">
      <c r="A155" s="6"/>
      <c r="B155" s="51"/>
      <c r="C155" s="52"/>
      <c r="D155" s="52"/>
      <c r="E155" s="52"/>
      <c r="F155" s="52"/>
      <c r="G155" s="52"/>
      <c r="H155" s="52"/>
      <c r="I155" s="52"/>
      <c r="J155" s="52"/>
      <c r="K155" s="52"/>
      <c r="L155" s="52"/>
      <c r="M155" s="52"/>
      <c r="N155" s="52"/>
      <c r="O155" s="52"/>
      <c r="P155" s="52"/>
      <c r="Q155" s="52"/>
    </row>
    <row r="156" spans="1:19" s="3" customFormat="1" x14ac:dyDescent="0.25">
      <c r="A156" s="6"/>
      <c r="B156" s="27" t="s">
        <v>45</v>
      </c>
      <c r="C156" s="17">
        <v>1221.9000000000001</v>
      </c>
      <c r="D156" s="17">
        <v>1217.5</v>
      </c>
      <c r="E156" s="17">
        <v>1074.9000000000001</v>
      </c>
      <c r="F156" s="17">
        <v>1075.8</v>
      </c>
      <c r="G156" s="17">
        <v>1075.8</v>
      </c>
      <c r="H156" s="17">
        <v>1070.5</v>
      </c>
      <c r="I156" s="17">
        <v>1060.7</v>
      </c>
      <c r="J156" s="17">
        <v>1044.3</v>
      </c>
      <c r="K156" s="17">
        <v>1043.5999999999999</v>
      </c>
      <c r="L156" s="17">
        <v>1052.3</v>
      </c>
      <c r="M156" s="17">
        <v>1049.7</v>
      </c>
      <c r="N156" s="17">
        <v>1058.2</v>
      </c>
      <c r="O156" s="17">
        <v>1056.0999999999999</v>
      </c>
      <c r="P156" s="17">
        <v>1053.5999999999999</v>
      </c>
      <c r="Q156" s="17"/>
    </row>
    <row r="157" spans="1:19" s="3" customFormat="1" x14ac:dyDescent="0.25">
      <c r="A157" s="6"/>
      <c r="B157" s="27" t="s">
        <v>46</v>
      </c>
      <c r="C157" s="17">
        <v>1587.8</v>
      </c>
      <c r="D157" s="17">
        <v>1583.6</v>
      </c>
      <c r="E157" s="17">
        <v>1402</v>
      </c>
      <c r="F157" s="17">
        <v>1401.9</v>
      </c>
      <c r="G157" s="17">
        <v>1400.4</v>
      </c>
      <c r="H157" s="17">
        <v>1385.8</v>
      </c>
      <c r="I157" s="17">
        <v>1372.6</v>
      </c>
      <c r="J157" s="17">
        <v>1365.7</v>
      </c>
      <c r="K157" s="17">
        <v>1361.9</v>
      </c>
      <c r="L157" s="17">
        <v>1373.5</v>
      </c>
      <c r="M157" s="17">
        <v>1367.6</v>
      </c>
      <c r="N157" s="17">
        <v>1377.1</v>
      </c>
      <c r="O157" s="17">
        <v>1372.4</v>
      </c>
      <c r="P157" s="17">
        <v>1369.3</v>
      </c>
      <c r="Q157" s="17"/>
    </row>
    <row r="158" spans="1:19" s="3" customFormat="1" ht="15.75" thickBot="1" x14ac:dyDescent="0.3">
      <c r="A158" s="6"/>
      <c r="B158" s="10"/>
      <c r="C158" s="28"/>
      <c r="D158" s="28"/>
      <c r="E158" s="28"/>
      <c r="F158" s="28"/>
      <c r="G158" s="28"/>
      <c r="H158" s="28"/>
      <c r="I158" s="28"/>
      <c r="J158" s="28"/>
      <c r="K158" s="28"/>
      <c r="L158" s="28"/>
      <c r="M158" s="28"/>
      <c r="N158" s="28"/>
      <c r="O158" s="28"/>
      <c r="P158" s="28"/>
      <c r="Q158" s="28"/>
    </row>
    <row r="159" spans="1:19" s="3" customFormat="1" ht="15.75" thickTop="1" x14ac:dyDescent="0.25">
      <c r="A159" s="6"/>
      <c r="B159" s="2"/>
      <c r="C159" s="2"/>
      <c r="S159" s="29"/>
    </row>
    <row r="160" spans="1:19" s="3" customFormat="1" x14ac:dyDescent="0.25">
      <c r="A160" s="6"/>
      <c r="B160" s="6" t="s">
        <v>152</v>
      </c>
      <c r="C160" s="270"/>
      <c r="D160" s="271"/>
      <c r="E160" s="271"/>
      <c r="F160" s="271"/>
      <c r="G160" s="271"/>
      <c r="S160" s="29"/>
    </row>
    <row r="161" spans="1:19" s="3" customFormat="1" x14ac:dyDescent="0.25">
      <c r="A161" s="6"/>
      <c r="B161" s="6" t="s">
        <v>154</v>
      </c>
      <c r="C161" s="270"/>
      <c r="D161" s="271"/>
      <c r="E161" s="271"/>
      <c r="F161" s="271"/>
      <c r="G161" s="271"/>
      <c r="S161" s="29"/>
    </row>
    <row r="162" spans="1:19" s="3" customFormat="1" x14ac:dyDescent="0.25">
      <c r="A162" s="6"/>
      <c r="B162" s="275" t="s">
        <v>173</v>
      </c>
      <c r="C162" s="270"/>
      <c r="D162" s="271"/>
      <c r="E162" s="271"/>
      <c r="F162" s="271"/>
      <c r="G162" s="271"/>
      <c r="S162" s="29"/>
    </row>
    <row r="163" spans="1:19" s="3" customFormat="1" ht="59.25" customHeight="1" x14ac:dyDescent="0.25">
      <c r="A163" s="6"/>
      <c r="B163" s="297" t="s">
        <v>256</v>
      </c>
      <c r="C163" s="298"/>
      <c r="D163" s="298"/>
      <c r="E163" s="298"/>
      <c r="F163" s="298"/>
      <c r="G163" s="299"/>
      <c r="S163" s="29"/>
    </row>
    <row r="164" spans="1:19" s="3" customFormat="1" ht="55.5" customHeight="1" x14ac:dyDescent="0.25">
      <c r="A164" s="6"/>
      <c r="B164" s="300" t="s">
        <v>255</v>
      </c>
      <c r="C164" s="301"/>
      <c r="D164" s="301"/>
      <c r="E164" s="301"/>
      <c r="F164" s="301"/>
      <c r="G164" s="302"/>
      <c r="S164" s="29"/>
    </row>
    <row r="165" spans="1:19" s="3" customFormat="1" x14ac:dyDescent="0.25">
      <c r="A165" s="6"/>
      <c r="B165" s="2"/>
      <c r="C165" s="29"/>
      <c r="S165" s="29"/>
    </row>
    <row r="166" spans="1:19" s="3" customFormat="1" x14ac:dyDescent="0.25">
      <c r="A166" s="6"/>
      <c r="B166" s="2"/>
      <c r="C166" s="29"/>
      <c r="D166" s="29"/>
      <c r="E166" s="29"/>
      <c r="F166" s="29"/>
      <c r="G166" s="29"/>
      <c r="H166" s="29"/>
      <c r="I166" s="29"/>
      <c r="J166" s="29"/>
      <c r="K166" s="29"/>
      <c r="L166" s="29"/>
      <c r="M166" s="29"/>
      <c r="N166" s="29"/>
      <c r="O166" s="29"/>
      <c r="P166" s="29"/>
      <c r="S166" s="29"/>
    </row>
    <row r="167" spans="1:19" s="3" customFormat="1" x14ac:dyDescent="0.25">
      <c r="A167" s="6"/>
      <c r="B167" s="2"/>
      <c r="C167" s="29"/>
      <c r="S167" s="29"/>
    </row>
    <row r="168" spans="1:19" s="3" customFormat="1" x14ac:dyDescent="0.25">
      <c r="A168" s="6"/>
      <c r="B168" s="2"/>
      <c r="C168" s="29"/>
      <c r="S168" s="29"/>
    </row>
    <row r="169" spans="1:19" s="3" customFormat="1" x14ac:dyDescent="0.25">
      <c r="A169" s="6"/>
      <c r="B169" s="2"/>
      <c r="C169" s="29"/>
      <c r="S169" s="29"/>
    </row>
    <row r="170" spans="1:19" s="3" customFormat="1" x14ac:dyDescent="0.25">
      <c r="A170" s="6"/>
      <c r="B170" s="2"/>
      <c r="C170" s="29"/>
      <c r="D170" s="29"/>
      <c r="E170" s="29"/>
      <c r="F170" s="29"/>
      <c r="G170" s="29"/>
      <c r="H170" s="29"/>
      <c r="I170" s="29"/>
      <c r="J170" s="29"/>
      <c r="K170" s="29"/>
      <c r="L170" s="29"/>
      <c r="M170" s="29"/>
      <c r="N170" s="29"/>
      <c r="O170" s="29"/>
      <c r="P170" s="29"/>
      <c r="S170" s="29"/>
    </row>
    <row r="171" spans="1:19" s="3" customFormat="1" x14ac:dyDescent="0.25">
      <c r="A171" s="6"/>
      <c r="B171" s="2"/>
      <c r="C171" s="29"/>
      <c r="S171" s="29"/>
    </row>
    <row r="172" spans="1:19" s="3" customFormat="1" x14ac:dyDescent="0.25">
      <c r="A172" s="6"/>
      <c r="B172" s="2"/>
      <c r="C172" s="29"/>
      <c r="S172" s="29"/>
    </row>
    <row r="173" spans="1:19" s="3" customFormat="1" x14ac:dyDescent="0.25">
      <c r="A173" s="6"/>
      <c r="B173" s="2"/>
      <c r="C173" s="29"/>
      <c r="S173" s="29"/>
    </row>
    <row r="174" spans="1:19" s="3" customFormat="1" x14ac:dyDescent="0.25">
      <c r="A174" s="6"/>
      <c r="B174" s="2"/>
      <c r="C174" s="29"/>
      <c r="S174" s="29"/>
    </row>
    <row r="175" spans="1:19" s="3" customFormat="1" x14ac:dyDescent="0.25">
      <c r="A175" s="6"/>
      <c r="B175" s="2"/>
      <c r="C175" s="29"/>
      <c r="S175" s="29"/>
    </row>
    <row r="176" spans="1:19" s="3" customFormat="1" x14ac:dyDescent="0.25">
      <c r="A176" s="6"/>
      <c r="B176" s="2"/>
      <c r="C176" s="29"/>
      <c r="S176" s="29"/>
    </row>
    <row r="177" spans="1:19" s="3" customFormat="1" x14ac:dyDescent="0.25">
      <c r="A177" s="6"/>
      <c r="B177" s="2"/>
      <c r="C177" s="29"/>
      <c r="S177" s="29"/>
    </row>
    <row r="178" spans="1:19" s="3" customFormat="1" x14ac:dyDescent="0.25">
      <c r="A178" s="6"/>
      <c r="B178" s="2"/>
      <c r="C178" s="29"/>
      <c r="S178" s="29"/>
    </row>
    <row r="179" spans="1:19" s="3" customFormat="1" x14ac:dyDescent="0.25">
      <c r="A179" s="6"/>
      <c r="B179" s="2"/>
      <c r="C179" s="29"/>
      <c r="S179" s="29"/>
    </row>
    <row r="180" spans="1:19" s="3" customFormat="1" x14ac:dyDescent="0.25">
      <c r="A180" s="6"/>
      <c r="B180" s="2"/>
      <c r="C180" s="29"/>
      <c r="S180" s="29"/>
    </row>
    <row r="181" spans="1:19" s="3" customFormat="1" x14ac:dyDescent="0.25">
      <c r="A181" s="6"/>
      <c r="B181" s="2"/>
      <c r="C181" s="29"/>
    </row>
    <row r="182" spans="1:19" s="3" customFormat="1" x14ac:dyDescent="0.25">
      <c r="A182" s="6"/>
      <c r="B182" s="2"/>
      <c r="C182" s="29"/>
    </row>
    <row r="183" spans="1:19" s="3" customFormat="1" x14ac:dyDescent="0.25">
      <c r="A183" s="6"/>
      <c r="B183" s="2"/>
      <c r="C183" s="29"/>
    </row>
    <row r="184" spans="1:19" s="3" customFormat="1" x14ac:dyDescent="0.25">
      <c r="A184" s="6"/>
      <c r="B184" s="2"/>
      <c r="C184" s="29"/>
    </row>
    <row r="185" spans="1:19" s="3" customFormat="1" x14ac:dyDescent="0.25">
      <c r="A185" s="6"/>
      <c r="B185" s="2"/>
      <c r="C185" s="29"/>
    </row>
    <row r="186" spans="1:19" s="3" customFormat="1" x14ac:dyDescent="0.25">
      <c r="A186" s="6"/>
      <c r="B186" s="2"/>
      <c r="C186" s="29"/>
    </row>
    <row r="187" spans="1:19" s="3" customFormat="1" x14ac:dyDescent="0.25">
      <c r="A187" s="6"/>
      <c r="B187" s="2"/>
      <c r="C187" s="29"/>
    </row>
    <row r="188" spans="1:19" s="3" customFormat="1" x14ac:dyDescent="0.25">
      <c r="A188" s="6"/>
      <c r="B188" s="2"/>
      <c r="C188" s="29"/>
    </row>
    <row r="189" spans="1:19" s="3" customFormat="1" x14ac:dyDescent="0.25">
      <c r="A189" s="6"/>
      <c r="B189" s="2"/>
      <c r="C189" s="29"/>
    </row>
    <row r="190" spans="1:19" s="3" customFormat="1" x14ac:dyDescent="0.25">
      <c r="A190" s="6"/>
      <c r="B190" s="2"/>
      <c r="C190" s="29"/>
    </row>
    <row r="191" spans="1:19" s="3" customFormat="1" x14ac:dyDescent="0.25">
      <c r="A191" s="6"/>
      <c r="B191" s="2"/>
      <c r="C191" s="29"/>
    </row>
    <row r="192" spans="1:19" s="3" customFormat="1" x14ac:dyDescent="0.25">
      <c r="A192" s="6"/>
      <c r="B192" s="2"/>
      <c r="C192" s="29"/>
    </row>
    <row r="193" spans="1:3" s="3" customFormat="1" x14ac:dyDescent="0.25">
      <c r="A193" s="6"/>
      <c r="B193" s="2"/>
      <c r="C193" s="29"/>
    </row>
    <row r="194" spans="1:3" s="3" customFormat="1" x14ac:dyDescent="0.25">
      <c r="A194" s="6"/>
      <c r="B194" s="2"/>
      <c r="C194" s="29"/>
    </row>
    <row r="195" spans="1:3" s="3" customFormat="1" x14ac:dyDescent="0.25">
      <c r="A195" s="6"/>
      <c r="B195" s="2"/>
      <c r="C195" s="29"/>
    </row>
    <row r="196" spans="1:3" s="3" customFormat="1" x14ac:dyDescent="0.25">
      <c r="A196" s="6"/>
      <c r="B196" s="2"/>
      <c r="C196" s="29"/>
    </row>
    <row r="197" spans="1:3" s="3" customFormat="1" x14ac:dyDescent="0.25">
      <c r="A197" s="6"/>
      <c r="B197" s="2"/>
      <c r="C197" s="29"/>
    </row>
    <row r="198" spans="1:3" s="3" customFormat="1" x14ac:dyDescent="0.25">
      <c r="A198" s="6"/>
      <c r="B198" s="2"/>
      <c r="C198" s="29"/>
    </row>
    <row r="199" spans="1:3" s="3" customFormat="1" x14ac:dyDescent="0.25">
      <c r="A199" s="6"/>
      <c r="B199" s="2"/>
      <c r="C199" s="29"/>
    </row>
    <row r="200" spans="1:3" s="3" customFormat="1" x14ac:dyDescent="0.25">
      <c r="A200" s="6"/>
      <c r="B200" s="2"/>
      <c r="C200" s="29"/>
    </row>
    <row r="201" spans="1:3" s="3" customFormat="1" x14ac:dyDescent="0.25">
      <c r="A201" s="6"/>
      <c r="B201" s="2"/>
      <c r="C201" s="29"/>
    </row>
    <row r="202" spans="1:3" s="3" customFormat="1" x14ac:dyDescent="0.25">
      <c r="A202" s="6"/>
      <c r="B202" s="2"/>
      <c r="C202" s="29"/>
    </row>
    <row r="203" spans="1:3" s="3" customFormat="1" x14ac:dyDescent="0.25">
      <c r="A203" s="6"/>
      <c r="B203" s="2"/>
      <c r="C203" s="29"/>
    </row>
    <row r="204" spans="1:3" s="3" customFormat="1" x14ac:dyDescent="0.25">
      <c r="A204" s="6"/>
      <c r="B204" s="2"/>
      <c r="C204" s="29"/>
    </row>
    <row r="205" spans="1:3" s="3" customFormat="1" x14ac:dyDescent="0.25">
      <c r="A205" s="6"/>
      <c r="B205" s="2"/>
      <c r="C205" s="29"/>
    </row>
    <row r="206" spans="1:3" s="3" customFormat="1" x14ac:dyDescent="0.25">
      <c r="A206" s="6"/>
      <c r="B206" s="2"/>
      <c r="C206" s="29"/>
    </row>
    <row r="207" spans="1:3" s="3" customFormat="1" x14ac:dyDescent="0.25">
      <c r="A207" s="6"/>
      <c r="B207" s="2"/>
      <c r="C207" s="29"/>
    </row>
    <row r="208" spans="1:3" s="3" customFormat="1" x14ac:dyDescent="0.25">
      <c r="A208" s="6"/>
      <c r="B208" s="2"/>
      <c r="C208" s="29"/>
    </row>
    <row r="209" spans="1:3" s="3" customFormat="1" x14ac:dyDescent="0.25">
      <c r="A209" s="6"/>
      <c r="B209" s="2"/>
      <c r="C209" s="29"/>
    </row>
    <row r="210" spans="1:3" s="3" customFormat="1" x14ac:dyDescent="0.25">
      <c r="A210" s="6"/>
      <c r="B210" s="2"/>
      <c r="C210" s="29"/>
    </row>
    <row r="211" spans="1:3" s="3" customFormat="1" x14ac:dyDescent="0.25">
      <c r="A211" s="6"/>
      <c r="B211" s="2"/>
      <c r="C211" s="29"/>
    </row>
    <row r="212" spans="1:3" s="3" customFormat="1" x14ac:dyDescent="0.25">
      <c r="A212" s="6"/>
      <c r="B212" s="2"/>
      <c r="C212" s="29"/>
    </row>
    <row r="213" spans="1:3" s="3" customFormat="1" x14ac:dyDescent="0.25">
      <c r="A213" s="6"/>
      <c r="B213" s="2"/>
      <c r="C213" s="29"/>
    </row>
    <row r="214" spans="1:3" s="3" customFormat="1" x14ac:dyDescent="0.25">
      <c r="A214" s="6"/>
      <c r="B214" s="2"/>
      <c r="C214" s="29"/>
    </row>
    <row r="215" spans="1:3" s="3" customFormat="1" x14ac:dyDescent="0.25">
      <c r="A215" s="6"/>
      <c r="B215" s="2"/>
      <c r="C215" s="29"/>
    </row>
    <row r="216" spans="1:3" s="3" customFormat="1" x14ac:dyDescent="0.25">
      <c r="A216" s="6"/>
      <c r="B216" s="2"/>
      <c r="C216" s="29"/>
    </row>
    <row r="217" spans="1:3" s="3" customFormat="1" x14ac:dyDescent="0.25">
      <c r="A217" s="6"/>
      <c r="B217" s="2"/>
      <c r="C217" s="29"/>
    </row>
    <row r="218" spans="1:3" s="3" customFormat="1" x14ac:dyDescent="0.25">
      <c r="A218" s="6"/>
      <c r="B218" s="2"/>
      <c r="C218" s="29"/>
    </row>
    <row r="219" spans="1:3" s="3" customFormat="1" x14ac:dyDescent="0.25">
      <c r="A219" s="6"/>
      <c r="B219" s="2"/>
      <c r="C219" s="29"/>
    </row>
    <row r="220" spans="1:3" s="3" customFormat="1" x14ac:dyDescent="0.25">
      <c r="A220" s="6"/>
      <c r="B220" s="2"/>
      <c r="C220" s="29"/>
    </row>
    <row r="221" spans="1:3" s="3" customFormat="1" x14ac:dyDescent="0.25">
      <c r="A221" s="6"/>
      <c r="B221" s="2"/>
      <c r="C221" s="29"/>
    </row>
    <row r="222" spans="1:3" s="3" customFormat="1" x14ac:dyDescent="0.25">
      <c r="A222" s="6"/>
      <c r="B222" s="2"/>
      <c r="C222" s="29"/>
    </row>
    <row r="223" spans="1:3" s="3" customFormat="1" x14ac:dyDescent="0.25">
      <c r="A223" s="6"/>
      <c r="B223" s="2"/>
      <c r="C223" s="29"/>
    </row>
    <row r="224" spans="1:3" s="3" customFormat="1" x14ac:dyDescent="0.25">
      <c r="A224" s="6"/>
      <c r="B224" s="2"/>
      <c r="C224" s="29"/>
    </row>
    <row r="225" spans="1:4" s="3" customFormat="1" x14ac:dyDescent="0.25">
      <c r="A225" s="6"/>
      <c r="B225" s="2"/>
      <c r="C225" s="29"/>
    </row>
    <row r="226" spans="1:4" s="3" customFormat="1" x14ac:dyDescent="0.25">
      <c r="A226" s="6"/>
      <c r="B226" s="2"/>
      <c r="C226" s="29"/>
    </row>
    <row r="227" spans="1:4" s="3" customFormat="1" x14ac:dyDescent="0.25">
      <c r="A227" s="6"/>
      <c r="B227" s="2"/>
      <c r="C227" s="29"/>
    </row>
    <row r="228" spans="1:4" s="3" customFormat="1" x14ac:dyDescent="0.25">
      <c r="A228" s="6"/>
      <c r="B228" s="2"/>
      <c r="C228" s="2"/>
    </row>
    <row r="229" spans="1:4" s="3" customFormat="1" x14ac:dyDescent="0.25">
      <c r="A229" s="6"/>
      <c r="B229" s="2"/>
      <c r="C229" s="2"/>
    </row>
    <row r="230" spans="1:4" s="3" customFormat="1" x14ac:dyDescent="0.25">
      <c r="A230" s="6"/>
      <c r="B230" s="2"/>
      <c r="C230" s="2"/>
    </row>
    <row r="231" spans="1:4" s="3" customFormat="1" x14ac:dyDescent="0.25">
      <c r="A231" s="6"/>
      <c r="B231" s="2"/>
      <c r="C231" s="2"/>
    </row>
    <row r="232" spans="1:4" s="3" customFormat="1" x14ac:dyDescent="0.25">
      <c r="A232" s="6"/>
      <c r="B232" s="2"/>
      <c r="C232" s="2"/>
    </row>
    <row r="233" spans="1:4" x14ac:dyDescent="0.25">
      <c r="C233" s="29"/>
    </row>
    <row r="238" spans="1:4" ht="15.75" thickBot="1" x14ac:dyDescent="0.3">
      <c r="C238" s="29">
        <f>SUM(C240:C242)</f>
        <v>324374.00000000006</v>
      </c>
    </row>
    <row r="239" spans="1:4" ht="15.75" thickBot="1" x14ac:dyDescent="0.3">
      <c r="C239" s="152">
        <f>SUM(C240:C242)-P10</f>
        <v>0</v>
      </c>
    </row>
    <row r="240" spans="1:4" x14ac:dyDescent="0.25">
      <c r="B240" s="105" t="s">
        <v>150</v>
      </c>
      <c r="C240" s="29">
        <f>+P17</f>
        <v>303042.10000000003</v>
      </c>
      <c r="D240" s="170">
        <f>+C240/$C$238</f>
        <v>0.93423671440990952</v>
      </c>
    </row>
    <row r="241" spans="2:4" x14ac:dyDescent="0.25">
      <c r="B241" s="105" t="s">
        <v>151</v>
      </c>
      <c r="C241" s="29">
        <f>+P121</f>
        <v>18805.499999999996</v>
      </c>
      <c r="D241" s="170">
        <f>+C241/$C$238</f>
        <v>5.7974745201526609E-2</v>
      </c>
    </row>
    <row r="242" spans="2:4" x14ac:dyDescent="0.25">
      <c r="B242" s="2" t="s">
        <v>209</v>
      </c>
      <c r="C242" s="29">
        <f>+P149+P154</f>
        <v>2526.3999999999996</v>
      </c>
      <c r="D242" s="170">
        <f>+C242/$C$238</f>
        <v>7.7885403885638157E-3</v>
      </c>
    </row>
    <row r="243" spans="2:4" ht="15.75" thickBot="1" x14ac:dyDescent="0.3">
      <c r="C243" s="29"/>
      <c r="D243" s="170"/>
    </row>
    <row r="244" spans="2:4" ht="15.75" thickBot="1" x14ac:dyDescent="0.3">
      <c r="C244" s="152">
        <f>SUM(C245:C250)-P10</f>
        <v>-1724.9000000000815</v>
      </c>
      <c r="D244" s="170"/>
    </row>
    <row r="245" spans="2:4" x14ac:dyDescent="0.25">
      <c r="B245" s="105" t="s">
        <v>2</v>
      </c>
      <c r="C245" s="29">
        <f>+P19+P130</f>
        <v>195788.40000000002</v>
      </c>
      <c r="D245" s="170">
        <f t="shared" ref="D245:D250" si="83">+C245/$C$238</f>
        <v>0.60358845036901843</v>
      </c>
    </row>
    <row r="246" spans="2:4" x14ac:dyDescent="0.25">
      <c r="B246" s="105" t="s">
        <v>33</v>
      </c>
      <c r="C246" s="29">
        <f>+P79+P132</f>
        <v>30573.199999999997</v>
      </c>
      <c r="D246" s="170">
        <f t="shared" si="83"/>
        <v>9.4252930259515227E-2</v>
      </c>
    </row>
    <row r="247" spans="2:4" x14ac:dyDescent="0.25">
      <c r="B247" s="105" t="s">
        <v>35</v>
      </c>
      <c r="C247" s="29">
        <f>+P94</f>
        <v>67604.399999999994</v>
      </c>
      <c r="D247" s="170">
        <f t="shared" si="83"/>
        <v>0.20841497777257112</v>
      </c>
    </row>
    <row r="248" spans="2:4" x14ac:dyDescent="0.25">
      <c r="B248" s="105" t="s">
        <v>36</v>
      </c>
      <c r="C248" s="29">
        <f>+P105</f>
        <v>5270</v>
      </c>
      <c r="D248" s="170">
        <f t="shared" si="83"/>
        <v>1.6246678217119743E-2</v>
      </c>
    </row>
    <row r="249" spans="2:4" x14ac:dyDescent="0.25">
      <c r="B249" s="105" t="s">
        <v>149</v>
      </c>
      <c r="C249" s="29">
        <f>+P119+P123</f>
        <v>15427.8</v>
      </c>
      <c r="D249" s="170">
        <f t="shared" si="83"/>
        <v>4.7561765122975323E-2</v>
      </c>
    </row>
    <row r="250" spans="2:4" x14ac:dyDescent="0.25">
      <c r="B250" s="2" t="s">
        <v>172</v>
      </c>
      <c r="C250" s="29">
        <f>SUM(C252:C257)</f>
        <v>7985.2999999999993</v>
      </c>
      <c r="D250" s="170">
        <f t="shared" si="83"/>
        <v>2.4617571075363616E-2</v>
      </c>
    </row>
    <row r="251" spans="2:4" x14ac:dyDescent="0.25">
      <c r="D251" s="2"/>
    </row>
    <row r="252" spans="2:4" x14ac:dyDescent="0.25">
      <c r="B252" s="150" t="str">
        <f>+B92</f>
        <v>PRÉSTAMOS GARANTIZADOS</v>
      </c>
      <c r="C252" s="150">
        <f>+P92</f>
        <v>642.4</v>
      </c>
      <c r="D252" s="150"/>
    </row>
    <row r="253" spans="2:4" x14ac:dyDescent="0.25">
      <c r="B253" s="150" t="str">
        <f>+B109</f>
        <v>BANCA COMERCIAL</v>
      </c>
      <c r="C253" s="150">
        <f>+P109</f>
        <v>2127.3000000000002</v>
      </c>
      <c r="D253" s="150"/>
    </row>
    <row r="254" spans="2:4" x14ac:dyDescent="0.25">
      <c r="B254" s="150" t="str">
        <f>+B111</f>
        <v>PAGARÉS DEL TESORO</v>
      </c>
      <c r="C254" s="150">
        <f>+P111</f>
        <v>327.5</v>
      </c>
      <c r="D254" s="150"/>
    </row>
    <row r="255" spans="2:4" x14ac:dyDescent="0.25">
      <c r="B255" s="150" t="str">
        <f>+B117</f>
        <v>AVALES</v>
      </c>
      <c r="C255" s="150">
        <f>+P117</f>
        <v>2361.6999999999998</v>
      </c>
      <c r="D255" s="150"/>
    </row>
    <row r="256" spans="2:4" x14ac:dyDescent="0.25">
      <c r="B256" s="150" t="str">
        <f>+B149</f>
        <v>II- DEUDA EN SITUACIÓN DE PAGO DIFERIDO</v>
      </c>
      <c r="C256" s="150">
        <f>+P149</f>
        <v>103.5</v>
      </c>
      <c r="D256" s="150"/>
    </row>
    <row r="257" spans="2:4" x14ac:dyDescent="0.25">
      <c r="B257" s="150" t="str">
        <f>+B154</f>
        <v>III- DEUDA ELEGIBLE PENDIENTE DE REESTRUCTURACIÓN (2)</v>
      </c>
      <c r="C257" s="150">
        <f>+P154</f>
        <v>2422.8999999999996</v>
      </c>
      <c r="D257" s="150"/>
    </row>
    <row r="258" spans="2:4" x14ac:dyDescent="0.25">
      <c r="B258" s="105"/>
      <c r="C258" s="29"/>
    </row>
    <row r="259" spans="2:4" x14ac:dyDescent="0.25">
      <c r="B259" s="105"/>
      <c r="C259" s="29"/>
    </row>
    <row r="260" spans="2:4" x14ac:dyDescent="0.25">
      <c r="B260" s="105"/>
      <c r="C260" s="29"/>
    </row>
    <row r="261" spans="2:4" x14ac:dyDescent="0.25">
      <c r="B261" s="105"/>
      <c r="C261" s="29"/>
    </row>
    <row r="262" spans="2:4" x14ac:dyDescent="0.25">
      <c r="B262" s="105"/>
      <c r="C262" s="29"/>
    </row>
    <row r="263" spans="2:4" x14ac:dyDescent="0.25">
      <c r="B263" s="105"/>
      <c r="C263" s="29"/>
    </row>
    <row r="264" spans="2:4" x14ac:dyDescent="0.25">
      <c r="B264" s="105"/>
      <c r="C264" s="29"/>
    </row>
    <row r="265" spans="2:4" x14ac:dyDescent="0.25">
      <c r="B265" s="105"/>
      <c r="C265" s="29"/>
    </row>
    <row r="266" spans="2:4" x14ac:dyDescent="0.25">
      <c r="B266" s="105"/>
      <c r="C266" s="29"/>
    </row>
    <row r="267" spans="2:4" x14ac:dyDescent="0.25">
      <c r="B267" s="105"/>
      <c r="C267" s="29"/>
    </row>
    <row r="268" spans="2:4" x14ac:dyDescent="0.25">
      <c r="B268" s="105"/>
      <c r="C268" s="29"/>
    </row>
    <row r="269" spans="2:4" x14ac:dyDescent="0.25">
      <c r="B269" s="105"/>
      <c r="C269" s="29"/>
    </row>
    <row r="270" spans="2:4" x14ac:dyDescent="0.25">
      <c r="B270" s="105"/>
      <c r="C270" s="29"/>
    </row>
    <row r="271" spans="2:4" x14ac:dyDescent="0.25">
      <c r="B271" s="105"/>
      <c r="C271" s="29"/>
    </row>
    <row r="272" spans="2:4" x14ac:dyDescent="0.25">
      <c r="B272" s="105"/>
      <c r="C272" s="29"/>
    </row>
    <row r="273" spans="2:3" x14ac:dyDescent="0.25">
      <c r="B273" s="105"/>
      <c r="C273" s="29"/>
    </row>
    <row r="274" spans="2:3" x14ac:dyDescent="0.25">
      <c r="B274" s="105"/>
      <c r="C274" s="29"/>
    </row>
    <row r="275" spans="2:3" x14ac:dyDescent="0.25">
      <c r="B275" s="105"/>
      <c r="C275" s="29"/>
    </row>
    <row r="276" spans="2:3" x14ac:dyDescent="0.25">
      <c r="B276" s="105"/>
      <c r="C276" s="29"/>
    </row>
    <row r="277" spans="2:3" x14ac:dyDescent="0.25">
      <c r="B277" s="105"/>
      <c r="C277" s="29"/>
    </row>
    <row r="278" spans="2:3" x14ac:dyDescent="0.25">
      <c r="B278" s="105"/>
      <c r="C278" s="29"/>
    </row>
    <row r="279" spans="2:3" x14ac:dyDescent="0.25">
      <c r="B279" s="105"/>
      <c r="C279" s="29"/>
    </row>
    <row r="280" spans="2:3" x14ac:dyDescent="0.25">
      <c r="B280" s="105"/>
      <c r="C280" s="29"/>
    </row>
    <row r="281" spans="2:3" x14ac:dyDescent="0.25">
      <c r="B281" s="105"/>
      <c r="C281" s="29"/>
    </row>
    <row r="282" spans="2:3" x14ac:dyDescent="0.25">
      <c r="B282" s="105"/>
      <c r="C282" s="29"/>
    </row>
    <row r="283" spans="2:3" x14ac:dyDescent="0.25">
      <c r="B283" s="105"/>
      <c r="C283" s="29"/>
    </row>
    <row r="284" spans="2:3" x14ac:dyDescent="0.25">
      <c r="B284" s="105"/>
      <c r="C284" s="29"/>
    </row>
    <row r="285" spans="2:3" x14ac:dyDescent="0.25">
      <c r="B285" s="105"/>
      <c r="C285" s="29"/>
    </row>
    <row r="286" spans="2:3" x14ac:dyDescent="0.25">
      <c r="B286" s="105"/>
      <c r="C286" s="29"/>
    </row>
    <row r="287" spans="2:3" x14ac:dyDescent="0.25">
      <c r="B287" s="105"/>
      <c r="C287" s="29"/>
    </row>
    <row r="288" spans="2:3" x14ac:dyDescent="0.25">
      <c r="B288" s="105"/>
      <c r="C288" s="29"/>
    </row>
    <row r="289" spans="2:3" x14ac:dyDescent="0.25">
      <c r="B289" s="105"/>
      <c r="C289" s="29"/>
    </row>
    <row r="290" spans="2:3" x14ac:dyDescent="0.25">
      <c r="B290" s="105"/>
      <c r="C290" s="29"/>
    </row>
    <row r="291" spans="2:3" x14ac:dyDescent="0.25">
      <c r="B291" s="105"/>
      <c r="C291" s="29"/>
    </row>
    <row r="292" spans="2:3" x14ac:dyDescent="0.25">
      <c r="B292" s="105"/>
      <c r="C292" s="29"/>
    </row>
    <row r="293" spans="2:3" x14ac:dyDescent="0.25">
      <c r="B293" s="105"/>
      <c r="C293" s="29"/>
    </row>
    <row r="294" spans="2:3" x14ac:dyDescent="0.25">
      <c r="B294" s="105"/>
      <c r="C294" s="29"/>
    </row>
    <row r="295" spans="2:3" x14ac:dyDescent="0.25">
      <c r="B295" s="105"/>
      <c r="C295" s="29"/>
    </row>
    <row r="296" spans="2:3" x14ac:dyDescent="0.25">
      <c r="B296" s="105"/>
      <c r="C296" s="29"/>
    </row>
    <row r="297" spans="2:3" x14ac:dyDescent="0.25">
      <c r="B297" s="105"/>
      <c r="C297" s="29"/>
    </row>
    <row r="298" spans="2:3" x14ac:dyDescent="0.25">
      <c r="B298" s="105"/>
      <c r="C298" s="29"/>
    </row>
    <row r="299" spans="2:3" x14ac:dyDescent="0.25">
      <c r="B299" s="105"/>
      <c r="C299" s="29"/>
    </row>
    <row r="300" spans="2:3" x14ac:dyDescent="0.25">
      <c r="B300" s="105"/>
      <c r="C300" s="29"/>
    </row>
  </sheetData>
  <mergeCells count="4">
    <mergeCell ref="B5:Q5"/>
    <mergeCell ref="B6:R6"/>
    <mergeCell ref="B163:G163"/>
    <mergeCell ref="B164:G164"/>
  </mergeCells>
  <hyperlinks>
    <hyperlink ref="A1" r:id="rId1" location="Indice!A1"/>
  </hyperlinks>
  <pageMargins left="0.31496062992125984" right="0.31496062992125984" top="0.35433070866141736" bottom="0.35433070866141736" header="0.31496062992125984" footer="0.31496062992125984"/>
  <pageSetup paperSize="9" scale="21" orientation="portrait" horizontalDpi="200" verticalDpi="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D65"/>
  <sheetViews>
    <sheetView zoomScaleNormal="100" workbookViewId="0"/>
  </sheetViews>
  <sheetFormatPr baseColWidth="10" defaultRowHeight="15" x14ac:dyDescent="0.25"/>
  <cols>
    <col min="1" max="1" width="11.42578125" style="86"/>
    <col min="2" max="2" width="60.7109375" style="79" bestFit="1" customWidth="1"/>
    <col min="3" max="5" width="16" style="79" customWidth="1"/>
    <col min="6" max="16" width="16" style="114" customWidth="1"/>
    <col min="17" max="17" width="12" style="79" customWidth="1"/>
    <col min="18" max="18" width="15.85546875" style="86" bestFit="1" customWidth="1"/>
    <col min="19" max="19" width="19.85546875" style="86" bestFit="1" customWidth="1"/>
    <col min="20" max="20" width="49.140625" style="86" bestFit="1" customWidth="1"/>
    <col min="21" max="21" width="49.42578125" style="86" bestFit="1" customWidth="1"/>
    <col min="22" max="22" width="49.28515625" style="86" bestFit="1" customWidth="1"/>
    <col min="23" max="25" width="11.42578125" style="86"/>
    <col min="26" max="26" width="13.28515625" style="86" bestFit="1" customWidth="1"/>
    <col min="27" max="16384" width="11.42578125" style="86"/>
  </cols>
  <sheetData>
    <row r="1" spans="1:30" x14ac:dyDescent="0.25">
      <c r="A1" s="159" t="s">
        <v>127</v>
      </c>
      <c r="B1" s="76"/>
      <c r="C1" s="113"/>
      <c r="D1" s="113"/>
      <c r="E1" s="113"/>
    </row>
    <row r="2" spans="1:30" ht="15.75" x14ac:dyDescent="0.25">
      <c r="A2" s="87"/>
      <c r="B2" s="261" t="s">
        <v>229</v>
      </c>
      <c r="C2" s="115"/>
      <c r="D2" s="115"/>
      <c r="E2" s="115"/>
      <c r="F2" s="116"/>
      <c r="G2" s="116"/>
      <c r="H2" s="116"/>
      <c r="I2" s="116"/>
      <c r="J2" s="116"/>
      <c r="K2" s="116"/>
      <c r="L2" s="116"/>
      <c r="M2" s="116"/>
      <c r="N2" s="116"/>
      <c r="O2" s="116"/>
      <c r="P2" s="116"/>
      <c r="Q2" s="58"/>
    </row>
    <row r="3" spans="1:30" ht="15.75" x14ac:dyDescent="0.25">
      <c r="A3" s="88"/>
      <c r="B3" s="262" t="s">
        <v>0</v>
      </c>
      <c r="C3" s="115"/>
      <c r="D3" s="115"/>
      <c r="E3" s="115"/>
      <c r="Q3" s="87"/>
    </row>
    <row r="4" spans="1:30" x14ac:dyDescent="0.25">
      <c r="B4" s="117"/>
      <c r="C4" s="117"/>
      <c r="D4" s="117"/>
      <c r="E4" s="117"/>
      <c r="F4" s="118"/>
      <c r="G4" s="118"/>
      <c r="H4" s="118"/>
      <c r="I4" s="118"/>
      <c r="J4" s="118"/>
      <c r="K4" s="118"/>
      <c r="L4" s="118"/>
      <c r="M4" s="118"/>
      <c r="N4" s="118"/>
      <c r="O4" s="118"/>
      <c r="P4" s="118"/>
      <c r="Q4" s="57"/>
    </row>
    <row r="5" spans="1:30" x14ac:dyDescent="0.25">
      <c r="B5" s="117"/>
      <c r="C5" s="117"/>
      <c r="D5" s="117"/>
      <c r="E5" s="117"/>
      <c r="F5" s="118"/>
      <c r="G5" s="118"/>
      <c r="H5" s="118"/>
      <c r="I5" s="118"/>
      <c r="J5" s="118"/>
      <c r="K5" s="118"/>
      <c r="L5" s="118"/>
      <c r="M5" s="118"/>
      <c r="N5" s="118"/>
      <c r="O5" s="118"/>
      <c r="P5" s="118"/>
      <c r="Q5" s="57"/>
    </row>
    <row r="6" spans="1:30" ht="16.5" x14ac:dyDescent="0.25">
      <c r="B6" s="303" t="s">
        <v>252</v>
      </c>
      <c r="C6" s="303"/>
      <c r="D6" s="303"/>
      <c r="E6" s="303"/>
      <c r="F6" s="303"/>
      <c r="G6" s="303"/>
      <c r="H6" s="303"/>
      <c r="I6" s="303"/>
      <c r="J6" s="303"/>
      <c r="K6" s="303"/>
      <c r="L6" s="303"/>
      <c r="M6" s="303"/>
      <c r="N6" s="303"/>
      <c r="O6" s="303"/>
      <c r="P6" s="303"/>
      <c r="Q6" s="303"/>
    </row>
    <row r="7" spans="1:30" ht="16.5" x14ac:dyDescent="0.25">
      <c r="B7" s="303" t="s">
        <v>161</v>
      </c>
      <c r="C7" s="303"/>
      <c r="D7" s="303"/>
      <c r="E7" s="303"/>
      <c r="F7" s="303"/>
      <c r="G7" s="303"/>
      <c r="H7" s="303"/>
      <c r="I7" s="303"/>
      <c r="J7" s="303"/>
      <c r="K7" s="303"/>
      <c r="L7" s="303"/>
      <c r="M7" s="303"/>
      <c r="N7" s="303"/>
      <c r="O7" s="303"/>
      <c r="P7" s="303"/>
      <c r="Q7" s="303"/>
    </row>
    <row r="8" spans="1:30" ht="15.75" x14ac:dyDescent="0.25">
      <c r="B8" s="296" t="s">
        <v>243</v>
      </c>
      <c r="C8" s="296"/>
      <c r="D8" s="296"/>
      <c r="E8" s="296"/>
      <c r="F8" s="296"/>
      <c r="G8" s="296"/>
      <c r="H8" s="296"/>
      <c r="I8" s="296"/>
      <c r="J8" s="296"/>
      <c r="K8" s="296"/>
      <c r="L8" s="296"/>
      <c r="M8" s="296"/>
      <c r="N8" s="296"/>
      <c r="O8" s="296"/>
      <c r="P8" s="296"/>
      <c r="Q8" s="296"/>
      <c r="R8" s="296"/>
    </row>
    <row r="9" spans="1:30" x14ac:dyDescent="0.25">
      <c r="B9" s="57"/>
      <c r="C9" s="57"/>
      <c r="D9" s="57"/>
      <c r="E9" s="57"/>
      <c r="F9" s="119"/>
      <c r="G9" s="119"/>
      <c r="H9" s="119"/>
      <c r="I9" s="119"/>
      <c r="J9" s="119"/>
      <c r="K9" s="119"/>
      <c r="L9" s="119"/>
      <c r="M9" s="119"/>
      <c r="N9" s="119"/>
      <c r="O9" s="119"/>
      <c r="P9" s="119"/>
      <c r="Q9" s="120"/>
    </row>
    <row r="10" spans="1:30" x14ac:dyDescent="0.25">
      <c r="B10" s="121"/>
      <c r="C10" s="122"/>
      <c r="D10" s="122"/>
      <c r="E10" s="122"/>
      <c r="F10" s="122"/>
      <c r="G10" s="122"/>
      <c r="H10" s="122"/>
      <c r="I10" s="122"/>
      <c r="J10" s="122"/>
      <c r="K10" s="122"/>
      <c r="L10" s="122"/>
      <c r="M10" s="122"/>
      <c r="N10" s="122"/>
      <c r="O10" s="122"/>
      <c r="P10" s="118"/>
      <c r="Q10" s="121"/>
    </row>
    <row r="11" spans="1:30" ht="15.75" thickBot="1" x14ac:dyDescent="0.3">
      <c r="B11" s="123"/>
      <c r="C11" s="123"/>
      <c r="D11" s="123"/>
      <c r="E11" s="123"/>
      <c r="F11" s="123"/>
      <c r="G11" s="123"/>
      <c r="H11" s="123"/>
      <c r="I11" s="123"/>
      <c r="J11" s="123"/>
      <c r="K11" s="123"/>
      <c r="L11" s="123"/>
      <c r="M11" s="123"/>
      <c r="N11" s="123"/>
      <c r="O11" s="123"/>
      <c r="P11" s="123"/>
      <c r="Q11" s="123"/>
      <c r="R11" s="123"/>
    </row>
    <row r="12" spans="1:30" ht="18" thickTop="1" thickBot="1" x14ac:dyDescent="0.3">
      <c r="B12" s="124"/>
      <c r="C12" s="236">
        <v>43466</v>
      </c>
      <c r="D12" s="236">
        <v>43497</v>
      </c>
      <c r="E12" s="236">
        <v>43525</v>
      </c>
      <c r="F12" s="236">
        <v>43556</v>
      </c>
      <c r="G12" s="236">
        <v>43586</v>
      </c>
      <c r="H12" s="236">
        <v>43617</v>
      </c>
      <c r="I12" s="236">
        <v>43647</v>
      </c>
      <c r="J12" s="236">
        <v>43678</v>
      </c>
      <c r="K12" s="236">
        <v>43709</v>
      </c>
      <c r="L12" s="8" t="s">
        <v>245</v>
      </c>
      <c r="M12" s="8" t="s">
        <v>246</v>
      </c>
      <c r="N12" s="8" t="s">
        <v>248</v>
      </c>
      <c r="O12" s="8" t="s">
        <v>247</v>
      </c>
      <c r="P12" s="8" t="s">
        <v>262</v>
      </c>
      <c r="Q12" s="8" t="s">
        <v>249</v>
      </c>
    </row>
    <row r="13" spans="1:30" ht="15.75" thickTop="1" x14ac:dyDescent="0.25">
      <c r="B13" s="125"/>
      <c r="C13" s="125"/>
      <c r="D13" s="125"/>
      <c r="E13" s="125"/>
      <c r="F13" s="126"/>
      <c r="G13" s="126"/>
      <c r="H13" s="126"/>
      <c r="I13" s="126"/>
      <c r="J13" s="126"/>
      <c r="K13" s="126"/>
      <c r="L13" s="126"/>
      <c r="M13" s="126"/>
      <c r="N13" s="126"/>
      <c r="O13" s="126"/>
      <c r="P13" s="126"/>
      <c r="Q13" s="127"/>
    </row>
    <row r="14" spans="1:30" ht="15.75" x14ac:dyDescent="0.25">
      <c r="B14" s="111" t="s">
        <v>164</v>
      </c>
      <c r="C14" s="112">
        <f t="shared" ref="C14:H14" si="0">+C16+C18+C20</f>
        <v>335661.5</v>
      </c>
      <c r="D14" s="112">
        <f t="shared" si="0"/>
        <v>334477</v>
      </c>
      <c r="E14" s="112">
        <f t="shared" si="0"/>
        <v>324897.90000000002</v>
      </c>
      <c r="F14" s="112">
        <f t="shared" si="0"/>
        <v>334322.59999999998</v>
      </c>
      <c r="G14" s="112">
        <f t="shared" si="0"/>
        <v>329930.71339138114</v>
      </c>
      <c r="H14" s="112">
        <f t="shared" si="0"/>
        <v>337267.39999999997</v>
      </c>
      <c r="I14" s="112">
        <f t="shared" ref="I14:P14" si="1">+I16+I18+I20</f>
        <v>341957.5</v>
      </c>
      <c r="J14" s="112">
        <f t="shared" si="1"/>
        <v>310102.2</v>
      </c>
      <c r="K14" s="112">
        <f t="shared" si="1"/>
        <v>311251</v>
      </c>
      <c r="L14" s="112">
        <f t="shared" si="1"/>
        <v>310478.59999999998</v>
      </c>
      <c r="M14" s="112">
        <f t="shared" si="1"/>
        <v>311286.7</v>
      </c>
      <c r="N14" s="112">
        <f t="shared" si="1"/>
        <v>323176.51822455192</v>
      </c>
      <c r="O14" s="112">
        <f t="shared" si="1"/>
        <v>324449.39999999997</v>
      </c>
      <c r="P14" s="112">
        <f t="shared" si="1"/>
        <v>324374</v>
      </c>
      <c r="Q14" s="141">
        <v>1</v>
      </c>
      <c r="R14" s="156"/>
      <c r="S14" s="156"/>
      <c r="W14" s="155"/>
      <c r="X14" s="155"/>
      <c r="Y14" s="155"/>
    </row>
    <row r="15" spans="1:30" ht="16.5" x14ac:dyDescent="0.25">
      <c r="B15" s="128"/>
      <c r="C15" s="128"/>
      <c r="D15" s="128"/>
      <c r="E15" s="128"/>
      <c r="F15" s="129"/>
      <c r="G15" s="129"/>
      <c r="H15" s="129"/>
      <c r="I15" s="129"/>
      <c r="J15" s="129"/>
      <c r="K15" s="129"/>
      <c r="L15" s="129"/>
      <c r="M15" s="129"/>
      <c r="N15" s="129"/>
      <c r="O15" s="129"/>
      <c r="P15" s="129"/>
      <c r="Q15" s="142"/>
      <c r="R15" s="156"/>
      <c r="S15" s="156"/>
      <c r="W15" s="155"/>
      <c r="X15" s="155"/>
      <c r="Y15" s="155"/>
    </row>
    <row r="16" spans="1:30" x14ac:dyDescent="0.25">
      <c r="B16" s="241" t="s">
        <v>155</v>
      </c>
      <c r="C16" s="242">
        <f>+C25+C33</f>
        <v>332746.8</v>
      </c>
      <c r="D16" s="242">
        <f t="shared" ref="D16:H16" si="2">+D25+D33</f>
        <v>331571.20000000001</v>
      </c>
      <c r="E16" s="242">
        <f t="shared" si="2"/>
        <v>322317</v>
      </c>
      <c r="F16" s="242">
        <f t="shared" si="2"/>
        <v>331740.79999999999</v>
      </c>
      <c r="G16" s="242">
        <f t="shared" si="2"/>
        <v>327350.31339138112</v>
      </c>
      <c r="H16" s="242">
        <f t="shared" si="2"/>
        <v>334706.3</v>
      </c>
      <c r="I16" s="242">
        <f t="shared" ref="I16:P16" si="3">+I25+I33</f>
        <v>339420.2</v>
      </c>
      <c r="J16" s="242">
        <f t="shared" si="3"/>
        <v>307589.09999999998</v>
      </c>
      <c r="K16" s="242">
        <f t="shared" si="3"/>
        <v>308742.59999999998</v>
      </c>
      <c r="L16" s="242">
        <f t="shared" si="3"/>
        <v>307949.2</v>
      </c>
      <c r="M16" s="242">
        <f t="shared" si="3"/>
        <v>308766</v>
      </c>
      <c r="N16" s="242">
        <f t="shared" si="3"/>
        <v>320637.25188746693</v>
      </c>
      <c r="O16" s="242">
        <f t="shared" si="3"/>
        <v>321917.19999999995</v>
      </c>
      <c r="P16" s="242">
        <f t="shared" si="3"/>
        <v>321847.5</v>
      </c>
      <c r="Q16" s="243">
        <f>+P16/$P$14</f>
        <v>0.992211151325322</v>
      </c>
      <c r="R16" s="156"/>
      <c r="S16" s="156"/>
      <c r="W16" s="155"/>
      <c r="X16" s="155"/>
      <c r="Y16" s="155"/>
      <c r="Z16" s="153"/>
      <c r="AA16" s="153"/>
      <c r="AB16" s="153"/>
      <c r="AC16" s="153"/>
      <c r="AD16" s="153"/>
    </row>
    <row r="17" spans="2:30" ht="5.25" customHeight="1" x14ac:dyDescent="0.25">
      <c r="B17" s="244"/>
      <c r="C17" s="245"/>
      <c r="D17" s="245"/>
      <c r="E17" s="245"/>
      <c r="F17" s="245"/>
      <c r="G17" s="245"/>
      <c r="H17" s="245"/>
      <c r="I17" s="245"/>
      <c r="J17" s="245"/>
      <c r="K17" s="245"/>
      <c r="L17" s="245"/>
      <c r="M17" s="245"/>
      <c r="N17" s="245"/>
      <c r="O17" s="245">
        <v>0</v>
      </c>
      <c r="P17" s="245"/>
      <c r="Q17" s="246"/>
      <c r="R17" s="156"/>
      <c r="S17" s="156"/>
      <c r="W17" s="155"/>
      <c r="X17" s="155"/>
      <c r="Y17" s="155"/>
      <c r="Z17" s="153"/>
      <c r="AA17" s="153"/>
      <c r="AB17" s="153"/>
      <c r="AC17" s="153"/>
      <c r="AD17" s="153"/>
    </row>
    <row r="18" spans="2:30" x14ac:dyDescent="0.25">
      <c r="B18" s="241" t="s">
        <v>156</v>
      </c>
      <c r="C18" s="242">
        <f>+C27+C35</f>
        <v>105</v>
      </c>
      <c r="D18" s="242">
        <f t="shared" ref="D18:H18" si="4">+D27+D35</f>
        <v>104.69999999999999</v>
      </c>
      <c r="E18" s="242">
        <f t="shared" si="4"/>
        <v>104</v>
      </c>
      <c r="F18" s="242">
        <f t="shared" si="4"/>
        <v>104.1</v>
      </c>
      <c r="G18" s="242">
        <f t="shared" si="4"/>
        <v>104</v>
      </c>
      <c r="H18" s="242">
        <f t="shared" si="4"/>
        <v>104.8</v>
      </c>
      <c r="I18" s="242">
        <f t="shared" ref="I18:P18" si="5">+I27+I35</f>
        <v>103.8</v>
      </c>
      <c r="J18" s="242">
        <f t="shared" si="5"/>
        <v>103.2</v>
      </c>
      <c r="K18" s="242">
        <f t="shared" si="5"/>
        <v>102.9</v>
      </c>
      <c r="L18" s="242">
        <f t="shared" si="5"/>
        <v>103.6</v>
      </c>
      <c r="M18" s="242">
        <f t="shared" si="5"/>
        <v>103.4</v>
      </c>
      <c r="N18" s="242">
        <f t="shared" si="5"/>
        <v>103.955234659</v>
      </c>
      <c r="O18" s="242">
        <f t="shared" si="5"/>
        <v>103.7</v>
      </c>
      <c r="P18" s="242">
        <f t="shared" si="5"/>
        <v>103.5</v>
      </c>
      <c r="Q18" s="243">
        <f>+P18/$P$14</f>
        <v>3.1907612817303485E-4</v>
      </c>
      <c r="R18" s="156"/>
      <c r="S18" s="156"/>
      <c r="W18" s="155"/>
      <c r="X18" s="155"/>
      <c r="Y18" s="155"/>
      <c r="Z18" s="153"/>
      <c r="AA18" s="153"/>
      <c r="AB18" s="153"/>
      <c r="AC18" s="153"/>
      <c r="AD18" s="153"/>
    </row>
    <row r="19" spans="2:30" ht="5.25" customHeight="1" x14ac:dyDescent="0.25">
      <c r="B19" s="247"/>
      <c r="C19" s="242"/>
      <c r="D19" s="242"/>
      <c r="E19" s="242"/>
      <c r="F19" s="242"/>
      <c r="G19" s="242"/>
      <c r="H19" s="242"/>
      <c r="I19" s="242"/>
      <c r="J19" s="242"/>
      <c r="K19" s="242"/>
      <c r="L19" s="242"/>
      <c r="M19" s="242"/>
      <c r="N19" s="242"/>
      <c r="O19" s="242">
        <v>0</v>
      </c>
      <c r="P19" s="242"/>
      <c r="Q19" s="243"/>
      <c r="R19" s="156"/>
      <c r="S19" s="156"/>
      <c r="W19" s="155"/>
      <c r="X19" s="155"/>
      <c r="Y19" s="155"/>
      <c r="Z19" s="153"/>
      <c r="AA19" s="153"/>
      <c r="AB19" s="153"/>
      <c r="AC19" s="153"/>
      <c r="AD19" s="153"/>
    </row>
    <row r="20" spans="2:30" x14ac:dyDescent="0.25">
      <c r="B20" s="241" t="s">
        <v>157</v>
      </c>
      <c r="C20" s="242">
        <f>+C29+C37</f>
        <v>2809.7000000000003</v>
      </c>
      <c r="D20" s="242">
        <f t="shared" ref="D20:H20" si="6">+D29+D37</f>
        <v>2801.1</v>
      </c>
      <c r="E20" s="242">
        <f t="shared" si="6"/>
        <v>2476.9</v>
      </c>
      <c r="F20" s="242">
        <f t="shared" si="6"/>
        <v>2477.7000000000003</v>
      </c>
      <c r="G20" s="242">
        <f t="shared" si="6"/>
        <v>2476.3999999999996</v>
      </c>
      <c r="H20" s="242">
        <f t="shared" si="6"/>
        <v>2456.2999999999997</v>
      </c>
      <c r="I20" s="242">
        <f t="shared" ref="I20:P20" si="7">+I29+I37</f>
        <v>2433.5</v>
      </c>
      <c r="J20" s="242">
        <f t="shared" si="7"/>
        <v>2409.9</v>
      </c>
      <c r="K20" s="242">
        <f t="shared" si="7"/>
        <v>2405.5</v>
      </c>
      <c r="L20" s="242">
        <f t="shared" si="7"/>
        <v>2425.8000000000002</v>
      </c>
      <c r="M20" s="242">
        <f t="shared" si="7"/>
        <v>2417.3000000000002</v>
      </c>
      <c r="N20" s="242">
        <f t="shared" si="7"/>
        <v>2435.3111024259988</v>
      </c>
      <c r="O20" s="242">
        <f t="shared" si="7"/>
        <v>2428.5</v>
      </c>
      <c r="P20" s="242">
        <f t="shared" si="7"/>
        <v>2423</v>
      </c>
      <c r="Q20" s="243">
        <f>+P20/$P$14</f>
        <v>7.4697725465049606E-3</v>
      </c>
      <c r="R20" s="156"/>
      <c r="S20" s="156"/>
      <c r="W20" s="155"/>
      <c r="X20" s="155"/>
      <c r="Y20" s="155"/>
      <c r="Z20" s="153"/>
      <c r="AA20" s="153"/>
      <c r="AB20" s="153"/>
      <c r="AC20" s="153"/>
      <c r="AD20" s="153"/>
    </row>
    <row r="21" spans="2:30" ht="15.75" thickBot="1" x14ac:dyDescent="0.3">
      <c r="B21" s="130"/>
      <c r="C21" s="130"/>
      <c r="D21" s="130"/>
      <c r="E21" s="130"/>
      <c r="F21" s="131"/>
      <c r="G21" s="131"/>
      <c r="H21" s="131"/>
      <c r="I21" s="131"/>
      <c r="J21" s="131"/>
      <c r="K21" s="131"/>
      <c r="L21" s="131"/>
      <c r="M21" s="131"/>
      <c r="N21" s="131"/>
      <c r="O21" s="131"/>
      <c r="P21" s="131"/>
      <c r="Q21" s="143"/>
      <c r="R21" s="156"/>
      <c r="S21" s="156"/>
      <c r="W21" s="155"/>
      <c r="X21" s="155"/>
      <c r="Y21" s="155"/>
      <c r="Z21" s="153"/>
      <c r="AA21" s="153"/>
      <c r="AB21" s="153"/>
      <c r="AC21" s="153"/>
      <c r="AD21" s="153"/>
    </row>
    <row r="22" spans="2:30" ht="15.75" thickTop="1" x14ac:dyDescent="0.25">
      <c r="B22" s="125"/>
      <c r="C22" s="125"/>
      <c r="D22" s="125"/>
      <c r="E22" s="125"/>
      <c r="F22" s="126"/>
      <c r="G22" s="126"/>
      <c r="H22" s="126"/>
      <c r="I22" s="126"/>
      <c r="J22" s="126"/>
      <c r="K22" s="126"/>
      <c r="L22" s="126"/>
      <c r="M22" s="126"/>
      <c r="N22" s="126"/>
      <c r="O22" s="126"/>
      <c r="P22" s="126"/>
      <c r="Q22" s="144"/>
      <c r="R22" s="156"/>
      <c r="S22" s="156"/>
      <c r="W22" s="155"/>
      <c r="X22" s="155"/>
      <c r="Y22" s="155"/>
      <c r="Z22" s="153"/>
      <c r="AA22" s="153"/>
      <c r="AB22" s="153"/>
      <c r="AC22" s="153"/>
      <c r="AD22" s="153"/>
    </row>
    <row r="23" spans="2:30" ht="15.75" x14ac:dyDescent="0.25">
      <c r="B23" s="89" t="s">
        <v>158</v>
      </c>
      <c r="C23" s="112">
        <f t="shared" ref="C23:H23" si="8">+C25+C27+C29</f>
        <v>204875.3</v>
      </c>
      <c r="D23" s="112">
        <f t="shared" si="8"/>
        <v>203718</v>
      </c>
      <c r="E23" s="112">
        <f t="shared" si="8"/>
        <v>195075.5</v>
      </c>
      <c r="F23" s="112">
        <f t="shared" si="8"/>
        <v>196393.39999999997</v>
      </c>
      <c r="G23" s="112">
        <f t="shared" si="8"/>
        <v>193222.23989930408</v>
      </c>
      <c r="H23" s="112">
        <f t="shared" si="8"/>
        <v>199603</v>
      </c>
      <c r="I23" s="112">
        <f t="shared" ref="I23:P23" si="9">+I25+I27+I29</f>
        <v>199537.4</v>
      </c>
      <c r="J23" s="112">
        <f t="shared" si="9"/>
        <v>168245.7</v>
      </c>
      <c r="K23" s="112">
        <f t="shared" si="9"/>
        <v>169801.40000000002</v>
      </c>
      <c r="L23" s="112">
        <f t="shared" si="9"/>
        <v>167949.4</v>
      </c>
      <c r="M23" s="112">
        <f t="shared" si="9"/>
        <v>169250.1</v>
      </c>
      <c r="N23" s="112">
        <f t="shared" si="9"/>
        <v>180369.19588521597</v>
      </c>
      <c r="O23" s="112">
        <f t="shared" si="9"/>
        <v>182179.7</v>
      </c>
      <c r="P23" s="112">
        <f t="shared" si="9"/>
        <v>182412.6</v>
      </c>
      <c r="Q23" s="141">
        <f>+P23/$P$14</f>
        <v>0.56235271630895201</v>
      </c>
      <c r="R23" s="156"/>
      <c r="S23" s="156"/>
      <c r="W23" s="155"/>
      <c r="X23" s="155"/>
      <c r="Y23" s="155"/>
      <c r="Z23" s="153"/>
      <c r="AA23" s="153"/>
      <c r="AB23" s="153"/>
      <c r="AC23" s="153"/>
      <c r="AD23" s="153"/>
    </row>
    <row r="24" spans="2:30" ht="16.5" x14ac:dyDescent="0.25">
      <c r="B24" s="132"/>
      <c r="C24" s="140"/>
      <c r="D24" s="140"/>
      <c r="E24" s="140"/>
      <c r="F24" s="129"/>
      <c r="G24" s="129"/>
      <c r="H24" s="129"/>
      <c r="I24" s="129"/>
      <c r="J24" s="129"/>
      <c r="K24" s="129"/>
      <c r="L24" s="129"/>
      <c r="M24" s="129"/>
      <c r="N24" s="129"/>
      <c r="O24" s="129"/>
      <c r="P24" s="129"/>
      <c r="Q24" s="142"/>
      <c r="R24" s="156"/>
      <c r="S24" s="156"/>
      <c r="W24" s="155"/>
      <c r="X24" s="155"/>
      <c r="Y24" s="155"/>
      <c r="Z24" s="153"/>
      <c r="AA24" s="153"/>
      <c r="AB24" s="153"/>
      <c r="AC24" s="153"/>
      <c r="AD24" s="153"/>
    </row>
    <row r="25" spans="2:30" x14ac:dyDescent="0.25">
      <c r="B25" s="248" t="s">
        <v>155</v>
      </c>
      <c r="C25" s="249">
        <v>204742</v>
      </c>
      <c r="D25" s="249">
        <v>203586.6</v>
      </c>
      <c r="E25" s="249">
        <v>194949</v>
      </c>
      <c r="F25" s="250">
        <v>196265.3</v>
      </c>
      <c r="G25" s="250">
        <v>193092.73989930408</v>
      </c>
      <c r="H25" s="250">
        <v>199467.3</v>
      </c>
      <c r="I25" s="250">
        <v>199402.1</v>
      </c>
      <c r="J25" s="250">
        <v>168128.1</v>
      </c>
      <c r="K25" s="250">
        <v>169680.7</v>
      </c>
      <c r="L25" s="250">
        <v>167828</v>
      </c>
      <c r="M25" s="250">
        <v>169126.1</v>
      </c>
      <c r="N25" s="250">
        <v>180242.9</v>
      </c>
      <c r="O25" s="250">
        <v>182051.4</v>
      </c>
      <c r="P25" s="250">
        <v>182284.6</v>
      </c>
      <c r="Q25" s="251"/>
      <c r="R25" s="156"/>
      <c r="S25" s="156"/>
      <c r="W25" s="155"/>
      <c r="X25" s="155"/>
      <c r="Y25" s="155"/>
      <c r="Z25" s="153"/>
      <c r="AA25" s="153"/>
      <c r="AB25" s="153"/>
      <c r="AC25" s="153"/>
      <c r="AD25" s="153"/>
    </row>
    <row r="26" spans="2:30" ht="5.25" customHeight="1" x14ac:dyDescent="0.25">
      <c r="B26" s="252"/>
      <c r="C26" s="253"/>
      <c r="D26" s="253"/>
      <c r="E26" s="253"/>
      <c r="F26" s="254"/>
      <c r="G26" s="254"/>
      <c r="H26" s="254"/>
      <c r="I26" s="254"/>
      <c r="J26" s="254"/>
      <c r="K26" s="254"/>
      <c r="L26" s="254"/>
      <c r="M26" s="254"/>
      <c r="N26" s="254"/>
      <c r="O26" s="254">
        <v>0</v>
      </c>
      <c r="P26" s="254"/>
      <c r="Q26" s="255"/>
      <c r="R26" s="156"/>
      <c r="S26" s="156"/>
      <c r="W26" s="155"/>
      <c r="X26" s="155"/>
      <c r="Y26" s="155"/>
      <c r="Z26" s="153"/>
      <c r="AA26" s="153"/>
      <c r="AB26" s="153"/>
      <c r="AC26" s="153"/>
      <c r="AD26" s="153"/>
    </row>
    <row r="27" spans="2:30" x14ac:dyDescent="0.25">
      <c r="B27" s="248" t="s">
        <v>156</v>
      </c>
      <c r="C27" s="249">
        <v>62.5</v>
      </c>
      <c r="D27" s="249">
        <v>62.4</v>
      </c>
      <c r="E27" s="249">
        <v>62.2</v>
      </c>
      <c r="F27" s="256">
        <v>62.3</v>
      </c>
      <c r="G27" s="256">
        <v>62.3</v>
      </c>
      <c r="H27" s="256">
        <v>62.5</v>
      </c>
      <c r="I27" s="256">
        <v>62.4</v>
      </c>
      <c r="J27" s="256">
        <v>62</v>
      </c>
      <c r="K27" s="256">
        <v>62</v>
      </c>
      <c r="L27" s="256">
        <v>62</v>
      </c>
      <c r="M27" s="256">
        <v>62.1</v>
      </c>
      <c r="N27" s="256">
        <v>62.140321272000001</v>
      </c>
      <c r="O27" s="256">
        <v>62.2</v>
      </c>
      <c r="P27" s="256">
        <v>62.2</v>
      </c>
      <c r="Q27" s="257"/>
      <c r="R27" s="156"/>
      <c r="S27" s="156"/>
      <c r="W27" s="155"/>
      <c r="X27" s="155"/>
      <c r="Y27" s="155"/>
      <c r="Z27" s="153"/>
      <c r="AA27" s="153"/>
      <c r="AB27" s="153"/>
      <c r="AC27" s="153"/>
      <c r="AD27" s="153"/>
    </row>
    <row r="28" spans="2:30" ht="5.25" customHeight="1" x14ac:dyDescent="0.25">
      <c r="B28" s="252"/>
      <c r="C28" s="253"/>
      <c r="D28" s="253"/>
      <c r="E28" s="253"/>
      <c r="F28" s="254"/>
      <c r="G28" s="254"/>
      <c r="H28" s="254"/>
      <c r="I28" s="254"/>
      <c r="J28" s="254"/>
      <c r="K28" s="254"/>
      <c r="L28" s="254"/>
      <c r="M28" s="254"/>
      <c r="N28" s="254"/>
      <c r="O28" s="254">
        <v>0</v>
      </c>
      <c r="P28" s="254"/>
      <c r="Q28" s="255"/>
      <c r="R28" s="156"/>
      <c r="S28" s="156"/>
      <c r="W28" s="155"/>
      <c r="X28" s="155"/>
      <c r="Y28" s="155"/>
      <c r="Z28" s="153"/>
      <c r="AA28" s="153"/>
      <c r="AB28" s="153"/>
      <c r="AC28" s="153"/>
      <c r="AD28" s="153"/>
    </row>
    <row r="29" spans="2:30" x14ac:dyDescent="0.25">
      <c r="B29" s="248" t="s">
        <v>157</v>
      </c>
      <c r="C29" s="249">
        <v>70.8</v>
      </c>
      <c r="D29" s="249">
        <v>69</v>
      </c>
      <c r="E29" s="249">
        <v>64.3</v>
      </c>
      <c r="F29" s="256">
        <v>65.8</v>
      </c>
      <c r="G29" s="256">
        <v>67.2</v>
      </c>
      <c r="H29" s="256">
        <v>73.2</v>
      </c>
      <c r="I29" s="256">
        <v>72.900000000000006</v>
      </c>
      <c r="J29" s="256">
        <v>55.6</v>
      </c>
      <c r="K29" s="256">
        <v>58.7</v>
      </c>
      <c r="L29" s="256">
        <v>59.4</v>
      </c>
      <c r="M29" s="256">
        <v>61.9</v>
      </c>
      <c r="N29" s="256">
        <v>64.155563943999994</v>
      </c>
      <c r="O29" s="256">
        <v>66.099999999999994</v>
      </c>
      <c r="P29" s="256">
        <v>65.8</v>
      </c>
      <c r="Q29" s="257"/>
      <c r="R29" s="156"/>
      <c r="S29" s="156"/>
      <c r="W29" s="155"/>
      <c r="X29" s="155"/>
      <c r="Y29" s="155"/>
      <c r="Z29" s="153"/>
      <c r="AA29" s="153"/>
      <c r="AB29" s="153"/>
      <c r="AC29" s="153"/>
      <c r="AD29" s="153"/>
    </row>
    <row r="30" spans="2:30" ht="15.75" x14ac:dyDescent="0.25">
      <c r="B30" s="133"/>
      <c r="C30" s="133"/>
      <c r="D30" s="133"/>
      <c r="E30" s="133"/>
      <c r="F30" s="134"/>
      <c r="G30" s="134"/>
      <c r="H30" s="134"/>
      <c r="I30" s="134"/>
      <c r="J30" s="134"/>
      <c r="K30" s="134"/>
      <c r="L30" s="134"/>
      <c r="M30" s="134"/>
      <c r="N30" s="134"/>
      <c r="O30" s="134"/>
      <c r="P30" s="134"/>
      <c r="Q30" s="145"/>
      <c r="R30" s="156"/>
      <c r="S30" s="156"/>
      <c r="W30" s="155"/>
      <c r="X30" s="155"/>
      <c r="Y30" s="155"/>
      <c r="Z30" s="153"/>
      <c r="AA30" s="153"/>
      <c r="AB30" s="153"/>
      <c r="AC30" s="153"/>
      <c r="AD30" s="153"/>
    </row>
    <row r="31" spans="2:30" ht="15.75" x14ac:dyDescent="0.25">
      <c r="B31" s="89" t="s">
        <v>159</v>
      </c>
      <c r="C31" s="112">
        <f t="shared" ref="C31:H31" si="10">+C33+C35+C37</f>
        <v>130786.2</v>
      </c>
      <c r="D31" s="112">
        <f t="shared" si="10"/>
        <v>130759.00000000001</v>
      </c>
      <c r="E31" s="112">
        <f t="shared" si="10"/>
        <v>129822.40000000001</v>
      </c>
      <c r="F31" s="112">
        <f t="shared" si="10"/>
        <v>137929.19999999998</v>
      </c>
      <c r="G31" s="112">
        <f t="shared" si="10"/>
        <v>136708.47349207706</v>
      </c>
      <c r="H31" s="112">
        <f t="shared" si="10"/>
        <v>137664.4</v>
      </c>
      <c r="I31" s="112">
        <f t="shared" ref="I31:P31" si="11">+I33+I35+I37</f>
        <v>142420.1</v>
      </c>
      <c r="J31" s="112">
        <f t="shared" si="11"/>
        <v>141856.5</v>
      </c>
      <c r="K31" s="112">
        <f t="shared" si="11"/>
        <v>141449.59999999998</v>
      </c>
      <c r="L31" s="112">
        <f t="shared" si="11"/>
        <v>142529.20000000001</v>
      </c>
      <c r="M31" s="112">
        <f t="shared" si="11"/>
        <v>142036.59999999998</v>
      </c>
      <c r="N31" s="112">
        <f t="shared" si="11"/>
        <v>142807.32233933595</v>
      </c>
      <c r="O31" s="112">
        <f t="shared" si="11"/>
        <v>142269.69999999998</v>
      </c>
      <c r="P31" s="112">
        <f t="shared" si="11"/>
        <v>141961.4</v>
      </c>
      <c r="Q31" s="141">
        <f>+P31/$P$14</f>
        <v>0.43764728369104799</v>
      </c>
      <c r="R31" s="156"/>
      <c r="S31" s="156"/>
      <c r="W31" s="155"/>
      <c r="X31" s="155"/>
      <c r="Y31" s="155"/>
      <c r="Z31" s="153"/>
      <c r="AA31" s="153"/>
      <c r="AB31" s="153"/>
      <c r="AC31" s="153"/>
      <c r="AD31" s="153"/>
    </row>
    <row r="32" spans="2:30" ht="16.5" x14ac:dyDescent="0.25">
      <c r="B32" s="132"/>
      <c r="C32" s="132">
        <v>0</v>
      </c>
      <c r="D32" s="132">
        <v>0</v>
      </c>
      <c r="E32" s="132">
        <v>0</v>
      </c>
      <c r="F32" s="135">
        <v>0</v>
      </c>
      <c r="G32" s="135">
        <v>0</v>
      </c>
      <c r="H32" s="135"/>
      <c r="I32" s="135"/>
      <c r="J32" s="135"/>
      <c r="K32" s="135"/>
      <c r="L32" s="135"/>
      <c r="M32" s="135"/>
      <c r="N32" s="135"/>
      <c r="O32" s="135"/>
      <c r="P32" s="135"/>
      <c r="Q32" s="146"/>
      <c r="R32" s="156"/>
      <c r="S32" s="156"/>
      <c r="W32" s="155"/>
      <c r="X32" s="155"/>
      <c r="Y32" s="155"/>
      <c r="Z32" s="153"/>
      <c r="AA32" s="153"/>
      <c r="AB32" s="153"/>
      <c r="AC32" s="153"/>
      <c r="AD32" s="153"/>
    </row>
    <row r="33" spans="2:30" x14ac:dyDescent="0.25">
      <c r="B33" s="248" t="s">
        <v>155</v>
      </c>
      <c r="C33" s="258">
        <v>128004.8</v>
      </c>
      <c r="D33" s="258">
        <v>127984.6</v>
      </c>
      <c r="E33" s="258">
        <v>127368</v>
      </c>
      <c r="F33" s="256">
        <v>135475.5</v>
      </c>
      <c r="G33" s="256">
        <v>134257.57349207703</v>
      </c>
      <c r="H33" s="256">
        <v>135239</v>
      </c>
      <c r="I33" s="256">
        <v>140018.1</v>
      </c>
      <c r="J33" s="256">
        <v>139461</v>
      </c>
      <c r="K33" s="256">
        <v>139061.9</v>
      </c>
      <c r="L33" s="256">
        <v>140121.20000000001</v>
      </c>
      <c r="M33" s="256">
        <v>139639.9</v>
      </c>
      <c r="N33" s="256">
        <v>140394.35188746694</v>
      </c>
      <c r="O33" s="256">
        <v>139865.79999999999</v>
      </c>
      <c r="P33" s="256">
        <v>139562.9</v>
      </c>
      <c r="Q33" s="257"/>
      <c r="R33" s="156"/>
      <c r="S33" s="156"/>
      <c r="W33" s="155"/>
      <c r="X33" s="155"/>
      <c r="Y33" s="155"/>
      <c r="Z33" s="153"/>
      <c r="AA33" s="153"/>
      <c r="AB33" s="153"/>
      <c r="AC33" s="153"/>
      <c r="AD33" s="153"/>
    </row>
    <row r="34" spans="2:30" ht="5.25" customHeight="1" x14ac:dyDescent="0.25">
      <c r="B34" s="252"/>
      <c r="C34" s="259"/>
      <c r="D34" s="259"/>
      <c r="E34" s="259"/>
      <c r="F34" s="254"/>
      <c r="G34" s="254"/>
      <c r="H34" s="254"/>
      <c r="I34" s="254"/>
      <c r="J34" s="254"/>
      <c r="K34" s="254"/>
      <c r="L34" s="254"/>
      <c r="M34" s="254"/>
      <c r="N34" s="254"/>
      <c r="O34" s="254">
        <v>0</v>
      </c>
      <c r="P34" s="254"/>
      <c r="Q34" s="260"/>
      <c r="R34" s="156"/>
      <c r="S34" s="156"/>
      <c r="W34" s="155"/>
      <c r="X34" s="155"/>
      <c r="Y34" s="155"/>
      <c r="Z34" s="153"/>
      <c r="AA34" s="153"/>
      <c r="AB34" s="153"/>
      <c r="AC34" s="153"/>
      <c r="AD34" s="153"/>
    </row>
    <row r="35" spans="2:30" x14ac:dyDescent="0.25">
      <c r="B35" s="248" t="s">
        <v>156</v>
      </c>
      <c r="C35" s="258">
        <v>42.5</v>
      </c>
      <c r="D35" s="258">
        <v>42.3</v>
      </c>
      <c r="E35" s="258">
        <v>41.8</v>
      </c>
      <c r="F35" s="256">
        <v>41.8</v>
      </c>
      <c r="G35" s="256">
        <v>41.7</v>
      </c>
      <c r="H35" s="256">
        <v>42.3</v>
      </c>
      <c r="I35" s="256">
        <v>41.4</v>
      </c>
      <c r="J35" s="256">
        <v>41.2</v>
      </c>
      <c r="K35" s="256">
        <v>40.9</v>
      </c>
      <c r="L35" s="256">
        <v>41.6</v>
      </c>
      <c r="M35" s="256">
        <v>41.3</v>
      </c>
      <c r="N35" s="256">
        <v>41.814913386999997</v>
      </c>
      <c r="O35" s="256">
        <v>41.5</v>
      </c>
      <c r="P35" s="256">
        <v>41.3</v>
      </c>
      <c r="Q35" s="257"/>
      <c r="R35" s="156"/>
      <c r="S35" s="156"/>
      <c r="W35" s="155"/>
      <c r="X35" s="155"/>
      <c r="Y35" s="155"/>
      <c r="Z35" s="153"/>
      <c r="AA35" s="153"/>
      <c r="AB35" s="153"/>
      <c r="AC35" s="153"/>
      <c r="AD35" s="153"/>
    </row>
    <row r="36" spans="2:30" ht="5.25" customHeight="1" x14ac:dyDescent="0.25">
      <c r="B36" s="252"/>
      <c r="C36" s="259"/>
      <c r="D36" s="259"/>
      <c r="E36" s="259"/>
      <c r="F36" s="254"/>
      <c r="G36" s="254"/>
      <c r="H36" s="254"/>
      <c r="I36" s="254"/>
      <c r="J36" s="254"/>
      <c r="K36" s="254"/>
      <c r="L36" s="254"/>
      <c r="M36" s="254"/>
      <c r="N36" s="254"/>
      <c r="O36" s="254">
        <v>0</v>
      </c>
      <c r="P36" s="254"/>
      <c r="Q36" s="255"/>
      <c r="R36" s="156"/>
      <c r="S36" s="156"/>
      <c r="W36" s="155"/>
      <c r="X36" s="155"/>
      <c r="Y36" s="155"/>
      <c r="Z36" s="153"/>
      <c r="AA36" s="153"/>
      <c r="AB36" s="153"/>
      <c r="AC36" s="153"/>
      <c r="AD36" s="153"/>
    </row>
    <row r="37" spans="2:30" x14ac:dyDescent="0.25">
      <c r="B37" s="248" t="s">
        <v>157</v>
      </c>
      <c r="C37" s="258">
        <v>2738.9</v>
      </c>
      <c r="D37" s="258">
        <v>2732.1</v>
      </c>
      <c r="E37" s="258">
        <v>2412.6</v>
      </c>
      <c r="F37" s="250">
        <v>2411.9</v>
      </c>
      <c r="G37" s="250">
        <v>2409.1999999999998</v>
      </c>
      <c r="H37" s="250">
        <v>2383.1</v>
      </c>
      <c r="I37" s="250">
        <v>2360.6</v>
      </c>
      <c r="J37" s="250">
        <v>2354.3000000000002</v>
      </c>
      <c r="K37" s="250">
        <v>2346.8000000000002</v>
      </c>
      <c r="L37" s="250">
        <v>2366.4</v>
      </c>
      <c r="M37" s="250">
        <v>2355.4</v>
      </c>
      <c r="N37" s="250">
        <v>2371.155538481999</v>
      </c>
      <c r="O37" s="250">
        <v>2362.4</v>
      </c>
      <c r="P37" s="250">
        <v>2357.1999999999998</v>
      </c>
      <c r="Q37" s="251"/>
      <c r="R37" s="156"/>
      <c r="S37" s="156"/>
      <c r="T37" s="155"/>
      <c r="U37" s="155"/>
      <c r="V37" s="155"/>
      <c r="W37" s="155"/>
      <c r="X37" s="155"/>
      <c r="Y37" s="155"/>
      <c r="Z37" s="153"/>
      <c r="AA37" s="153"/>
      <c r="AB37" s="153"/>
      <c r="AC37" s="153"/>
      <c r="AD37" s="153"/>
    </row>
    <row r="38" spans="2:30" ht="15.75" thickBot="1" x14ac:dyDescent="0.3">
      <c r="B38" s="130"/>
      <c r="C38" s="130"/>
      <c r="D38" s="130"/>
      <c r="E38" s="130"/>
      <c r="F38" s="131"/>
      <c r="G38" s="131"/>
      <c r="H38" s="131"/>
      <c r="I38" s="131"/>
      <c r="J38" s="131"/>
      <c r="K38" s="131"/>
      <c r="L38" s="131"/>
      <c r="M38" s="131"/>
      <c r="N38" s="131"/>
      <c r="O38" s="131"/>
      <c r="P38" s="131"/>
      <c r="Q38" s="136"/>
      <c r="R38" s="156"/>
      <c r="S38" s="156"/>
      <c r="T38" s="155"/>
      <c r="U38" s="155"/>
      <c r="V38" s="155"/>
      <c r="W38" s="155"/>
      <c r="X38" s="155"/>
      <c r="Y38" s="155"/>
    </row>
    <row r="39" spans="2:30" ht="15.75" thickTop="1" x14ac:dyDescent="0.25">
      <c r="B39" s="137"/>
      <c r="C39" s="137"/>
      <c r="D39" s="137"/>
      <c r="E39" s="137"/>
      <c r="F39" s="138"/>
      <c r="G39" s="138"/>
      <c r="H39" s="138"/>
      <c r="I39" s="138"/>
      <c r="J39" s="138"/>
      <c r="K39" s="138"/>
      <c r="L39" s="138"/>
      <c r="M39" s="138"/>
      <c r="N39" s="138"/>
      <c r="O39" s="138"/>
      <c r="P39" s="138"/>
      <c r="Q39" s="137"/>
      <c r="R39" s="153"/>
      <c r="S39" s="153"/>
    </row>
    <row r="40" spans="2:30" x14ac:dyDescent="0.25">
      <c r="B40" s="304" t="s">
        <v>160</v>
      </c>
      <c r="C40" s="304"/>
      <c r="D40" s="304"/>
      <c r="E40" s="304"/>
      <c r="F40" s="304"/>
      <c r="G40" s="304"/>
      <c r="H40" s="304"/>
      <c r="I40" s="304"/>
      <c r="J40" s="304"/>
      <c r="K40" s="162"/>
      <c r="L40" s="169"/>
      <c r="M40" s="174"/>
      <c r="N40" s="171"/>
      <c r="O40" s="171"/>
      <c r="P40" s="233"/>
      <c r="Q40" s="86"/>
      <c r="R40" s="153"/>
      <c r="S40" s="153"/>
      <c r="T40" s="161"/>
      <c r="U40" s="161"/>
      <c r="V40" s="161"/>
    </row>
    <row r="41" spans="2:30" ht="16.5" customHeight="1" x14ac:dyDescent="0.25">
      <c r="B41" s="274" t="s">
        <v>173</v>
      </c>
      <c r="C41" s="158"/>
      <c r="D41" s="158"/>
      <c r="E41" s="158"/>
      <c r="F41" s="158"/>
      <c r="G41" s="158"/>
      <c r="H41" s="158"/>
      <c r="I41" s="158"/>
      <c r="J41" s="158"/>
      <c r="K41" s="158"/>
      <c r="L41" s="158"/>
      <c r="M41" s="158"/>
      <c r="N41" s="158"/>
      <c r="O41" s="158"/>
      <c r="P41" s="234"/>
      <c r="Q41" s="139"/>
      <c r="R41" s="153"/>
      <c r="S41" s="153"/>
      <c r="T41" s="161"/>
      <c r="U41" s="161"/>
      <c r="V41" s="161"/>
    </row>
    <row r="42" spans="2:30" ht="63" customHeight="1" x14ac:dyDescent="0.25">
      <c r="B42" s="297" t="s">
        <v>256</v>
      </c>
      <c r="C42" s="298"/>
      <c r="D42" s="298"/>
      <c r="E42" s="298"/>
      <c r="F42" s="298"/>
      <c r="G42" s="299"/>
      <c r="H42" s="172"/>
      <c r="I42" s="172"/>
      <c r="J42" s="172"/>
      <c r="K42" s="172"/>
      <c r="L42" s="172"/>
      <c r="M42" s="172"/>
      <c r="N42" s="172"/>
      <c r="O42" s="172"/>
      <c r="R42" s="153"/>
      <c r="S42" s="153"/>
      <c r="T42" s="161"/>
      <c r="U42" s="161"/>
      <c r="V42" s="161"/>
    </row>
    <row r="43" spans="2:30" ht="54.75" customHeight="1" x14ac:dyDescent="0.25">
      <c r="B43" s="300" t="s">
        <v>255</v>
      </c>
      <c r="C43" s="301"/>
      <c r="D43" s="301"/>
      <c r="E43" s="301"/>
      <c r="F43" s="301"/>
      <c r="G43" s="302"/>
      <c r="N43" s="154"/>
      <c r="O43" s="154"/>
      <c r="R43" s="153"/>
      <c r="S43" s="153"/>
      <c r="T43" s="153"/>
      <c r="U43" s="153"/>
      <c r="V43" s="153"/>
      <c r="W43" s="153"/>
    </row>
    <row r="44" spans="2:30" x14ac:dyDescent="0.25">
      <c r="B44" s="154"/>
      <c r="C44" s="114"/>
      <c r="D44" s="114"/>
      <c r="E44" s="114"/>
      <c r="R44" s="153"/>
      <c r="S44" s="153"/>
      <c r="T44" s="153"/>
      <c r="U44" s="153"/>
      <c r="V44" s="153"/>
      <c r="W44" s="153"/>
    </row>
    <row r="45" spans="2:30" x14ac:dyDescent="0.25">
      <c r="B45" s="154"/>
      <c r="C45" s="114"/>
      <c r="D45" s="114"/>
      <c r="E45" s="114"/>
      <c r="R45" s="153"/>
      <c r="S45" s="153"/>
      <c r="T45" s="153"/>
      <c r="U45" s="153"/>
      <c r="V45" s="153"/>
      <c r="W45" s="153"/>
    </row>
    <row r="46" spans="2:30" x14ac:dyDescent="0.25">
      <c r="B46" s="154"/>
      <c r="C46" s="114"/>
      <c r="D46" s="114"/>
      <c r="E46" s="114"/>
      <c r="R46" s="153"/>
      <c r="S46" s="153"/>
      <c r="T46" s="153"/>
      <c r="U46" s="153"/>
      <c r="V46" s="153"/>
      <c r="W46" s="153"/>
    </row>
    <row r="47" spans="2:30" x14ac:dyDescent="0.25">
      <c r="E47" s="154"/>
      <c r="F47" s="154"/>
      <c r="G47" s="154"/>
      <c r="H47" s="154"/>
      <c r="I47" s="154"/>
      <c r="J47" s="154"/>
      <c r="K47" s="154"/>
      <c r="L47" s="154"/>
      <c r="M47" s="154"/>
      <c r="N47" s="154"/>
      <c r="O47" s="154"/>
      <c r="R47" s="153"/>
      <c r="S47" s="153"/>
      <c r="T47" s="153"/>
      <c r="U47" s="153"/>
      <c r="V47" s="153"/>
      <c r="W47" s="153"/>
    </row>
    <row r="48" spans="2:30" x14ac:dyDescent="0.25">
      <c r="C48" s="103"/>
      <c r="D48" s="103"/>
      <c r="E48" s="154"/>
      <c r="F48" s="154"/>
      <c r="G48" s="154"/>
      <c r="H48" s="154"/>
      <c r="I48" s="154"/>
      <c r="J48" s="154"/>
      <c r="K48" s="154"/>
      <c r="L48" s="154"/>
      <c r="M48" s="154"/>
      <c r="N48" s="154"/>
      <c r="O48" s="154"/>
      <c r="R48" s="153"/>
      <c r="S48" s="153"/>
      <c r="T48" s="153"/>
      <c r="U48" s="153"/>
      <c r="V48" s="153"/>
      <c r="W48" s="153"/>
    </row>
    <row r="49" spans="3:23" x14ac:dyDescent="0.25">
      <c r="E49" s="154"/>
      <c r="F49" s="154"/>
      <c r="G49" s="154"/>
      <c r="H49" s="154"/>
      <c r="I49" s="154"/>
      <c r="J49" s="154"/>
      <c r="K49" s="154"/>
      <c r="L49" s="154"/>
      <c r="M49" s="154"/>
      <c r="N49" s="154"/>
      <c r="O49" s="154"/>
      <c r="R49" s="153"/>
      <c r="S49" s="153"/>
      <c r="T49" s="153"/>
      <c r="U49" s="153"/>
      <c r="V49" s="153"/>
      <c r="W49" s="153"/>
    </row>
    <row r="50" spans="3:23" x14ac:dyDescent="0.25">
      <c r="C50" s="103"/>
      <c r="D50" s="103"/>
      <c r="E50" s="154"/>
      <c r="F50" s="154"/>
      <c r="G50" s="154"/>
      <c r="H50" s="154"/>
      <c r="I50" s="154"/>
      <c r="J50" s="154"/>
      <c r="K50" s="154"/>
      <c r="L50" s="154"/>
      <c r="M50" s="154"/>
      <c r="N50" s="154"/>
      <c r="O50" s="154"/>
      <c r="R50" s="153"/>
      <c r="S50" s="153"/>
      <c r="T50" s="153"/>
      <c r="U50" s="153"/>
      <c r="V50" s="153"/>
      <c r="W50" s="153"/>
    </row>
    <row r="51" spans="3:23" x14ac:dyDescent="0.25">
      <c r="E51" s="154"/>
      <c r="F51" s="154"/>
      <c r="G51" s="154"/>
      <c r="H51" s="154"/>
      <c r="I51" s="154"/>
      <c r="J51" s="154"/>
      <c r="K51" s="154"/>
      <c r="L51" s="154"/>
      <c r="M51" s="154"/>
      <c r="N51" s="154"/>
      <c r="O51" s="154"/>
      <c r="R51" s="153"/>
      <c r="S51" s="153"/>
      <c r="T51" s="153"/>
      <c r="U51" s="153"/>
      <c r="V51" s="153"/>
      <c r="W51" s="153"/>
    </row>
    <row r="52" spans="3:23" x14ac:dyDescent="0.25">
      <c r="C52" s="103"/>
      <c r="D52" s="103"/>
      <c r="E52" s="154"/>
      <c r="F52" s="154"/>
      <c r="G52" s="154"/>
      <c r="H52" s="154"/>
      <c r="I52" s="154"/>
      <c r="J52" s="154"/>
      <c r="K52" s="154"/>
      <c r="L52" s="154"/>
      <c r="M52" s="154"/>
      <c r="N52" s="154"/>
      <c r="O52" s="154"/>
      <c r="R52" s="153"/>
      <c r="S52" s="153"/>
      <c r="T52" s="153"/>
      <c r="U52" s="153"/>
      <c r="V52" s="153"/>
      <c r="W52" s="153"/>
    </row>
    <row r="53" spans="3:23" x14ac:dyDescent="0.25">
      <c r="E53" s="154"/>
      <c r="F53" s="154"/>
      <c r="G53" s="154"/>
      <c r="H53" s="154"/>
      <c r="I53" s="154"/>
      <c r="J53" s="154"/>
      <c r="K53" s="154"/>
      <c r="L53" s="154"/>
      <c r="M53" s="154"/>
      <c r="N53" s="154"/>
      <c r="O53" s="154"/>
      <c r="R53" s="153"/>
      <c r="S53" s="153"/>
      <c r="T53" s="153"/>
      <c r="U53" s="153"/>
      <c r="V53" s="153"/>
      <c r="W53" s="153"/>
    </row>
    <row r="54" spans="3:23" x14ac:dyDescent="0.25">
      <c r="R54" s="153"/>
      <c r="S54" s="153"/>
      <c r="T54" s="153"/>
      <c r="U54" s="153"/>
      <c r="V54" s="153"/>
      <c r="W54" s="153"/>
    </row>
    <row r="55" spans="3:23" x14ac:dyDescent="0.25">
      <c r="C55" s="103"/>
      <c r="D55" s="103"/>
      <c r="E55" s="103"/>
      <c r="F55" s="103"/>
      <c r="G55" s="103"/>
      <c r="H55" s="103"/>
      <c r="I55" s="103"/>
      <c r="J55" s="103"/>
      <c r="K55" s="103"/>
      <c r="L55" s="103"/>
      <c r="M55" s="103"/>
      <c r="N55" s="103"/>
      <c r="O55" s="103"/>
      <c r="R55" s="153"/>
      <c r="S55" s="153"/>
      <c r="T55" s="153"/>
      <c r="U55" s="153"/>
      <c r="V55" s="153"/>
      <c r="W55" s="153"/>
    </row>
    <row r="56" spans="3:23" x14ac:dyDescent="0.25">
      <c r="R56" s="153"/>
      <c r="S56" s="153"/>
      <c r="T56" s="153"/>
      <c r="U56" s="153"/>
      <c r="V56" s="153"/>
      <c r="W56" s="153"/>
    </row>
    <row r="57" spans="3:23" x14ac:dyDescent="0.25">
      <c r="R57" s="153"/>
      <c r="S57" s="153"/>
      <c r="T57" s="153"/>
      <c r="U57" s="153"/>
      <c r="V57" s="153"/>
      <c r="W57" s="153"/>
    </row>
    <row r="58" spans="3:23" x14ac:dyDescent="0.25">
      <c r="R58" s="153"/>
      <c r="S58" s="153"/>
      <c r="T58" s="153"/>
      <c r="U58" s="153"/>
      <c r="V58" s="153"/>
      <c r="W58" s="153"/>
    </row>
    <row r="59" spans="3:23" x14ac:dyDescent="0.25">
      <c r="R59" s="153"/>
      <c r="S59" s="153"/>
      <c r="T59" s="153"/>
      <c r="U59" s="153"/>
      <c r="V59" s="153"/>
      <c r="W59" s="153"/>
    </row>
    <row r="60" spans="3:23" x14ac:dyDescent="0.25">
      <c r="R60" s="153"/>
      <c r="S60" s="153"/>
      <c r="T60" s="153"/>
      <c r="U60" s="153"/>
      <c r="V60" s="153"/>
      <c r="W60" s="153"/>
    </row>
    <row r="61" spans="3:23" x14ac:dyDescent="0.25">
      <c r="R61" s="153"/>
      <c r="S61" s="153"/>
      <c r="T61" s="153"/>
      <c r="U61" s="153"/>
      <c r="V61" s="153"/>
      <c r="W61" s="153"/>
    </row>
    <row r="62" spans="3:23" x14ac:dyDescent="0.25">
      <c r="R62" s="153"/>
      <c r="S62" s="153"/>
      <c r="T62" s="153"/>
      <c r="U62" s="153"/>
      <c r="V62" s="153"/>
      <c r="W62" s="153"/>
    </row>
    <row r="63" spans="3:23" x14ac:dyDescent="0.25">
      <c r="R63" s="153"/>
      <c r="S63" s="153"/>
      <c r="T63" s="153"/>
      <c r="U63" s="153"/>
      <c r="V63" s="153"/>
      <c r="W63" s="153"/>
    </row>
    <row r="64" spans="3:23" x14ac:dyDescent="0.25">
      <c r="R64" s="153"/>
      <c r="S64" s="153"/>
      <c r="T64" s="153"/>
      <c r="U64" s="153"/>
      <c r="V64" s="153"/>
      <c r="W64" s="153"/>
    </row>
    <row r="65" spans="18:23" x14ac:dyDescent="0.25">
      <c r="R65" s="153"/>
      <c r="S65" s="153"/>
      <c r="T65" s="153"/>
      <c r="U65" s="153"/>
      <c r="V65" s="153"/>
      <c r="W65" s="153"/>
    </row>
  </sheetData>
  <mergeCells count="6">
    <mergeCell ref="B43:G43"/>
    <mergeCell ref="B6:Q6"/>
    <mergeCell ref="B7:Q7"/>
    <mergeCell ref="B40:J40"/>
    <mergeCell ref="B8:R8"/>
    <mergeCell ref="B42:G42"/>
  </mergeCells>
  <hyperlinks>
    <hyperlink ref="A1" r:id="rId1" location="Indice!A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247"/>
  <sheetViews>
    <sheetView zoomScaleNormal="100" workbookViewId="0"/>
  </sheetViews>
  <sheetFormatPr baseColWidth="10" defaultColWidth="11.42578125" defaultRowHeight="12.75" x14ac:dyDescent="0.2"/>
  <cols>
    <col min="1" max="1" width="7.7109375" style="79" customWidth="1"/>
    <col min="2" max="2" width="57.85546875" style="79" customWidth="1"/>
    <col min="3" max="3" width="16.140625" style="79" customWidth="1"/>
    <col min="4" max="4" width="16.140625" style="78" customWidth="1"/>
    <col min="5" max="16" width="16.140625" style="79" customWidth="1"/>
    <col min="17" max="17" width="11" style="79" customWidth="1"/>
    <col min="18" max="18" width="12.140625" style="281" bestFit="1" customWidth="1"/>
    <col min="19" max="19" width="14.7109375" style="79" bestFit="1" customWidth="1"/>
    <col min="20" max="16384" width="11.42578125" style="79"/>
  </cols>
  <sheetData>
    <row r="1" spans="1:23" x14ac:dyDescent="0.2">
      <c r="A1" s="159" t="s">
        <v>127</v>
      </c>
      <c r="C1" s="154"/>
      <c r="D1" s="154"/>
      <c r="E1" s="154"/>
      <c r="F1" s="154"/>
      <c r="G1" s="154"/>
      <c r="H1" s="154"/>
      <c r="I1" s="154"/>
      <c r="J1" s="154"/>
      <c r="K1" s="154"/>
      <c r="L1" s="154"/>
      <c r="M1" s="154"/>
      <c r="N1" s="154"/>
      <c r="O1" s="154"/>
      <c r="P1" s="154"/>
    </row>
    <row r="2" spans="1:23" ht="15.75" x14ac:dyDescent="0.25">
      <c r="A2" s="77"/>
      <c r="B2" s="261" t="s">
        <v>229</v>
      </c>
      <c r="C2" s="167"/>
      <c r="D2" s="167"/>
      <c r="E2" s="167"/>
      <c r="F2" s="167"/>
      <c r="G2" s="167"/>
      <c r="H2" s="167"/>
      <c r="I2" s="167"/>
      <c r="J2" s="167"/>
      <c r="K2" s="167"/>
      <c r="L2" s="167"/>
      <c r="M2" s="167"/>
      <c r="N2" s="167"/>
      <c r="O2" s="167"/>
      <c r="P2" s="280"/>
    </row>
    <row r="3" spans="1:23" ht="15.75" x14ac:dyDescent="0.25">
      <c r="A3" s="80"/>
      <c r="B3" s="263" t="s">
        <v>0</v>
      </c>
      <c r="C3" s="121"/>
      <c r="D3" s="121"/>
      <c r="E3" s="121"/>
      <c r="F3" s="121"/>
      <c r="G3" s="121"/>
      <c r="H3" s="121"/>
      <c r="I3" s="121"/>
      <c r="J3" s="121"/>
      <c r="K3" s="121"/>
      <c r="L3" s="121"/>
      <c r="M3" s="121"/>
      <c r="N3" s="121"/>
      <c r="O3" s="121"/>
      <c r="P3" s="121"/>
    </row>
    <row r="4" spans="1:23" x14ac:dyDescent="0.2">
      <c r="B4" s="58"/>
      <c r="C4" s="58"/>
      <c r="F4" s="81"/>
      <c r="G4" s="81"/>
      <c r="H4" s="81"/>
      <c r="I4" s="81"/>
      <c r="J4" s="81"/>
      <c r="K4" s="81"/>
      <c r="L4" s="81"/>
      <c r="M4" s="81"/>
      <c r="N4" s="81"/>
      <c r="O4" s="81"/>
      <c r="P4" s="81"/>
      <c r="Q4" s="81"/>
    </row>
    <row r="5" spans="1:23" ht="15" customHeight="1" x14ac:dyDescent="0.3">
      <c r="B5" s="59"/>
      <c r="C5" s="58"/>
    </row>
    <row r="6" spans="1:23" ht="15.75" x14ac:dyDescent="0.25">
      <c r="B6" s="306" t="s">
        <v>253</v>
      </c>
      <c r="C6" s="306"/>
      <c r="D6" s="306"/>
      <c r="E6" s="306"/>
      <c r="F6" s="306"/>
      <c r="G6" s="306"/>
      <c r="H6" s="306"/>
      <c r="I6" s="306"/>
      <c r="J6" s="306"/>
      <c r="K6" s="306"/>
      <c r="L6" s="306"/>
      <c r="M6" s="306"/>
      <c r="N6" s="306"/>
      <c r="O6" s="306"/>
      <c r="P6" s="306"/>
      <c r="Q6" s="306"/>
    </row>
    <row r="7" spans="1:23" ht="16.5" customHeight="1" x14ac:dyDescent="0.2">
      <c r="B7" s="307" t="s">
        <v>167</v>
      </c>
      <c r="C7" s="307"/>
      <c r="D7" s="307"/>
      <c r="E7" s="307"/>
      <c r="F7" s="307"/>
      <c r="G7" s="307"/>
      <c r="H7" s="307"/>
      <c r="I7" s="307"/>
      <c r="J7" s="307"/>
      <c r="K7" s="307"/>
      <c r="L7" s="307"/>
      <c r="M7" s="307"/>
      <c r="N7" s="307"/>
      <c r="O7" s="307"/>
      <c r="P7" s="307"/>
      <c r="Q7" s="307"/>
    </row>
    <row r="8" spans="1:23" ht="16.5" customHeight="1" x14ac:dyDescent="0.25">
      <c r="B8" s="296" t="s">
        <v>243</v>
      </c>
      <c r="C8" s="296"/>
      <c r="D8" s="296"/>
      <c r="E8" s="296"/>
      <c r="F8" s="296"/>
      <c r="G8" s="296"/>
      <c r="H8" s="296"/>
      <c r="I8" s="296"/>
      <c r="J8" s="296"/>
      <c r="K8" s="296"/>
      <c r="L8" s="296"/>
      <c r="M8" s="296"/>
      <c r="N8" s="296"/>
      <c r="O8" s="296"/>
      <c r="P8" s="296"/>
      <c r="Q8" s="296"/>
    </row>
    <row r="9" spans="1:23" ht="16.5" customHeight="1" x14ac:dyDescent="0.2">
      <c r="B9" s="60"/>
      <c r="C9" s="82"/>
      <c r="D9" s="82"/>
    </row>
    <row r="10" spans="1:23" ht="15" customHeight="1" thickBot="1" x14ac:dyDescent="0.25">
      <c r="B10" s="58"/>
      <c r="C10" s="58"/>
      <c r="D10" s="58"/>
      <c r="E10" s="58"/>
      <c r="F10" s="58"/>
      <c r="G10" s="58"/>
      <c r="H10" s="58"/>
      <c r="I10" s="58"/>
      <c r="J10" s="58"/>
      <c r="K10" s="58"/>
      <c r="L10" s="58"/>
      <c r="M10" s="58"/>
      <c r="N10" s="58"/>
      <c r="O10" s="58"/>
      <c r="P10" s="279"/>
      <c r="Q10" s="58"/>
      <c r="R10" s="282"/>
      <c r="S10" s="58"/>
      <c r="T10" s="58"/>
      <c r="U10" s="58"/>
      <c r="V10" s="58"/>
      <c r="W10" s="58"/>
    </row>
    <row r="11" spans="1:23" ht="22.5" customHeight="1" thickTop="1" x14ac:dyDescent="0.25">
      <c r="B11" s="61"/>
      <c r="C11" s="236">
        <v>43466</v>
      </c>
      <c r="D11" s="236">
        <v>43497</v>
      </c>
      <c r="E11" s="236">
        <v>43525</v>
      </c>
      <c r="F11" s="236">
        <v>43556</v>
      </c>
      <c r="G11" s="236">
        <v>43586</v>
      </c>
      <c r="H11" s="236">
        <v>43617</v>
      </c>
      <c r="I11" s="236">
        <v>43647</v>
      </c>
      <c r="J11" s="236">
        <v>43678</v>
      </c>
      <c r="K11" s="236">
        <v>43709</v>
      </c>
      <c r="L11" s="8" t="s">
        <v>245</v>
      </c>
      <c r="M11" s="8" t="s">
        <v>246</v>
      </c>
      <c r="N11" s="8" t="s">
        <v>248</v>
      </c>
      <c r="O11" s="8" t="s">
        <v>247</v>
      </c>
      <c r="P11" s="8" t="s">
        <v>262</v>
      </c>
      <c r="Q11" s="8" t="s">
        <v>249</v>
      </c>
    </row>
    <row r="12" spans="1:23" ht="15.75" x14ac:dyDescent="0.25">
      <c r="B12" s="63" t="s">
        <v>171</v>
      </c>
      <c r="C12" s="9">
        <f t="shared" ref="C12:H12" si="0">+C14+C25</f>
        <v>332746.60000000003</v>
      </c>
      <c r="D12" s="9">
        <f t="shared" si="0"/>
        <v>331571</v>
      </c>
      <c r="E12" s="149">
        <f t="shared" si="0"/>
        <v>322317</v>
      </c>
      <c r="F12" s="9">
        <f t="shared" si="0"/>
        <v>331740.90000000002</v>
      </c>
      <c r="G12" s="9">
        <f t="shared" si="0"/>
        <v>327350.40000000002</v>
      </c>
      <c r="H12" s="9">
        <f t="shared" si="0"/>
        <v>334706.19999999995</v>
      </c>
      <c r="I12" s="9">
        <f t="shared" ref="I12:N12" si="1">+I14+I25</f>
        <v>339420.1</v>
      </c>
      <c r="J12" s="9">
        <f t="shared" si="1"/>
        <v>307589.2</v>
      </c>
      <c r="K12" s="9">
        <f t="shared" si="1"/>
        <v>308742.5</v>
      </c>
      <c r="L12" s="9">
        <f t="shared" si="1"/>
        <v>307948.79999999999</v>
      </c>
      <c r="M12" s="9">
        <f t="shared" si="1"/>
        <v>308765.5</v>
      </c>
      <c r="N12" s="9">
        <f t="shared" si="1"/>
        <v>320637.09999999998</v>
      </c>
      <c r="O12" s="9">
        <v>321917.09999999998</v>
      </c>
      <c r="P12" s="9">
        <v>321847.29999999993</v>
      </c>
      <c r="Q12" s="53">
        <f>SUM(Q14:Q45)</f>
        <v>1</v>
      </c>
      <c r="S12" s="154"/>
    </row>
    <row r="13" spans="1:23" x14ac:dyDescent="0.2">
      <c r="B13" s="64" t="s">
        <v>63</v>
      </c>
      <c r="C13" s="65"/>
      <c r="D13" s="65"/>
      <c r="E13" s="65"/>
      <c r="F13" s="65"/>
      <c r="G13" s="65"/>
      <c r="H13" s="65"/>
      <c r="I13" s="65"/>
      <c r="J13" s="65"/>
      <c r="K13" s="65"/>
      <c r="L13" s="65"/>
      <c r="M13" s="65"/>
      <c r="N13" s="65"/>
      <c r="O13" s="65"/>
      <c r="P13" s="65"/>
      <c r="Q13" s="65"/>
      <c r="S13" s="154"/>
    </row>
    <row r="14" spans="1:23" ht="14.25" x14ac:dyDescent="0.2">
      <c r="B14" s="66" t="s">
        <v>64</v>
      </c>
      <c r="C14" s="67">
        <f>+C16+C21</f>
        <v>80270.8</v>
      </c>
      <c r="D14" s="67">
        <f t="shared" ref="D14:H14" si="2">+D16+D21</f>
        <v>77088</v>
      </c>
      <c r="E14" s="67">
        <f t="shared" si="2"/>
        <v>71273</v>
      </c>
      <c r="F14" s="67">
        <f t="shared" si="2"/>
        <v>73061.899999999994</v>
      </c>
      <c r="G14" s="67">
        <f t="shared" si="2"/>
        <v>72730.399999999994</v>
      </c>
      <c r="H14" s="67">
        <f t="shared" si="2"/>
        <v>78268.2</v>
      </c>
      <c r="I14" s="67">
        <f t="shared" ref="I14:N14" si="3">+I16+I21</f>
        <v>77435.8</v>
      </c>
      <c r="J14" s="67">
        <f t="shared" si="3"/>
        <v>58924.5</v>
      </c>
      <c r="K14" s="67">
        <f t="shared" si="3"/>
        <v>61291</v>
      </c>
      <c r="L14" s="67">
        <f t="shared" si="3"/>
        <v>60752.3</v>
      </c>
      <c r="M14" s="67">
        <f t="shared" si="3"/>
        <v>62711.600000000006</v>
      </c>
      <c r="N14" s="67">
        <f t="shared" si="3"/>
        <v>71664.299999999988</v>
      </c>
      <c r="O14" s="67">
        <v>72307.600000000006</v>
      </c>
      <c r="P14" s="67">
        <v>71966.399999999994</v>
      </c>
      <c r="Q14" s="85">
        <f>+P14/$P$12</f>
        <v>0.2236041750233729</v>
      </c>
      <c r="S14" s="154"/>
    </row>
    <row r="15" spans="1:23" ht="14.25" x14ac:dyDescent="0.2">
      <c r="B15" s="66"/>
      <c r="C15" s="67"/>
      <c r="D15" s="67"/>
      <c r="E15" s="67"/>
      <c r="F15" s="67"/>
      <c r="G15" s="67"/>
      <c r="H15" s="67"/>
      <c r="I15" s="67"/>
      <c r="J15" s="67"/>
      <c r="K15" s="67"/>
      <c r="L15" s="67"/>
      <c r="M15" s="67"/>
      <c r="N15" s="67"/>
      <c r="O15" s="67"/>
      <c r="P15" s="67"/>
      <c r="Q15" s="85"/>
      <c r="S15" s="154"/>
    </row>
    <row r="16" spans="1:23" ht="14.25" x14ac:dyDescent="0.2">
      <c r="B16" s="66" t="s">
        <v>65</v>
      </c>
      <c r="C16" s="67">
        <f>+SUM(C17:C19)</f>
        <v>58362.8</v>
      </c>
      <c r="D16" s="67">
        <f t="shared" ref="D16:H16" si="4">+SUM(D17:D19)</f>
        <v>54664</v>
      </c>
      <c r="E16" s="67">
        <f t="shared" si="4"/>
        <v>47839.7</v>
      </c>
      <c r="F16" s="67">
        <f t="shared" si="4"/>
        <v>48809.5</v>
      </c>
      <c r="G16" s="67">
        <f t="shared" si="4"/>
        <v>48285.899999999994</v>
      </c>
      <c r="H16" s="67">
        <f t="shared" si="4"/>
        <v>51064</v>
      </c>
      <c r="I16" s="67">
        <f t="shared" ref="I16" si="5">+SUM(I17:I19)</f>
        <v>49104.5</v>
      </c>
      <c r="J16" s="67">
        <f t="shared" ref="J16" si="6">+SUM(J17:J19)</f>
        <v>37395.9</v>
      </c>
      <c r="K16" s="67">
        <f t="shared" ref="K16" si="7">+SUM(K17:K19)</f>
        <v>38682.199999999997</v>
      </c>
      <c r="L16" s="67">
        <f t="shared" ref="L16" si="8">+SUM(L17:L19)</f>
        <v>37888.9</v>
      </c>
      <c r="M16" s="67">
        <f t="shared" ref="M16" si="9">+SUM(M17:M19)</f>
        <v>38921.100000000006</v>
      </c>
      <c r="N16" s="67">
        <f t="shared" ref="N16:P16" si="10">+SUM(N17:N19)</f>
        <v>47213.1</v>
      </c>
      <c r="O16" s="67">
        <f t="shared" si="10"/>
        <v>47078.2</v>
      </c>
      <c r="P16" s="67">
        <f t="shared" si="10"/>
        <v>47922.9</v>
      </c>
      <c r="Q16" s="85"/>
      <c r="S16" s="154"/>
    </row>
    <row r="17" spans="2:20" ht="15" x14ac:dyDescent="0.25">
      <c r="B17" s="68" t="s">
        <v>133</v>
      </c>
      <c r="C17" s="65">
        <v>32021.599999999999</v>
      </c>
      <c r="D17" s="65">
        <v>28613.9</v>
      </c>
      <c r="E17" s="65">
        <v>25158.1</v>
      </c>
      <c r="F17" s="65">
        <v>26392.2</v>
      </c>
      <c r="G17" s="65">
        <v>26385.5</v>
      </c>
      <c r="H17" s="65">
        <v>27719.8</v>
      </c>
      <c r="I17" s="65">
        <v>26470.699999999997</v>
      </c>
      <c r="J17" s="65">
        <v>20528.8</v>
      </c>
      <c r="K17" s="65">
        <v>20850.599999999999</v>
      </c>
      <c r="L17" s="65">
        <v>20061.5</v>
      </c>
      <c r="M17" s="65">
        <v>19833.7</v>
      </c>
      <c r="N17" s="65">
        <v>18925.3</v>
      </c>
      <c r="O17" s="65">
        <v>17047.599999999999</v>
      </c>
      <c r="P17" s="65">
        <v>16968.5</v>
      </c>
      <c r="Q17" s="85"/>
      <c r="S17" s="154"/>
    </row>
    <row r="18" spans="2:20" ht="15" x14ac:dyDescent="0.25">
      <c r="B18" s="68" t="s">
        <v>66</v>
      </c>
      <c r="C18" s="65">
        <v>16074.5</v>
      </c>
      <c r="D18" s="65">
        <v>15272.6</v>
      </c>
      <c r="E18" s="65">
        <v>14118.8</v>
      </c>
      <c r="F18" s="65">
        <v>13981.1</v>
      </c>
      <c r="G18" s="65">
        <v>13687.1</v>
      </c>
      <c r="H18" s="65">
        <v>14329.7</v>
      </c>
      <c r="I18" s="65">
        <v>13915.800000000001</v>
      </c>
      <c r="J18" s="65">
        <v>10643.1</v>
      </c>
      <c r="K18" s="65">
        <v>10831.2</v>
      </c>
      <c r="L18" s="65">
        <v>10428.799999999999</v>
      </c>
      <c r="M18" s="65">
        <v>11353.6</v>
      </c>
      <c r="N18" s="65">
        <v>19462.2</v>
      </c>
      <c r="O18" s="65">
        <v>19194</v>
      </c>
      <c r="P18" s="65">
        <v>20234.5</v>
      </c>
      <c r="Q18" s="85"/>
      <c r="S18" s="154"/>
      <c r="T18" s="103"/>
    </row>
    <row r="19" spans="2:20" ht="15" x14ac:dyDescent="0.25">
      <c r="B19" s="68" t="s">
        <v>132</v>
      </c>
      <c r="C19" s="65">
        <v>10266.700000000001</v>
      </c>
      <c r="D19" s="65">
        <v>10777.5</v>
      </c>
      <c r="E19" s="65">
        <v>8562.7999999999993</v>
      </c>
      <c r="F19" s="65">
        <v>8436.2000000000007</v>
      </c>
      <c r="G19" s="65">
        <v>8213.2999999999993</v>
      </c>
      <c r="H19" s="65">
        <v>9014.5</v>
      </c>
      <c r="I19" s="65">
        <v>8718</v>
      </c>
      <c r="J19" s="65">
        <v>6224</v>
      </c>
      <c r="K19" s="65">
        <v>7000.4</v>
      </c>
      <c r="L19" s="65">
        <v>7398.6</v>
      </c>
      <c r="M19" s="65">
        <v>7733.8</v>
      </c>
      <c r="N19" s="65">
        <v>8825.6</v>
      </c>
      <c r="O19" s="65">
        <v>10836.6</v>
      </c>
      <c r="P19" s="65">
        <v>10719.9</v>
      </c>
      <c r="Q19" s="85"/>
      <c r="S19" s="154"/>
    </row>
    <row r="20" spans="2:20" ht="15" x14ac:dyDescent="0.25">
      <c r="B20" s="68"/>
      <c r="C20" s="67"/>
      <c r="D20" s="67"/>
      <c r="E20" s="67"/>
      <c r="F20" s="67"/>
      <c r="G20" s="67"/>
      <c r="H20" s="67"/>
      <c r="I20" s="67"/>
      <c r="J20" s="67"/>
      <c r="K20" s="67"/>
      <c r="L20" s="67"/>
      <c r="M20" s="67"/>
      <c r="N20" s="67"/>
      <c r="O20" s="67"/>
      <c r="P20" s="67"/>
      <c r="Q20" s="85"/>
      <c r="S20" s="154"/>
    </row>
    <row r="21" spans="2:20" ht="14.25" x14ac:dyDescent="0.2">
      <c r="B21" s="66" t="s">
        <v>67</v>
      </c>
      <c r="C21" s="67">
        <f>+SUM(C22:C23)</f>
        <v>21908</v>
      </c>
      <c r="D21" s="67">
        <f t="shared" ref="D21:H21" si="11">+SUM(D22:D23)</f>
        <v>22424</v>
      </c>
      <c r="E21" s="67">
        <f t="shared" si="11"/>
        <v>23433.300000000003</v>
      </c>
      <c r="F21" s="67">
        <f t="shared" si="11"/>
        <v>24252.400000000001</v>
      </c>
      <c r="G21" s="67">
        <f t="shared" si="11"/>
        <v>24444.5</v>
      </c>
      <c r="H21" s="67">
        <f t="shared" si="11"/>
        <v>27204.2</v>
      </c>
      <c r="I21" s="67">
        <f t="shared" ref="I21:P21" si="12">+SUM(I22:I23)</f>
        <v>28331.3</v>
      </c>
      <c r="J21" s="67">
        <f t="shared" si="12"/>
        <v>21528.6</v>
      </c>
      <c r="K21" s="67">
        <f t="shared" si="12"/>
        <v>22608.799999999999</v>
      </c>
      <c r="L21" s="67">
        <f t="shared" si="12"/>
        <v>22863.399999999998</v>
      </c>
      <c r="M21" s="67">
        <f t="shared" si="12"/>
        <v>23790.5</v>
      </c>
      <c r="N21" s="67">
        <f t="shared" si="12"/>
        <v>24451.199999999997</v>
      </c>
      <c r="O21" s="67">
        <f t="shared" si="12"/>
        <v>25229.4</v>
      </c>
      <c r="P21" s="67">
        <f t="shared" si="12"/>
        <v>24043.5</v>
      </c>
      <c r="Q21" s="85"/>
      <c r="S21" s="154"/>
    </row>
    <row r="22" spans="2:20" ht="15" x14ac:dyDescent="0.25">
      <c r="B22" s="68" t="s">
        <v>133</v>
      </c>
      <c r="C22" s="65">
        <v>21718.6</v>
      </c>
      <c r="D22" s="65">
        <v>21904.400000000001</v>
      </c>
      <c r="E22" s="65">
        <v>21914.9</v>
      </c>
      <c r="F22" s="65">
        <v>22672.2</v>
      </c>
      <c r="G22" s="65">
        <v>23145.9</v>
      </c>
      <c r="H22" s="65">
        <v>25787.7</v>
      </c>
      <c r="I22" s="65">
        <v>26920.3</v>
      </c>
      <c r="J22" s="65">
        <v>20482.5</v>
      </c>
      <c r="K22" s="65">
        <v>21660.2</v>
      </c>
      <c r="L22" s="65">
        <v>21903.3</v>
      </c>
      <c r="M22" s="65">
        <v>22834.6</v>
      </c>
      <c r="N22" s="65">
        <v>23718.1</v>
      </c>
      <c r="O22" s="65">
        <v>24472.5</v>
      </c>
      <c r="P22" s="65">
        <v>23403.7</v>
      </c>
      <c r="Q22" s="85"/>
      <c r="S22" s="154"/>
    </row>
    <row r="23" spans="2:20" ht="15" x14ac:dyDescent="0.25">
      <c r="B23" s="68" t="s">
        <v>66</v>
      </c>
      <c r="C23" s="65">
        <v>189.4</v>
      </c>
      <c r="D23" s="65">
        <v>519.6</v>
      </c>
      <c r="E23" s="65">
        <v>1518.4</v>
      </c>
      <c r="F23" s="65">
        <v>1580.2</v>
      </c>
      <c r="G23" s="65">
        <v>1298.5999999999999</v>
      </c>
      <c r="H23" s="65">
        <v>1416.5</v>
      </c>
      <c r="I23" s="65">
        <v>1411</v>
      </c>
      <c r="J23" s="65">
        <v>1046.0999999999999</v>
      </c>
      <c r="K23" s="65">
        <v>948.6</v>
      </c>
      <c r="L23" s="65">
        <v>960.1</v>
      </c>
      <c r="M23" s="65">
        <v>955.9</v>
      </c>
      <c r="N23" s="65">
        <v>733.1</v>
      </c>
      <c r="O23" s="65">
        <v>756.9</v>
      </c>
      <c r="P23" s="65">
        <v>639.79999999999995</v>
      </c>
      <c r="Q23" s="85"/>
      <c r="S23" s="154"/>
    </row>
    <row r="24" spans="2:20" ht="15" x14ac:dyDescent="0.25">
      <c r="B24" s="68"/>
      <c r="C24" s="65"/>
      <c r="D24" s="65"/>
      <c r="E24" s="65"/>
      <c r="F24" s="65"/>
      <c r="G24" s="65"/>
      <c r="H24" s="65"/>
      <c r="I24" s="65"/>
      <c r="J24" s="65"/>
      <c r="K24" s="65"/>
      <c r="L24" s="65"/>
      <c r="M24" s="65"/>
      <c r="N24" s="65"/>
      <c r="O24" s="65"/>
      <c r="P24" s="65"/>
      <c r="Q24" s="85"/>
      <c r="S24" s="154"/>
    </row>
    <row r="25" spans="2:20" ht="14.25" x14ac:dyDescent="0.2">
      <c r="B25" s="66" t="s">
        <v>68</v>
      </c>
      <c r="C25" s="67">
        <f t="shared" ref="C25:K25" si="13">+C27+C32+C37+C40+C43</f>
        <v>252475.80000000005</v>
      </c>
      <c r="D25" s="67">
        <f t="shared" si="13"/>
        <v>254483</v>
      </c>
      <c r="E25" s="67">
        <f t="shared" si="13"/>
        <v>251044</v>
      </c>
      <c r="F25" s="67">
        <f t="shared" si="13"/>
        <v>258679</v>
      </c>
      <c r="G25" s="67">
        <f t="shared" si="13"/>
        <v>254620</v>
      </c>
      <c r="H25" s="67">
        <f t="shared" si="13"/>
        <v>256437.99999999997</v>
      </c>
      <c r="I25" s="67">
        <f t="shared" si="13"/>
        <v>261984.3</v>
      </c>
      <c r="J25" s="67">
        <f t="shared" si="13"/>
        <v>248664.7</v>
      </c>
      <c r="K25" s="67">
        <f t="shared" si="13"/>
        <v>247451.50000000003</v>
      </c>
      <c r="L25" s="67">
        <f t="shared" ref="L25:P25" si="14">+L27+L32+L37+L40+L43</f>
        <v>247196.5</v>
      </c>
      <c r="M25" s="67">
        <f t="shared" si="14"/>
        <v>246053.90000000002</v>
      </c>
      <c r="N25" s="67">
        <f t="shared" si="14"/>
        <v>248972.79999999999</v>
      </c>
      <c r="O25" s="67">
        <f t="shared" si="14"/>
        <v>249609.4</v>
      </c>
      <c r="P25" s="67">
        <f t="shared" si="14"/>
        <v>249880.89999999997</v>
      </c>
      <c r="Q25" s="85">
        <f>+P25/$P$12</f>
        <v>0.77639582497662718</v>
      </c>
      <c r="S25" s="154"/>
    </row>
    <row r="26" spans="2:20" ht="14.25" x14ac:dyDescent="0.2">
      <c r="B26" s="66"/>
      <c r="C26" s="67"/>
      <c r="D26" s="67"/>
      <c r="E26" s="67"/>
      <c r="F26" s="67"/>
      <c r="G26" s="67"/>
      <c r="H26" s="67"/>
      <c r="I26" s="67"/>
      <c r="J26" s="67"/>
      <c r="K26" s="67"/>
      <c r="L26" s="67"/>
      <c r="M26" s="67"/>
      <c r="N26" s="67"/>
      <c r="O26" s="67"/>
      <c r="P26" s="67"/>
      <c r="Q26" s="85"/>
      <c r="S26" s="154"/>
    </row>
    <row r="27" spans="2:20" ht="14.25" x14ac:dyDescent="0.2">
      <c r="B27" s="66" t="s">
        <v>69</v>
      </c>
      <c r="C27" s="67">
        <f>+SUM(C28:C30)</f>
        <v>200554.2</v>
      </c>
      <c r="D27" s="67">
        <f t="shared" ref="D27:H27" si="15">+SUM(D28:D30)</f>
        <v>202681.5</v>
      </c>
      <c r="E27" s="67">
        <f t="shared" si="15"/>
        <v>199729</v>
      </c>
      <c r="F27" s="67">
        <f t="shared" si="15"/>
        <v>196601.8</v>
      </c>
      <c r="G27" s="67">
        <f t="shared" si="15"/>
        <v>194053.5</v>
      </c>
      <c r="H27" s="67">
        <f t="shared" si="15"/>
        <v>195133.9</v>
      </c>
      <c r="I27" s="67">
        <f t="shared" ref="I27" si="16">+SUM(I28:I30)</f>
        <v>195882</v>
      </c>
      <c r="J27" s="67">
        <f t="shared" ref="J27" si="17">+SUM(J28:J30)</f>
        <v>183254.39999999999</v>
      </c>
      <c r="K27" s="67">
        <f t="shared" ref="K27" si="18">+SUM(K28:K30)</f>
        <v>182387.5</v>
      </c>
      <c r="L27" s="67">
        <f t="shared" ref="L27" si="19">+SUM(L28:L30)</f>
        <v>181144.2</v>
      </c>
      <c r="M27" s="67">
        <f t="shared" ref="M27" si="20">+SUM(M28:M30)</f>
        <v>180396.30000000002</v>
      </c>
      <c r="N27" s="67">
        <f t="shared" ref="N27:P27" si="21">+SUM(N28:N30)</f>
        <v>182597.5</v>
      </c>
      <c r="O27" s="67">
        <f t="shared" si="21"/>
        <v>183625.8</v>
      </c>
      <c r="P27" s="67">
        <f t="shared" si="21"/>
        <v>184144.5</v>
      </c>
      <c r="Q27" s="85"/>
      <c r="S27" s="154"/>
    </row>
    <row r="28" spans="2:20" ht="15" x14ac:dyDescent="0.25">
      <c r="B28" s="68" t="s">
        <v>133</v>
      </c>
      <c r="C28" s="65">
        <v>113190.9</v>
      </c>
      <c r="D28" s="65">
        <v>115495.7</v>
      </c>
      <c r="E28" s="65">
        <v>112618</v>
      </c>
      <c r="F28" s="65">
        <v>110326.9</v>
      </c>
      <c r="G28" s="65">
        <v>107351.8</v>
      </c>
      <c r="H28" s="65">
        <v>107151.3</v>
      </c>
      <c r="I28" s="65">
        <v>107246.9</v>
      </c>
      <c r="J28" s="65">
        <v>94403.7</v>
      </c>
      <c r="K28" s="65">
        <v>94280.7</v>
      </c>
      <c r="L28" s="65">
        <v>94280.7</v>
      </c>
      <c r="M28" s="65">
        <v>94197.3</v>
      </c>
      <c r="N28" s="65">
        <v>94137.1</v>
      </c>
      <c r="O28" s="65">
        <v>94081.600000000006</v>
      </c>
      <c r="P28" s="65">
        <v>94020.7</v>
      </c>
      <c r="Q28" s="85"/>
      <c r="S28" s="154"/>
    </row>
    <row r="29" spans="2:20" ht="15" x14ac:dyDescent="0.25">
      <c r="B29" s="68" t="s">
        <v>66</v>
      </c>
      <c r="C29" s="65">
        <v>20778.2</v>
      </c>
      <c r="D29" s="65">
        <v>20737.2</v>
      </c>
      <c r="E29" s="65">
        <v>20656.3</v>
      </c>
      <c r="F29" s="65">
        <v>19824.400000000001</v>
      </c>
      <c r="G29" s="65">
        <v>19508.400000000001</v>
      </c>
      <c r="H29" s="65">
        <v>20355.099999999999</v>
      </c>
      <c r="I29" s="65">
        <v>21089.4</v>
      </c>
      <c r="J29" s="65">
        <v>21137.9</v>
      </c>
      <c r="K29" s="65">
        <v>20319</v>
      </c>
      <c r="L29" s="65">
        <v>19405</v>
      </c>
      <c r="M29" s="65">
        <v>18739.400000000001</v>
      </c>
      <c r="N29" s="65">
        <v>19550.099999999999</v>
      </c>
      <c r="O29" s="65">
        <v>19447.8</v>
      </c>
      <c r="P29" s="65">
        <v>19377.2</v>
      </c>
      <c r="Q29" s="85"/>
      <c r="S29" s="154"/>
    </row>
    <row r="30" spans="2:20" ht="15" x14ac:dyDescent="0.25">
      <c r="B30" s="68" t="s">
        <v>132</v>
      </c>
      <c r="C30" s="65">
        <v>66585.100000000006</v>
      </c>
      <c r="D30" s="65">
        <v>66448.600000000006</v>
      </c>
      <c r="E30" s="65">
        <v>66454.700000000012</v>
      </c>
      <c r="F30" s="65">
        <v>66450.5</v>
      </c>
      <c r="G30" s="65">
        <v>67193.3</v>
      </c>
      <c r="H30" s="65">
        <v>67627.5</v>
      </c>
      <c r="I30" s="65">
        <v>67545.7</v>
      </c>
      <c r="J30" s="65">
        <v>67712.799999999988</v>
      </c>
      <c r="K30" s="65">
        <v>67787.8</v>
      </c>
      <c r="L30" s="65">
        <v>67458.5</v>
      </c>
      <c r="M30" s="65">
        <v>67459.600000000006</v>
      </c>
      <c r="N30" s="65">
        <v>68910.3</v>
      </c>
      <c r="O30" s="65">
        <v>70096.399999999994</v>
      </c>
      <c r="P30" s="65">
        <v>70746.600000000006</v>
      </c>
      <c r="Q30" s="85"/>
      <c r="S30" s="154"/>
    </row>
    <row r="31" spans="2:20" x14ac:dyDescent="0.2">
      <c r="B31" s="69"/>
      <c r="C31" s="65"/>
      <c r="D31" s="65"/>
      <c r="E31" s="65"/>
      <c r="F31" s="65"/>
      <c r="G31" s="65"/>
      <c r="H31" s="65"/>
      <c r="I31" s="65"/>
      <c r="J31" s="65"/>
      <c r="K31" s="65"/>
      <c r="L31" s="65"/>
      <c r="M31" s="65"/>
      <c r="N31" s="65"/>
      <c r="O31" s="65"/>
      <c r="P31" s="65"/>
      <c r="Q31" s="85"/>
      <c r="S31" s="154"/>
    </row>
    <row r="32" spans="2:20" ht="14.25" x14ac:dyDescent="0.2">
      <c r="B32" s="66" t="s">
        <v>129</v>
      </c>
      <c r="C32" s="67">
        <f t="shared" ref="C32:K32" si="22">+SUM(C33:C35)</f>
        <v>21808.1</v>
      </c>
      <c r="D32" s="67">
        <f t="shared" si="22"/>
        <v>21767.9</v>
      </c>
      <c r="E32" s="67">
        <f t="shared" si="22"/>
        <v>21463</v>
      </c>
      <c r="F32" s="67">
        <f t="shared" si="22"/>
        <v>21479.9</v>
      </c>
      <c r="G32" s="67">
        <f t="shared" si="22"/>
        <v>20650.199999999997</v>
      </c>
      <c r="H32" s="67">
        <f t="shared" si="22"/>
        <v>21020</v>
      </c>
      <c r="I32" s="67">
        <f t="shared" si="22"/>
        <v>20550.800000000003</v>
      </c>
      <c r="J32" s="67">
        <f t="shared" si="22"/>
        <v>20382.2</v>
      </c>
      <c r="K32" s="67">
        <f t="shared" si="22"/>
        <v>20211.099999999999</v>
      </c>
      <c r="L32" s="67">
        <f t="shared" ref="L32:P32" si="23">+SUM(L33:L35)</f>
        <v>20677.900000000001</v>
      </c>
      <c r="M32" s="67">
        <f t="shared" si="23"/>
        <v>20511.5</v>
      </c>
      <c r="N32" s="67">
        <f t="shared" si="23"/>
        <v>20891.399999999998</v>
      </c>
      <c r="O32" s="67">
        <f t="shared" si="23"/>
        <v>20673.699999999997</v>
      </c>
      <c r="P32" s="67">
        <f t="shared" si="23"/>
        <v>20551.3</v>
      </c>
      <c r="Q32" s="85"/>
      <c r="S32" s="154"/>
    </row>
    <row r="33" spans="2:19" ht="15" x14ac:dyDescent="0.25">
      <c r="B33" s="68" t="s">
        <v>133</v>
      </c>
      <c r="C33" s="65">
        <v>21725.599999999999</v>
      </c>
      <c r="D33" s="65">
        <v>21584.800000000003</v>
      </c>
      <c r="E33" s="65">
        <v>21294.400000000001</v>
      </c>
      <c r="F33" s="65">
        <v>21302.400000000001</v>
      </c>
      <c r="G33" s="65">
        <v>20473.3</v>
      </c>
      <c r="H33" s="65">
        <v>20841.300000000003</v>
      </c>
      <c r="I33" s="65">
        <v>20315.300000000003</v>
      </c>
      <c r="J33" s="65">
        <v>20148.5</v>
      </c>
      <c r="K33" s="65">
        <v>19989.2</v>
      </c>
      <c r="L33" s="65">
        <v>20450.5</v>
      </c>
      <c r="M33" s="65">
        <v>20204.2</v>
      </c>
      <c r="N33" s="65">
        <v>20580</v>
      </c>
      <c r="O33" s="65">
        <v>20365.599999999999</v>
      </c>
      <c r="P33" s="65">
        <v>20244</v>
      </c>
      <c r="Q33" s="85"/>
      <c r="S33" s="154"/>
    </row>
    <row r="34" spans="2:19" ht="15" x14ac:dyDescent="0.25">
      <c r="B34" s="68" t="s">
        <v>66</v>
      </c>
      <c r="C34" s="65">
        <v>17.2</v>
      </c>
      <c r="D34" s="65">
        <v>17.100000000000001</v>
      </c>
      <c r="E34" s="65">
        <v>16.8</v>
      </c>
      <c r="F34" s="65">
        <v>16.8</v>
      </c>
      <c r="G34" s="65">
        <v>16.8</v>
      </c>
      <c r="H34" s="65">
        <v>17.100000000000001</v>
      </c>
      <c r="I34" s="65">
        <v>16.600000000000001</v>
      </c>
      <c r="J34" s="65">
        <v>16.5</v>
      </c>
      <c r="K34" s="65">
        <v>16.3</v>
      </c>
      <c r="L34" s="65">
        <v>16.7</v>
      </c>
      <c r="M34" s="65">
        <v>16.5</v>
      </c>
      <c r="N34" s="65">
        <v>16.8</v>
      </c>
      <c r="O34" s="65">
        <v>16.600000000000001</v>
      </c>
      <c r="P34" s="65">
        <v>16.5</v>
      </c>
      <c r="Q34" s="85"/>
      <c r="S34" s="154"/>
    </row>
    <row r="35" spans="2:19" ht="15" x14ac:dyDescent="0.25">
      <c r="B35" s="68" t="s">
        <v>132</v>
      </c>
      <c r="C35" s="166">
        <v>65.3</v>
      </c>
      <c r="D35" s="166">
        <v>166</v>
      </c>
      <c r="E35" s="166">
        <v>151.80000000000001</v>
      </c>
      <c r="F35" s="166">
        <v>160.70000000000002</v>
      </c>
      <c r="G35" s="166">
        <v>160.1</v>
      </c>
      <c r="H35" s="166">
        <v>161.6</v>
      </c>
      <c r="I35" s="166">
        <v>218.9</v>
      </c>
      <c r="J35" s="166">
        <v>217.20000000000002</v>
      </c>
      <c r="K35" s="166">
        <v>205.6</v>
      </c>
      <c r="L35" s="166">
        <v>210.7</v>
      </c>
      <c r="M35" s="166">
        <v>290.79999999999995</v>
      </c>
      <c r="N35" s="166">
        <v>294.60000000000002</v>
      </c>
      <c r="O35" s="166">
        <v>291.5</v>
      </c>
      <c r="P35" s="166">
        <v>290.79999999999995</v>
      </c>
      <c r="Q35" s="85"/>
      <c r="S35" s="154"/>
    </row>
    <row r="36" spans="2:19" ht="15" x14ac:dyDescent="0.25">
      <c r="B36" s="68"/>
      <c r="C36" s="65"/>
      <c r="D36" s="65"/>
      <c r="E36" s="65"/>
      <c r="F36" s="65"/>
      <c r="G36" s="65"/>
      <c r="H36" s="65"/>
      <c r="I36" s="65"/>
      <c r="J36" s="65"/>
      <c r="K36" s="65"/>
      <c r="L36" s="65"/>
      <c r="M36" s="65"/>
      <c r="N36" s="65"/>
      <c r="O36" s="65"/>
      <c r="P36" s="65"/>
      <c r="Q36" s="85"/>
      <c r="S36" s="154"/>
    </row>
    <row r="37" spans="2:19" ht="14.25" x14ac:dyDescent="0.2">
      <c r="B37" s="66" t="s">
        <v>130</v>
      </c>
      <c r="C37" s="67">
        <f t="shared" ref="C37:P37" si="24">+SUM(C38:C38)</f>
        <v>1117.7</v>
      </c>
      <c r="D37" s="67">
        <f t="shared" si="24"/>
        <v>1095.9000000000001</v>
      </c>
      <c r="E37" s="67">
        <f t="shared" si="24"/>
        <v>1108.5999999999999</v>
      </c>
      <c r="F37" s="67">
        <f t="shared" si="24"/>
        <v>1109.0999999999999</v>
      </c>
      <c r="G37" s="67">
        <f t="shared" si="24"/>
        <v>754.4</v>
      </c>
      <c r="H37" s="67">
        <f t="shared" si="24"/>
        <v>760.8</v>
      </c>
      <c r="I37" s="67">
        <f t="shared" si="24"/>
        <v>754.5</v>
      </c>
      <c r="J37" s="67">
        <f t="shared" si="24"/>
        <v>779.6</v>
      </c>
      <c r="K37" s="67">
        <f t="shared" si="24"/>
        <v>769.1</v>
      </c>
      <c r="L37" s="67">
        <f t="shared" si="24"/>
        <v>769.4</v>
      </c>
      <c r="M37" s="67">
        <f t="shared" si="24"/>
        <v>753.8</v>
      </c>
      <c r="N37" s="67">
        <f t="shared" si="24"/>
        <v>760</v>
      </c>
      <c r="O37" s="67">
        <f t="shared" si="24"/>
        <v>761.6</v>
      </c>
      <c r="P37" s="67">
        <f t="shared" si="24"/>
        <v>763.8</v>
      </c>
      <c r="Q37" s="85"/>
      <c r="S37" s="154"/>
    </row>
    <row r="38" spans="2:19" ht="15" x14ac:dyDescent="0.25">
      <c r="B38" s="68" t="s">
        <v>133</v>
      </c>
      <c r="C38" s="65">
        <v>1117.7</v>
      </c>
      <c r="D38" s="65">
        <v>1095.9000000000001</v>
      </c>
      <c r="E38" s="65">
        <v>1108.5999999999999</v>
      </c>
      <c r="F38" s="65">
        <v>1109.0999999999999</v>
      </c>
      <c r="G38" s="65">
        <v>754.4</v>
      </c>
      <c r="H38" s="65">
        <v>760.8</v>
      </c>
      <c r="I38" s="65">
        <v>754.5</v>
      </c>
      <c r="J38" s="65">
        <v>779.6</v>
      </c>
      <c r="K38" s="65">
        <v>769.1</v>
      </c>
      <c r="L38" s="65">
        <v>769.4</v>
      </c>
      <c r="M38" s="65">
        <v>753.8</v>
      </c>
      <c r="N38" s="65">
        <v>760</v>
      </c>
      <c r="O38" s="65">
        <v>761.6</v>
      </c>
      <c r="P38" s="65">
        <v>763.8</v>
      </c>
      <c r="Q38" s="85"/>
      <c r="S38" s="154"/>
    </row>
    <row r="39" spans="2:19" ht="15" x14ac:dyDescent="0.25">
      <c r="B39" s="68"/>
      <c r="C39" s="65"/>
      <c r="D39" s="65"/>
      <c r="E39" s="65"/>
      <c r="F39" s="65"/>
      <c r="G39" s="65"/>
      <c r="H39" s="65"/>
      <c r="I39" s="65"/>
      <c r="J39" s="65"/>
      <c r="K39" s="65"/>
      <c r="L39" s="65"/>
      <c r="M39" s="65"/>
      <c r="N39" s="65"/>
      <c r="O39" s="65"/>
      <c r="P39" s="65"/>
      <c r="Q39" s="85"/>
      <c r="S39" s="154"/>
    </row>
    <row r="40" spans="2:19" ht="14.25" x14ac:dyDescent="0.2">
      <c r="B40" s="66" t="s">
        <v>131</v>
      </c>
      <c r="C40" s="67">
        <f>+C41</f>
        <v>28330.7</v>
      </c>
      <c r="D40" s="67">
        <f t="shared" ref="D40:P40" si="25">+D41</f>
        <v>28275.200000000001</v>
      </c>
      <c r="E40" s="67">
        <f t="shared" si="25"/>
        <v>28079</v>
      </c>
      <c r="F40" s="67">
        <f t="shared" si="25"/>
        <v>38837.1</v>
      </c>
      <c r="G40" s="67">
        <f t="shared" si="25"/>
        <v>38607</v>
      </c>
      <c r="H40" s="67">
        <f t="shared" si="25"/>
        <v>38955</v>
      </c>
      <c r="I40" s="67">
        <f t="shared" si="25"/>
        <v>44234.8</v>
      </c>
      <c r="J40" s="67">
        <f t="shared" si="25"/>
        <v>43684</v>
      </c>
      <c r="K40" s="67">
        <f t="shared" si="25"/>
        <v>43523.199999999997</v>
      </c>
      <c r="L40" s="67">
        <f t="shared" si="25"/>
        <v>44032.800000000003</v>
      </c>
      <c r="M40" s="67">
        <f t="shared" si="25"/>
        <v>43827.3</v>
      </c>
      <c r="N40" s="67">
        <f t="shared" si="25"/>
        <v>44141.599999999999</v>
      </c>
      <c r="O40" s="67">
        <f t="shared" si="25"/>
        <v>43953.2</v>
      </c>
      <c r="P40" s="67">
        <f t="shared" si="25"/>
        <v>43838.5</v>
      </c>
      <c r="Q40" s="85"/>
      <c r="S40" s="154"/>
    </row>
    <row r="41" spans="2:19" ht="15" x14ac:dyDescent="0.25">
      <c r="B41" s="68" t="s">
        <v>132</v>
      </c>
      <c r="C41" s="65">
        <v>28330.7</v>
      </c>
      <c r="D41" s="65">
        <v>28275.200000000001</v>
      </c>
      <c r="E41" s="65">
        <v>28079</v>
      </c>
      <c r="F41" s="65">
        <v>38837.1</v>
      </c>
      <c r="G41" s="65">
        <v>38607</v>
      </c>
      <c r="H41" s="65">
        <v>38955</v>
      </c>
      <c r="I41" s="65">
        <v>44234.8</v>
      </c>
      <c r="J41" s="65">
        <v>43684</v>
      </c>
      <c r="K41" s="65">
        <v>43523.199999999997</v>
      </c>
      <c r="L41" s="65">
        <v>44032.800000000003</v>
      </c>
      <c r="M41" s="65">
        <v>43827.3</v>
      </c>
      <c r="N41" s="65">
        <v>44141.599999999999</v>
      </c>
      <c r="O41" s="65">
        <v>43953.2</v>
      </c>
      <c r="P41" s="65">
        <v>43838.5</v>
      </c>
      <c r="Q41" s="85"/>
      <c r="S41" s="154"/>
    </row>
    <row r="42" spans="2:19" ht="15" x14ac:dyDescent="0.25">
      <c r="B42" s="68"/>
      <c r="C42" s="65"/>
      <c r="D42" s="65"/>
      <c r="E42" s="65"/>
      <c r="F42" s="65"/>
      <c r="G42" s="65"/>
      <c r="H42" s="65"/>
      <c r="I42" s="65"/>
      <c r="J42" s="65"/>
      <c r="K42" s="65"/>
      <c r="L42" s="65"/>
      <c r="M42" s="65"/>
      <c r="N42" s="65"/>
      <c r="O42" s="65"/>
      <c r="P42" s="65"/>
      <c r="Q42" s="85"/>
      <c r="S42" s="154"/>
    </row>
    <row r="43" spans="2:19" ht="14.25" x14ac:dyDescent="0.2">
      <c r="B43" s="66" t="s">
        <v>70</v>
      </c>
      <c r="C43" s="67">
        <f t="shared" ref="C43:P43" si="26">+SUM(C44:C44)</f>
        <v>665.1</v>
      </c>
      <c r="D43" s="67">
        <f t="shared" si="26"/>
        <v>662.5</v>
      </c>
      <c r="E43" s="67">
        <f t="shared" si="26"/>
        <v>664.4</v>
      </c>
      <c r="F43" s="67">
        <f t="shared" si="26"/>
        <v>651.1</v>
      </c>
      <c r="G43" s="67">
        <f t="shared" si="26"/>
        <v>554.9</v>
      </c>
      <c r="H43" s="67">
        <f t="shared" si="26"/>
        <v>568.29999999999995</v>
      </c>
      <c r="I43" s="67">
        <f t="shared" si="26"/>
        <v>562.20000000000005</v>
      </c>
      <c r="J43" s="67">
        <f t="shared" si="26"/>
        <v>564.5</v>
      </c>
      <c r="K43" s="67">
        <f t="shared" si="26"/>
        <v>560.6</v>
      </c>
      <c r="L43" s="67">
        <f t="shared" si="26"/>
        <v>572.20000000000005</v>
      </c>
      <c r="M43" s="67">
        <f t="shared" si="26"/>
        <v>565</v>
      </c>
      <c r="N43" s="67">
        <f t="shared" si="26"/>
        <v>582.29999999999995</v>
      </c>
      <c r="O43" s="67">
        <f t="shared" si="26"/>
        <v>595.1</v>
      </c>
      <c r="P43" s="67">
        <f t="shared" si="26"/>
        <v>582.79999999999995</v>
      </c>
      <c r="Q43" s="85"/>
      <c r="S43" s="154"/>
    </row>
    <row r="44" spans="2:19" ht="15" x14ac:dyDescent="0.25">
      <c r="B44" s="68" t="s">
        <v>133</v>
      </c>
      <c r="C44" s="65">
        <v>665.1</v>
      </c>
      <c r="D44" s="65">
        <v>662.5</v>
      </c>
      <c r="E44" s="65">
        <v>664.4</v>
      </c>
      <c r="F44" s="65">
        <v>651.1</v>
      </c>
      <c r="G44" s="65">
        <v>554.9</v>
      </c>
      <c r="H44" s="65">
        <v>568.29999999999995</v>
      </c>
      <c r="I44" s="65">
        <v>562.20000000000005</v>
      </c>
      <c r="J44" s="65">
        <v>564.5</v>
      </c>
      <c r="K44" s="65">
        <v>560.6</v>
      </c>
      <c r="L44" s="65">
        <v>572.20000000000005</v>
      </c>
      <c r="M44" s="65">
        <v>565</v>
      </c>
      <c r="N44" s="65">
        <v>582.29999999999995</v>
      </c>
      <c r="O44" s="65">
        <v>595.1</v>
      </c>
      <c r="P44" s="65">
        <v>582.79999999999995</v>
      </c>
      <c r="Q44" s="85"/>
      <c r="S44" s="154"/>
    </row>
    <row r="45" spans="2:19" ht="15.75" thickBot="1" x14ac:dyDescent="0.3">
      <c r="B45" s="70"/>
      <c r="C45" s="71"/>
      <c r="D45" s="71"/>
      <c r="E45" s="71"/>
      <c r="F45" s="71"/>
      <c r="G45" s="71"/>
      <c r="H45" s="71"/>
      <c r="I45" s="71"/>
      <c r="J45" s="71"/>
      <c r="K45" s="71"/>
      <c r="L45" s="71"/>
      <c r="M45" s="71"/>
      <c r="N45" s="71"/>
      <c r="O45" s="71"/>
      <c r="P45" s="71"/>
      <c r="Q45" s="71"/>
      <c r="S45" s="154"/>
    </row>
    <row r="46" spans="2:19" ht="13.5" thickTop="1" x14ac:dyDescent="0.2">
      <c r="B46" s="83" t="s">
        <v>63</v>
      </c>
      <c r="C46" s="230"/>
      <c r="D46" s="230"/>
      <c r="E46" s="230"/>
      <c r="F46" s="230"/>
      <c r="G46" s="230"/>
      <c r="H46" s="230"/>
      <c r="I46" s="230"/>
      <c r="J46" s="230"/>
      <c r="K46" s="230"/>
      <c r="L46" s="230"/>
      <c r="M46" s="230"/>
      <c r="N46" s="230"/>
      <c r="O46" s="230"/>
      <c r="P46" s="230"/>
      <c r="S46" s="154"/>
    </row>
    <row r="47" spans="2:19" x14ac:dyDescent="0.2">
      <c r="B47" s="84"/>
      <c r="C47" s="229"/>
      <c r="D47" s="229"/>
      <c r="E47" s="229"/>
      <c r="F47" s="229"/>
      <c r="G47" s="229"/>
      <c r="H47" s="229"/>
      <c r="I47" s="229"/>
      <c r="J47" s="229"/>
      <c r="K47" s="229"/>
      <c r="L47" s="229"/>
      <c r="M47" s="229"/>
      <c r="N47" s="229"/>
      <c r="O47" s="229"/>
      <c r="P47" s="229"/>
      <c r="S47" s="154"/>
    </row>
    <row r="48" spans="2:19" ht="15" thickBot="1" x14ac:dyDescent="0.25">
      <c r="B48" s="307" t="s">
        <v>136</v>
      </c>
      <c r="C48" s="307"/>
      <c r="D48" s="307"/>
      <c r="E48" s="307"/>
      <c r="F48" s="307"/>
      <c r="G48" s="307"/>
      <c r="H48" s="307"/>
      <c r="I48" s="307"/>
      <c r="J48" s="307"/>
      <c r="K48" s="307"/>
      <c r="L48" s="307"/>
      <c r="M48" s="307"/>
      <c r="N48" s="307"/>
      <c r="O48" s="307"/>
      <c r="P48" s="307"/>
      <c r="Q48" s="307"/>
      <c r="S48" s="154"/>
    </row>
    <row r="49" spans="2:20" ht="16.5" customHeight="1" thickTop="1" thickBot="1" x14ac:dyDescent="0.25">
      <c r="C49" s="308" t="s">
        <v>241</v>
      </c>
      <c r="D49" s="309"/>
      <c r="E49" s="309"/>
      <c r="F49" s="309"/>
      <c r="G49" s="309"/>
      <c r="H49" s="309"/>
      <c r="I49" s="309"/>
      <c r="J49" s="309"/>
      <c r="K49" s="309"/>
      <c r="L49" s="309"/>
      <c r="M49" s="309"/>
      <c r="N49" s="310"/>
      <c r="O49" s="311" t="s">
        <v>242</v>
      </c>
      <c r="P49" s="312"/>
      <c r="S49" s="154"/>
    </row>
    <row r="50" spans="2:20" ht="17.25" thickTop="1" x14ac:dyDescent="0.25">
      <c r="B50" s="61"/>
      <c r="C50" s="62" t="s">
        <v>47</v>
      </c>
      <c r="D50" s="62" t="s">
        <v>48</v>
      </c>
      <c r="E50" s="148" t="s">
        <v>49</v>
      </c>
      <c r="F50" s="62" t="s">
        <v>191</v>
      </c>
      <c r="G50" s="8" t="s">
        <v>192</v>
      </c>
      <c r="H50" s="8" t="s">
        <v>193</v>
      </c>
      <c r="I50" s="8" t="s">
        <v>211</v>
      </c>
      <c r="J50" s="8" t="s">
        <v>212</v>
      </c>
      <c r="K50" s="160" t="s">
        <v>213</v>
      </c>
      <c r="L50" s="160" t="s">
        <v>210</v>
      </c>
      <c r="M50" s="160" t="str">
        <f>+M11</f>
        <v>nov 19 (*)</v>
      </c>
      <c r="N50" s="160" t="str">
        <f>+N11</f>
        <v>dic 19  (*)</v>
      </c>
      <c r="O50" s="160" t="s">
        <v>247</v>
      </c>
      <c r="P50" s="160" t="s">
        <v>262</v>
      </c>
      <c r="Q50" s="160" t="s">
        <v>249</v>
      </c>
      <c r="S50" s="154"/>
    </row>
    <row r="51" spans="2:20" ht="15.75" x14ac:dyDescent="0.25">
      <c r="B51" s="63" t="s">
        <v>171</v>
      </c>
      <c r="C51" s="9">
        <f>SUM(C53:C59)</f>
        <v>332746.90000000002</v>
      </c>
      <c r="D51" s="9">
        <f t="shared" ref="D51:F51" si="27">SUM(D53:D59)</f>
        <v>331571.20000000001</v>
      </c>
      <c r="E51" s="149">
        <f t="shared" si="27"/>
        <v>322317</v>
      </c>
      <c r="F51" s="9">
        <f t="shared" si="27"/>
        <v>331740.89999999991</v>
      </c>
      <c r="G51" s="9">
        <f t="shared" ref="G51:H51" si="28">SUM(G53:G59)</f>
        <v>327350.40000000008</v>
      </c>
      <c r="H51" s="9">
        <f t="shared" si="28"/>
        <v>334706.38037651801</v>
      </c>
      <c r="I51" s="9">
        <f t="shared" ref="I51:P51" si="29">SUM(I53:I59)</f>
        <v>339420.1</v>
      </c>
      <c r="J51" s="9">
        <f t="shared" si="29"/>
        <v>307589.19999999995</v>
      </c>
      <c r="K51" s="9">
        <f t="shared" si="29"/>
        <v>308742.49999999994</v>
      </c>
      <c r="L51" s="9">
        <f t="shared" si="29"/>
        <v>307948.80000000005</v>
      </c>
      <c r="M51" s="9">
        <f t="shared" si="29"/>
        <v>308765.5</v>
      </c>
      <c r="N51" s="9">
        <f t="shared" si="29"/>
        <v>320637.09999999998</v>
      </c>
      <c r="O51" s="9">
        <v>321917.09999999998</v>
      </c>
      <c r="P51" s="9">
        <f t="shared" si="29"/>
        <v>321847.3</v>
      </c>
      <c r="Q51" s="53">
        <v>1</v>
      </c>
      <c r="S51" s="154"/>
    </row>
    <row r="52" spans="2:20" x14ac:dyDescent="0.2">
      <c r="B52" s="64" t="s">
        <v>63</v>
      </c>
      <c r="C52" s="65"/>
      <c r="D52" s="65"/>
      <c r="E52" s="65"/>
      <c r="F52" s="65"/>
      <c r="G52" s="65"/>
      <c r="H52" s="65"/>
      <c r="I52" s="65"/>
      <c r="J52" s="65"/>
      <c r="K52" s="65"/>
      <c r="L52" s="65"/>
      <c r="M52" s="65"/>
      <c r="N52" s="65"/>
      <c r="O52" s="65"/>
      <c r="P52" s="65"/>
      <c r="Q52" s="65"/>
      <c r="S52" s="154"/>
    </row>
    <row r="53" spans="2:20" ht="15" x14ac:dyDescent="0.25">
      <c r="B53" s="104" t="s">
        <v>137</v>
      </c>
      <c r="C53" s="65">
        <v>58362.9</v>
      </c>
      <c r="D53" s="65">
        <v>54663.9</v>
      </c>
      <c r="E53" s="65">
        <v>47839.7</v>
      </c>
      <c r="F53" s="65">
        <f>+F16</f>
        <v>48809.5</v>
      </c>
      <c r="G53" s="65">
        <f>+G16</f>
        <v>48285.899999999994</v>
      </c>
      <c r="H53" s="65">
        <v>51064</v>
      </c>
      <c r="I53" s="65">
        <f t="shared" ref="I53:M53" si="30">+I16</f>
        <v>49104.5</v>
      </c>
      <c r="J53" s="65">
        <f t="shared" si="30"/>
        <v>37395.9</v>
      </c>
      <c r="K53" s="65">
        <f t="shared" si="30"/>
        <v>38682.199999999997</v>
      </c>
      <c r="L53" s="65">
        <f t="shared" si="30"/>
        <v>37888.9</v>
      </c>
      <c r="M53" s="65">
        <f t="shared" si="30"/>
        <v>38921.100000000006</v>
      </c>
      <c r="N53" s="65">
        <f t="shared" ref="N53" si="31">+N16</f>
        <v>47213.1</v>
      </c>
      <c r="O53" s="65">
        <v>47078.2</v>
      </c>
      <c r="P53" s="65">
        <f t="shared" ref="P53" si="32">+P16</f>
        <v>47922.9</v>
      </c>
      <c r="Q53" s="85">
        <f>+P53/$P$51</f>
        <v>0.14889949364186061</v>
      </c>
      <c r="S53" s="154"/>
      <c r="T53" s="103"/>
    </row>
    <row r="54" spans="2:20" ht="15" x14ac:dyDescent="0.25">
      <c r="B54" s="104" t="s">
        <v>138</v>
      </c>
      <c r="C54" s="65">
        <v>21908.1</v>
      </c>
      <c r="D54" s="65">
        <v>22424.1</v>
      </c>
      <c r="E54" s="65">
        <v>23433.3</v>
      </c>
      <c r="F54" s="65">
        <f>+F21</f>
        <v>24252.400000000001</v>
      </c>
      <c r="G54" s="65">
        <f>+G21</f>
        <v>24444.5</v>
      </c>
      <c r="H54" s="65">
        <v>27204.3</v>
      </c>
      <c r="I54" s="65">
        <f t="shared" ref="I54:M54" si="33">+I21</f>
        <v>28331.3</v>
      </c>
      <c r="J54" s="65">
        <f t="shared" si="33"/>
        <v>21528.6</v>
      </c>
      <c r="K54" s="65">
        <f t="shared" si="33"/>
        <v>22608.799999999999</v>
      </c>
      <c r="L54" s="65">
        <f t="shared" si="33"/>
        <v>22863.399999999998</v>
      </c>
      <c r="M54" s="65">
        <f t="shared" si="33"/>
        <v>23790.5</v>
      </c>
      <c r="N54" s="65">
        <f t="shared" ref="N54" si="34">+N21</f>
        <v>24451.199999999997</v>
      </c>
      <c r="O54" s="65">
        <v>25229.4</v>
      </c>
      <c r="P54" s="65">
        <f t="shared" ref="P54" si="35">+P21</f>
        <v>24043.5</v>
      </c>
      <c r="Q54" s="85">
        <f t="shared" ref="Q54:Q59" si="36">+P54/$P$51</f>
        <v>7.4704681381512289E-2</v>
      </c>
      <c r="S54" s="154"/>
    </row>
    <row r="55" spans="2:20" ht="15" x14ac:dyDescent="0.25">
      <c r="B55" s="104" t="s">
        <v>139</v>
      </c>
      <c r="C55" s="65">
        <v>200554.2</v>
      </c>
      <c r="D55" s="65">
        <v>202681.60000000001</v>
      </c>
      <c r="E55" s="65">
        <v>199729</v>
      </c>
      <c r="F55" s="65">
        <f>+F27</f>
        <v>196601.8</v>
      </c>
      <c r="G55" s="65">
        <f>+G27</f>
        <v>194053.5</v>
      </c>
      <c r="H55" s="65">
        <v>195133.98037651804</v>
      </c>
      <c r="I55" s="65">
        <f t="shared" ref="I55:M55" si="37">+I27</f>
        <v>195882</v>
      </c>
      <c r="J55" s="65">
        <f t="shared" si="37"/>
        <v>183254.39999999999</v>
      </c>
      <c r="K55" s="65">
        <f t="shared" si="37"/>
        <v>182387.5</v>
      </c>
      <c r="L55" s="65">
        <f t="shared" si="37"/>
        <v>181144.2</v>
      </c>
      <c r="M55" s="65">
        <f t="shared" si="37"/>
        <v>180396.30000000002</v>
      </c>
      <c r="N55" s="65">
        <f t="shared" ref="N55" si="38">+N27</f>
        <v>182597.5</v>
      </c>
      <c r="O55" s="65">
        <v>183625.8</v>
      </c>
      <c r="P55" s="65">
        <f t="shared" ref="P55" si="39">+P27</f>
        <v>184144.5</v>
      </c>
      <c r="Q55" s="85">
        <f t="shared" si="36"/>
        <v>0.57214865558915673</v>
      </c>
      <c r="S55" s="154"/>
    </row>
    <row r="56" spans="2:20" ht="15" x14ac:dyDescent="0.25">
      <c r="B56" s="104" t="s">
        <v>140</v>
      </c>
      <c r="C56" s="65">
        <v>21808.2</v>
      </c>
      <c r="D56" s="65">
        <v>21768</v>
      </c>
      <c r="E56" s="65">
        <v>21463</v>
      </c>
      <c r="F56" s="65">
        <f>+F32</f>
        <v>21479.9</v>
      </c>
      <c r="G56" s="65">
        <f>+G32</f>
        <v>20650.199999999997</v>
      </c>
      <c r="H56" s="65">
        <v>21020</v>
      </c>
      <c r="I56" s="65">
        <f t="shared" ref="I56:M56" si="40">+I32</f>
        <v>20550.800000000003</v>
      </c>
      <c r="J56" s="65">
        <f t="shared" si="40"/>
        <v>20382.2</v>
      </c>
      <c r="K56" s="65">
        <f t="shared" si="40"/>
        <v>20211.099999999999</v>
      </c>
      <c r="L56" s="65">
        <f t="shared" si="40"/>
        <v>20677.900000000001</v>
      </c>
      <c r="M56" s="65">
        <f t="shared" si="40"/>
        <v>20511.5</v>
      </c>
      <c r="N56" s="65">
        <f t="shared" ref="N56" si="41">+N32</f>
        <v>20891.399999999998</v>
      </c>
      <c r="O56" s="65">
        <v>20673.8</v>
      </c>
      <c r="P56" s="65">
        <f t="shared" ref="P56" si="42">+P32</f>
        <v>20551.3</v>
      </c>
      <c r="Q56" s="85">
        <f t="shared" si="36"/>
        <v>6.3854194209490026E-2</v>
      </c>
      <c r="S56" s="154"/>
    </row>
    <row r="57" spans="2:20" ht="15" x14ac:dyDescent="0.25">
      <c r="B57" s="104" t="s">
        <v>141</v>
      </c>
      <c r="C57" s="65">
        <v>1117.7</v>
      </c>
      <c r="D57" s="65">
        <v>1095.9000000000001</v>
      </c>
      <c r="E57" s="65">
        <v>1108.5999999999999</v>
      </c>
      <c r="F57" s="65">
        <f>+F37</f>
        <v>1109.0999999999999</v>
      </c>
      <c r="G57" s="65">
        <f>+G37</f>
        <v>754.4</v>
      </c>
      <c r="H57" s="65">
        <v>760.8</v>
      </c>
      <c r="I57" s="65">
        <f t="shared" ref="I57:M57" si="43">+I37</f>
        <v>754.5</v>
      </c>
      <c r="J57" s="65">
        <f t="shared" si="43"/>
        <v>779.6</v>
      </c>
      <c r="K57" s="65">
        <f t="shared" si="43"/>
        <v>769.1</v>
      </c>
      <c r="L57" s="65">
        <f t="shared" si="43"/>
        <v>769.4</v>
      </c>
      <c r="M57" s="65">
        <f t="shared" si="43"/>
        <v>753.8</v>
      </c>
      <c r="N57" s="65">
        <f t="shared" ref="N57" si="44">+N37</f>
        <v>760</v>
      </c>
      <c r="O57" s="65">
        <v>761.6</v>
      </c>
      <c r="P57" s="65">
        <f t="shared" ref="P57" si="45">+P37</f>
        <v>763.8</v>
      </c>
      <c r="Q57" s="85">
        <f t="shared" si="36"/>
        <v>2.3731751050886552E-3</v>
      </c>
      <c r="S57" s="154"/>
    </row>
    <row r="58" spans="2:20" ht="15" x14ac:dyDescent="0.25">
      <c r="B58" s="104" t="s">
        <v>142</v>
      </c>
      <c r="C58" s="65">
        <v>28330.7</v>
      </c>
      <c r="D58" s="65">
        <v>28275.200000000001</v>
      </c>
      <c r="E58" s="65">
        <v>28079</v>
      </c>
      <c r="F58" s="65">
        <f>+F40</f>
        <v>38837.1</v>
      </c>
      <c r="G58" s="65">
        <f>+G40</f>
        <v>38607</v>
      </c>
      <c r="H58" s="65">
        <v>38955</v>
      </c>
      <c r="I58" s="65">
        <f t="shared" ref="I58:M58" si="46">+I40</f>
        <v>44234.8</v>
      </c>
      <c r="J58" s="65">
        <f t="shared" si="46"/>
        <v>43684</v>
      </c>
      <c r="K58" s="65">
        <f t="shared" si="46"/>
        <v>43523.199999999997</v>
      </c>
      <c r="L58" s="65">
        <f t="shared" si="46"/>
        <v>44032.800000000003</v>
      </c>
      <c r="M58" s="65">
        <f t="shared" si="46"/>
        <v>43827.3</v>
      </c>
      <c r="N58" s="65">
        <f t="shared" ref="N58" si="47">+N40</f>
        <v>44141.599999999999</v>
      </c>
      <c r="O58" s="65">
        <v>43953.2</v>
      </c>
      <c r="P58" s="65">
        <f t="shared" ref="P58" si="48">+P40</f>
        <v>43838.5</v>
      </c>
      <c r="Q58" s="85">
        <f t="shared" si="36"/>
        <v>0.13620900346220086</v>
      </c>
      <c r="S58" s="154"/>
    </row>
    <row r="59" spans="2:20" ht="15" x14ac:dyDescent="0.25">
      <c r="B59" s="104" t="s">
        <v>143</v>
      </c>
      <c r="C59" s="65">
        <v>665.1</v>
      </c>
      <c r="D59" s="65">
        <v>662.5</v>
      </c>
      <c r="E59" s="65">
        <v>664.4</v>
      </c>
      <c r="F59" s="65">
        <f>+F43</f>
        <v>651.1</v>
      </c>
      <c r="G59" s="65">
        <f>+G43</f>
        <v>554.9</v>
      </c>
      <c r="H59" s="65">
        <v>568.29999999999995</v>
      </c>
      <c r="I59" s="65">
        <f t="shared" ref="I59:M59" si="49">+I43</f>
        <v>562.20000000000005</v>
      </c>
      <c r="J59" s="65">
        <f t="shared" si="49"/>
        <v>564.5</v>
      </c>
      <c r="K59" s="65">
        <f t="shared" si="49"/>
        <v>560.6</v>
      </c>
      <c r="L59" s="65">
        <f t="shared" si="49"/>
        <v>572.20000000000005</v>
      </c>
      <c r="M59" s="65">
        <f t="shared" si="49"/>
        <v>565</v>
      </c>
      <c r="N59" s="65">
        <f t="shared" ref="N59" si="50">+N43</f>
        <v>582.29999999999995</v>
      </c>
      <c r="O59" s="65">
        <v>595.1</v>
      </c>
      <c r="P59" s="65">
        <f t="shared" ref="P59" si="51">+P43</f>
        <v>582.79999999999995</v>
      </c>
      <c r="Q59" s="85">
        <f t="shared" si="36"/>
        <v>1.8107966106908461E-3</v>
      </c>
      <c r="S59" s="154"/>
    </row>
    <row r="60" spans="2:20" ht="15.75" thickBot="1" x14ac:dyDescent="0.3">
      <c r="B60" s="70"/>
      <c r="C60" s="71"/>
      <c r="D60" s="71"/>
      <c r="E60" s="71"/>
      <c r="F60" s="71"/>
      <c r="G60" s="71"/>
      <c r="H60" s="71"/>
      <c r="I60" s="71"/>
      <c r="J60" s="71"/>
      <c r="K60" s="71"/>
      <c r="L60" s="71"/>
      <c r="M60" s="71"/>
      <c r="N60" s="71"/>
      <c r="O60" s="71"/>
      <c r="P60" s="71"/>
      <c r="Q60" s="71"/>
      <c r="S60" s="154"/>
    </row>
    <row r="61" spans="2:20" ht="13.5" thickTop="1" x14ac:dyDescent="0.2">
      <c r="S61" s="154"/>
    </row>
    <row r="62" spans="2:20" x14ac:dyDescent="0.2">
      <c r="C62" s="103"/>
      <c r="D62" s="103"/>
      <c r="E62" s="103"/>
      <c r="F62" s="103"/>
      <c r="G62" s="103"/>
      <c r="H62" s="103"/>
      <c r="I62" s="103"/>
      <c r="J62" s="103"/>
      <c r="K62" s="103"/>
      <c r="L62" s="103"/>
      <c r="M62" s="103"/>
      <c r="N62" s="103"/>
      <c r="O62" s="103"/>
      <c r="P62" s="103"/>
      <c r="S62" s="154"/>
    </row>
    <row r="63" spans="2:20" ht="15" thickBot="1" x14ac:dyDescent="0.25">
      <c r="B63" s="307" t="s">
        <v>72</v>
      </c>
      <c r="C63" s="307"/>
      <c r="D63" s="307"/>
      <c r="E63" s="307"/>
      <c r="F63" s="307"/>
      <c r="G63" s="307"/>
      <c r="H63" s="307"/>
      <c r="I63" s="307"/>
      <c r="J63" s="307"/>
      <c r="K63" s="307"/>
      <c r="L63" s="307"/>
      <c r="M63" s="307"/>
      <c r="N63" s="307"/>
      <c r="O63" s="307"/>
      <c r="P63" s="307"/>
      <c r="Q63" s="307"/>
      <c r="S63" s="154"/>
    </row>
    <row r="64" spans="2:20" ht="14.25" thickTop="1" thickBot="1" x14ac:dyDescent="0.25">
      <c r="C64" s="308" t="s">
        <v>241</v>
      </c>
      <c r="D64" s="309"/>
      <c r="E64" s="309"/>
      <c r="F64" s="309"/>
      <c r="G64" s="309"/>
      <c r="H64" s="309"/>
      <c r="I64" s="309"/>
      <c r="J64" s="309"/>
      <c r="K64" s="309"/>
      <c r="L64" s="309"/>
      <c r="M64" s="309"/>
      <c r="N64" s="310"/>
      <c r="O64" s="311" t="s">
        <v>242</v>
      </c>
      <c r="P64" s="312"/>
      <c r="S64" s="154"/>
    </row>
    <row r="65" spans="2:19" ht="17.25" thickTop="1" x14ac:dyDescent="0.25">
      <c r="B65" s="61"/>
      <c r="C65" s="62" t="s">
        <v>47</v>
      </c>
      <c r="D65" s="62" t="s">
        <v>48</v>
      </c>
      <c r="E65" s="148" t="s">
        <v>49</v>
      </c>
      <c r="F65" s="62" t="s">
        <v>191</v>
      </c>
      <c r="G65" s="8" t="s">
        <v>192</v>
      </c>
      <c r="H65" s="8" t="s">
        <v>193</v>
      </c>
      <c r="I65" s="8" t="s">
        <v>211</v>
      </c>
      <c r="J65" s="8" t="s">
        <v>212</v>
      </c>
      <c r="K65" s="160" t="s">
        <v>213</v>
      </c>
      <c r="L65" s="160" t="s">
        <v>210</v>
      </c>
      <c r="M65" s="160" t="str">
        <f>+M50</f>
        <v>nov 19 (*)</v>
      </c>
      <c r="N65" s="160" t="str">
        <f>+N50</f>
        <v>dic 19  (*)</v>
      </c>
      <c r="O65" s="160" t="s">
        <v>247</v>
      </c>
      <c r="P65" s="160" t="s">
        <v>262</v>
      </c>
      <c r="Q65" s="160" t="s">
        <v>249</v>
      </c>
      <c r="S65" s="154"/>
    </row>
    <row r="66" spans="2:19" ht="15.75" x14ac:dyDescent="0.25">
      <c r="B66" s="63" t="s">
        <v>171</v>
      </c>
      <c r="C66" s="9">
        <f>SUM(C68:C70)</f>
        <v>332746.59999999998</v>
      </c>
      <c r="D66" s="9">
        <f t="shared" ref="D66:F66" si="52">SUM(D68:D70)</f>
        <v>331571</v>
      </c>
      <c r="E66" s="149">
        <f t="shared" si="52"/>
        <v>322317</v>
      </c>
      <c r="F66" s="9">
        <f t="shared" si="52"/>
        <v>331740.90000000002</v>
      </c>
      <c r="G66" s="9">
        <f t="shared" ref="G66:H66" si="53">SUM(G68:G70)</f>
        <v>327350.39999999997</v>
      </c>
      <c r="H66" s="9">
        <f t="shared" si="53"/>
        <v>334706.2</v>
      </c>
      <c r="I66" s="9">
        <f t="shared" ref="I66:N66" si="54">SUM(I68:I70)</f>
        <v>339420.1</v>
      </c>
      <c r="J66" s="9">
        <f t="shared" si="54"/>
        <v>307589.19999999995</v>
      </c>
      <c r="K66" s="9">
        <f t="shared" si="54"/>
        <v>308742.5</v>
      </c>
      <c r="L66" s="9">
        <f t="shared" si="54"/>
        <v>307948.79999999999</v>
      </c>
      <c r="M66" s="9">
        <f t="shared" si="54"/>
        <v>308765.5</v>
      </c>
      <c r="N66" s="9">
        <f t="shared" si="54"/>
        <v>320637.09999999998</v>
      </c>
      <c r="O66" s="9">
        <v>321917.09999999998</v>
      </c>
      <c r="P66" s="9">
        <f t="shared" ref="P66" si="55">SUM(P68:P70)</f>
        <v>321847.3</v>
      </c>
      <c r="Q66" s="53">
        <v>1</v>
      </c>
      <c r="S66" s="154"/>
    </row>
    <row r="67" spans="2:19" x14ac:dyDescent="0.2">
      <c r="B67" s="64" t="s">
        <v>63</v>
      </c>
      <c r="C67" s="65"/>
      <c r="D67" s="65"/>
      <c r="E67" s="65"/>
      <c r="F67" s="65"/>
      <c r="G67" s="65"/>
      <c r="H67" s="65"/>
      <c r="I67" s="65"/>
      <c r="J67" s="65"/>
      <c r="K67" s="65"/>
      <c r="L67" s="65"/>
      <c r="M67" s="65"/>
      <c r="N67" s="65"/>
      <c r="O67" s="65"/>
      <c r="P67" s="65"/>
      <c r="Q67" s="65"/>
      <c r="S67" s="154"/>
    </row>
    <row r="68" spans="2:19" ht="15" x14ac:dyDescent="0.25">
      <c r="B68" s="104" t="s">
        <v>144</v>
      </c>
      <c r="C68" s="65">
        <f t="shared" ref="C68:K68" si="56">+C44+C38+C33+C28+C22+C17</f>
        <v>190439.5</v>
      </c>
      <c r="D68" s="65">
        <f t="shared" si="56"/>
        <v>189357.19999999998</v>
      </c>
      <c r="E68" s="65">
        <f t="shared" si="56"/>
        <v>182758.39999999999</v>
      </c>
      <c r="F68" s="65">
        <f t="shared" si="56"/>
        <v>182453.90000000002</v>
      </c>
      <c r="G68" s="65">
        <f t="shared" si="56"/>
        <v>178665.8</v>
      </c>
      <c r="H68" s="65">
        <f t="shared" si="56"/>
        <v>182829.2</v>
      </c>
      <c r="I68" s="65">
        <f t="shared" si="56"/>
        <v>182269.89999999997</v>
      </c>
      <c r="J68" s="65">
        <f t="shared" si="56"/>
        <v>156907.59999999998</v>
      </c>
      <c r="K68" s="65">
        <f t="shared" si="56"/>
        <v>158110.40000000002</v>
      </c>
      <c r="L68" s="65">
        <f t="shared" ref="L68:N68" si="57">+L44+L38+L33+L28+L22+L17</f>
        <v>158037.59999999998</v>
      </c>
      <c r="M68" s="65">
        <f t="shared" si="57"/>
        <v>158388.6</v>
      </c>
      <c r="N68" s="65">
        <f t="shared" si="57"/>
        <v>158702.79999999999</v>
      </c>
      <c r="O68" s="65">
        <v>157324.1</v>
      </c>
      <c r="P68" s="65">
        <f t="shared" ref="P68" si="58">+P44+P38+P33+P28+P22+P17</f>
        <v>155983.5</v>
      </c>
      <c r="Q68" s="85">
        <f>+P68/$P$66</f>
        <v>0.48465064022597054</v>
      </c>
      <c r="S68" s="154"/>
    </row>
    <row r="69" spans="2:19" ht="15" x14ac:dyDescent="0.25">
      <c r="B69" s="104" t="s">
        <v>145</v>
      </c>
      <c r="C69" s="65">
        <f t="shared" ref="C69:M69" si="59">+C29+C23+C18+C34</f>
        <v>37059.300000000003</v>
      </c>
      <c r="D69" s="65">
        <f t="shared" si="59"/>
        <v>36546.5</v>
      </c>
      <c r="E69" s="65">
        <f t="shared" si="59"/>
        <v>36310.300000000003</v>
      </c>
      <c r="F69" s="65">
        <f t="shared" si="59"/>
        <v>35402.500000000007</v>
      </c>
      <c r="G69" s="65">
        <f t="shared" si="59"/>
        <v>34510.9</v>
      </c>
      <c r="H69" s="65">
        <f t="shared" si="59"/>
        <v>36118.400000000001</v>
      </c>
      <c r="I69" s="65">
        <f t="shared" si="59"/>
        <v>36432.800000000003</v>
      </c>
      <c r="J69" s="65">
        <f t="shared" si="59"/>
        <v>32843.599999999999</v>
      </c>
      <c r="K69" s="65">
        <f t="shared" si="59"/>
        <v>32115.1</v>
      </c>
      <c r="L69" s="65">
        <f t="shared" si="59"/>
        <v>30810.6</v>
      </c>
      <c r="M69" s="65">
        <f t="shared" si="59"/>
        <v>31065.4</v>
      </c>
      <c r="N69" s="65">
        <f>+N29+N23+N18+N34</f>
        <v>39762.199999999997</v>
      </c>
      <c r="O69" s="65">
        <v>39415.300000000003</v>
      </c>
      <c r="P69" s="65">
        <f t="shared" ref="P69" si="60">+P29+P23+P18+P34</f>
        <v>40268</v>
      </c>
      <c r="Q69" s="85">
        <f t="shared" ref="Q69:Q70" si="61">+P69/$P$66</f>
        <v>0.12511523321774021</v>
      </c>
      <c r="S69" s="154"/>
    </row>
    <row r="70" spans="2:19" ht="15" x14ac:dyDescent="0.25">
      <c r="B70" s="104" t="s">
        <v>146</v>
      </c>
      <c r="C70" s="65">
        <f>+C41+C35+C30+C19</f>
        <v>105247.8</v>
      </c>
      <c r="D70" s="65">
        <f t="shared" ref="D70:K70" si="62">+D41+D35+D30+D19</f>
        <v>105667.3</v>
      </c>
      <c r="E70" s="65">
        <f t="shared" si="62"/>
        <v>103248.30000000002</v>
      </c>
      <c r="F70" s="65">
        <f t="shared" si="62"/>
        <v>113884.49999999999</v>
      </c>
      <c r="G70" s="65">
        <f t="shared" si="62"/>
        <v>114173.7</v>
      </c>
      <c r="H70" s="65">
        <f t="shared" si="62"/>
        <v>115758.6</v>
      </c>
      <c r="I70" s="65">
        <f t="shared" si="62"/>
        <v>120717.4</v>
      </c>
      <c r="J70" s="65">
        <f t="shared" si="62"/>
        <v>117837.99999999999</v>
      </c>
      <c r="K70" s="65">
        <f t="shared" si="62"/>
        <v>118517</v>
      </c>
      <c r="L70" s="65">
        <f t="shared" ref="L70:N70" si="63">+L41+L35+L30+L19</f>
        <v>119100.6</v>
      </c>
      <c r="M70" s="65">
        <f t="shared" si="63"/>
        <v>119311.50000000001</v>
      </c>
      <c r="N70" s="65">
        <f t="shared" si="63"/>
        <v>122172.1</v>
      </c>
      <c r="O70" s="65">
        <v>125177.7</v>
      </c>
      <c r="P70" s="65">
        <f t="shared" ref="P70" si="64">+P41+P35+P30+P19</f>
        <v>125595.8</v>
      </c>
      <c r="Q70" s="85">
        <f t="shared" si="61"/>
        <v>0.39023412655628931</v>
      </c>
      <c r="S70" s="154"/>
    </row>
    <row r="71" spans="2:19" ht="15.75" thickBot="1" x14ac:dyDescent="0.3">
      <c r="B71" s="70"/>
      <c r="C71" s="71"/>
      <c r="D71" s="71"/>
      <c r="E71" s="71"/>
      <c r="F71" s="71"/>
      <c r="G71" s="71"/>
      <c r="H71" s="71"/>
      <c r="I71" s="71"/>
      <c r="J71" s="71"/>
      <c r="K71" s="71"/>
      <c r="L71" s="71"/>
      <c r="M71" s="71"/>
      <c r="N71" s="71"/>
      <c r="O71" s="71"/>
      <c r="P71" s="71"/>
      <c r="Q71" s="71"/>
    </row>
    <row r="72" spans="2:19" ht="13.5" thickTop="1" x14ac:dyDescent="0.2"/>
    <row r="73" spans="2:19" x14ac:dyDescent="0.2">
      <c r="B73" s="151" t="s">
        <v>71</v>
      </c>
      <c r="C73" s="151"/>
      <c r="D73" s="151"/>
      <c r="E73" s="151"/>
      <c r="N73" s="103"/>
      <c r="O73" s="103"/>
      <c r="P73" s="103"/>
    </row>
    <row r="74" spans="2:19" x14ac:dyDescent="0.2">
      <c r="B74" s="305" t="s">
        <v>128</v>
      </c>
      <c r="C74" s="305"/>
      <c r="D74" s="305"/>
      <c r="E74" s="305"/>
      <c r="F74" s="305"/>
      <c r="G74" s="305"/>
      <c r="H74" s="305"/>
      <c r="I74" s="305"/>
      <c r="J74" s="305"/>
      <c r="K74" s="305"/>
      <c r="L74" s="305"/>
      <c r="M74" s="305"/>
      <c r="N74" s="305"/>
      <c r="O74" s="305"/>
      <c r="P74" s="305"/>
      <c r="Q74" s="305"/>
    </row>
    <row r="75" spans="2:19" ht="17.25" customHeight="1" x14ac:dyDescent="0.2">
      <c r="B75" s="275" t="s">
        <v>173</v>
      </c>
      <c r="Q75" s="154"/>
    </row>
    <row r="76" spans="2:19" ht="64.5" customHeight="1" x14ac:dyDescent="0.2">
      <c r="B76" s="297" t="s">
        <v>256</v>
      </c>
      <c r="C76" s="298"/>
      <c r="D76" s="298"/>
      <c r="E76" s="298"/>
      <c r="F76" s="298"/>
      <c r="G76" s="299"/>
      <c r="H76" s="114"/>
      <c r="I76" s="114"/>
      <c r="J76" s="114"/>
      <c r="Q76" s="154"/>
    </row>
    <row r="77" spans="2:19" ht="59.25" customHeight="1" x14ac:dyDescent="0.2">
      <c r="B77" s="300" t="s">
        <v>255</v>
      </c>
      <c r="C77" s="301"/>
      <c r="D77" s="301"/>
      <c r="E77" s="301"/>
      <c r="F77" s="301"/>
      <c r="G77" s="302"/>
      <c r="H77" s="154"/>
      <c r="I77" s="154"/>
      <c r="J77" s="154"/>
      <c r="Q77" s="154"/>
    </row>
    <row r="78" spans="2:19" x14ac:dyDescent="0.2">
      <c r="C78" s="103"/>
      <c r="D78" s="103"/>
      <c r="E78" s="103"/>
      <c r="F78" s="103"/>
      <c r="G78" s="103"/>
      <c r="H78" s="103"/>
      <c r="I78" s="103"/>
      <c r="J78" s="103"/>
      <c r="K78" s="103"/>
      <c r="L78" s="103"/>
      <c r="M78" s="103"/>
      <c r="N78" s="103"/>
      <c r="O78" s="103"/>
      <c r="P78" s="103"/>
      <c r="Q78" s="154"/>
    </row>
    <row r="79" spans="2:19" x14ac:dyDescent="0.2">
      <c r="C79" s="154"/>
      <c r="D79" s="154"/>
      <c r="E79" s="154"/>
      <c r="F79" s="154"/>
      <c r="G79" s="154"/>
      <c r="H79" s="154"/>
      <c r="I79" s="154"/>
      <c r="J79" s="154"/>
    </row>
    <row r="81" spans="3:10" x14ac:dyDescent="0.2">
      <c r="C81" s="154"/>
      <c r="D81" s="154"/>
      <c r="E81" s="154"/>
      <c r="H81" s="154"/>
      <c r="I81" s="154"/>
      <c r="J81" s="154"/>
    </row>
    <row r="236" spans="2:3" x14ac:dyDescent="0.2">
      <c r="B236" s="102"/>
      <c r="C236" s="103"/>
    </row>
    <row r="237" spans="2:3" x14ac:dyDescent="0.2">
      <c r="B237" s="102"/>
      <c r="C237" s="103"/>
    </row>
    <row r="238" spans="2:3" x14ac:dyDescent="0.2">
      <c r="B238" s="102"/>
      <c r="C238" s="103"/>
    </row>
    <row r="239" spans="2:3" x14ac:dyDescent="0.2">
      <c r="B239" s="102"/>
      <c r="C239" s="103"/>
    </row>
    <row r="240" spans="2:3" x14ac:dyDescent="0.2">
      <c r="B240" s="102"/>
      <c r="C240" s="103"/>
    </row>
    <row r="241" spans="2:3" x14ac:dyDescent="0.2">
      <c r="B241" s="102"/>
    </row>
    <row r="242" spans="2:3" x14ac:dyDescent="0.2">
      <c r="B242" s="102"/>
      <c r="C242" s="103"/>
    </row>
    <row r="245" spans="2:3" x14ac:dyDescent="0.2">
      <c r="B245" s="102"/>
      <c r="C245" s="103"/>
    </row>
    <row r="246" spans="2:3" x14ac:dyDescent="0.2">
      <c r="B246" s="102"/>
      <c r="C246" s="103"/>
    </row>
    <row r="247" spans="2:3" x14ac:dyDescent="0.2">
      <c r="B247" s="102"/>
      <c r="C247" s="103"/>
    </row>
  </sheetData>
  <mergeCells count="12">
    <mergeCell ref="B77:G77"/>
    <mergeCell ref="B76:G76"/>
    <mergeCell ref="B74:Q74"/>
    <mergeCell ref="B6:Q6"/>
    <mergeCell ref="B7:Q7"/>
    <mergeCell ref="B8:Q8"/>
    <mergeCell ref="B48:Q48"/>
    <mergeCell ref="B63:Q63"/>
    <mergeCell ref="C49:N49"/>
    <mergeCell ref="C64:N64"/>
    <mergeCell ref="O49:P49"/>
    <mergeCell ref="O64:P64"/>
  </mergeCells>
  <hyperlinks>
    <hyperlink ref="A1" r:id="rId1" location="Indice!A1"/>
  </hyperlinks>
  <pageMargins left="0.11811023622047245" right="0.11811023622047245" top="0.35433070866141736" bottom="0.35433070866141736" header="0.31496062992125984" footer="0.31496062992125984"/>
  <pageSetup paperSize="9" scale="75" orientation="portrait" horizontalDpi="4294967294" verticalDpi="4294967294"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180"/>
  <sheetViews>
    <sheetView zoomScaleNormal="100" workbookViewId="0"/>
  </sheetViews>
  <sheetFormatPr baseColWidth="10" defaultRowHeight="15" x14ac:dyDescent="0.25"/>
  <cols>
    <col min="1" max="1" width="7.7109375" style="196" customWidth="1"/>
    <col min="2" max="2" width="89" style="176" bestFit="1" customWidth="1"/>
    <col min="3" max="3" width="16.5703125" style="177" customWidth="1"/>
    <col min="4" max="13" width="16.5703125" style="86" customWidth="1"/>
    <col min="14" max="16" width="16.5703125" style="173" customWidth="1"/>
    <col min="17" max="16384" width="11.42578125" style="86"/>
  </cols>
  <sheetData>
    <row r="1" spans="1:18" x14ac:dyDescent="0.25">
      <c r="A1" s="175" t="s">
        <v>127</v>
      </c>
    </row>
    <row r="2" spans="1:18" ht="15.75" x14ac:dyDescent="0.25">
      <c r="A2" s="178"/>
      <c r="B2" s="261" t="s">
        <v>229</v>
      </c>
      <c r="C2" s="179"/>
    </row>
    <row r="3" spans="1:18" ht="15.75" x14ac:dyDescent="0.25">
      <c r="A3" s="180"/>
      <c r="B3" s="264" t="s">
        <v>0</v>
      </c>
      <c r="C3" s="181"/>
      <c r="D3" s="181"/>
      <c r="E3" s="181"/>
      <c r="F3" s="181"/>
      <c r="G3" s="181"/>
      <c r="H3" s="181"/>
      <c r="I3" s="181"/>
      <c r="J3" s="181"/>
      <c r="K3" s="181"/>
      <c r="L3" s="181"/>
      <c r="M3" s="181"/>
      <c r="N3" s="221"/>
      <c r="O3" s="221"/>
      <c r="P3" s="221"/>
    </row>
    <row r="4" spans="1:18" x14ac:dyDescent="0.25">
      <c r="A4" s="182"/>
      <c r="B4" s="183"/>
      <c r="C4" s="179"/>
    </row>
    <row r="5" spans="1:18" ht="16.5" x14ac:dyDescent="0.25">
      <c r="A5" s="182"/>
      <c r="B5" s="303" t="s">
        <v>252</v>
      </c>
      <c r="C5" s="303"/>
      <c r="D5" s="303"/>
      <c r="E5" s="303"/>
      <c r="F5" s="303"/>
      <c r="G5" s="303"/>
      <c r="H5" s="303"/>
      <c r="I5" s="303"/>
      <c r="J5" s="303"/>
      <c r="K5" s="303"/>
      <c r="L5" s="303"/>
      <c r="M5" s="303"/>
      <c r="N5" s="303"/>
      <c r="O5" s="86"/>
      <c r="P5" s="86"/>
    </row>
    <row r="6" spans="1:18" ht="16.5" x14ac:dyDescent="0.25">
      <c r="A6" s="182"/>
      <c r="B6" s="314" t="s">
        <v>73</v>
      </c>
      <c r="C6" s="314"/>
      <c r="D6" s="314"/>
      <c r="E6" s="314"/>
      <c r="F6" s="314"/>
      <c r="G6" s="314"/>
      <c r="H6" s="314"/>
      <c r="I6" s="314"/>
      <c r="J6" s="314"/>
      <c r="K6" s="314"/>
      <c r="L6" s="314"/>
      <c r="M6" s="314"/>
      <c r="N6" s="314"/>
      <c r="O6" s="86"/>
      <c r="P6" s="86"/>
    </row>
    <row r="7" spans="1:18" ht="15.75" x14ac:dyDescent="0.25">
      <c r="A7" s="184"/>
      <c r="B7" s="296" t="s">
        <v>244</v>
      </c>
      <c r="C7" s="296"/>
      <c r="D7" s="296"/>
      <c r="E7" s="296"/>
      <c r="F7" s="296"/>
      <c r="G7" s="296"/>
      <c r="H7" s="296"/>
      <c r="I7" s="296"/>
      <c r="J7" s="296"/>
      <c r="K7" s="296"/>
      <c r="L7" s="296"/>
      <c r="M7" s="296"/>
      <c r="N7" s="296"/>
      <c r="O7" s="86"/>
      <c r="P7" s="86"/>
    </row>
    <row r="8" spans="1:18" x14ac:dyDescent="0.25">
      <c r="A8" s="184"/>
      <c r="B8" s="185"/>
      <c r="C8" s="185"/>
      <c r="D8" s="186"/>
      <c r="E8" s="187"/>
      <c r="F8" s="187"/>
      <c r="G8" s="187"/>
      <c r="H8" s="187"/>
      <c r="I8" s="187"/>
      <c r="J8" s="187"/>
      <c r="K8" s="187"/>
      <c r="L8" s="187"/>
      <c r="M8" s="187"/>
      <c r="N8" s="222"/>
      <c r="O8" s="222"/>
      <c r="P8" s="222"/>
    </row>
    <row r="9" spans="1:18" ht="16.5" thickBot="1" x14ac:dyDescent="0.3">
      <c r="A9" s="184"/>
      <c r="B9" s="188"/>
      <c r="C9" s="188"/>
      <c r="D9" s="188"/>
      <c r="E9" s="188"/>
      <c r="F9" s="188"/>
      <c r="G9" s="188"/>
      <c r="H9" s="188"/>
      <c r="I9" s="188"/>
      <c r="J9" s="188"/>
      <c r="K9" s="188"/>
      <c r="L9" s="188"/>
      <c r="M9" s="188"/>
      <c r="N9" s="188"/>
      <c r="O9" s="188"/>
      <c r="P9" s="188"/>
      <c r="Q9" s="188"/>
      <c r="R9" s="188"/>
    </row>
    <row r="10" spans="1:18" ht="18" thickTop="1" thickBot="1" x14ac:dyDescent="0.3">
      <c r="A10" s="184"/>
      <c r="B10" s="189"/>
      <c r="C10" s="236">
        <v>43466</v>
      </c>
      <c r="D10" s="236">
        <v>43497</v>
      </c>
      <c r="E10" s="236">
        <v>43525</v>
      </c>
      <c r="F10" s="236">
        <v>43556</v>
      </c>
      <c r="G10" s="236">
        <v>43586</v>
      </c>
      <c r="H10" s="236">
        <v>43617</v>
      </c>
      <c r="I10" s="236">
        <v>43647</v>
      </c>
      <c r="J10" s="236">
        <v>43678</v>
      </c>
      <c r="K10" s="236">
        <v>43709</v>
      </c>
      <c r="L10" s="8" t="s">
        <v>245</v>
      </c>
      <c r="M10" s="8" t="s">
        <v>246</v>
      </c>
      <c r="N10" s="8" t="s">
        <v>248</v>
      </c>
      <c r="O10" s="8" t="s">
        <v>247</v>
      </c>
      <c r="P10" s="8" t="s">
        <v>262</v>
      </c>
    </row>
    <row r="11" spans="1:18" ht="16.5" thickTop="1" x14ac:dyDescent="0.25">
      <c r="A11" s="184"/>
      <c r="B11" s="190"/>
      <c r="C11" s="191"/>
      <c r="D11" s="191"/>
      <c r="E11" s="191"/>
      <c r="F11" s="191"/>
      <c r="G11" s="191"/>
      <c r="H11" s="191"/>
      <c r="I11" s="191"/>
      <c r="J11" s="191"/>
      <c r="K11" s="191"/>
      <c r="L11" s="191"/>
      <c r="M11" s="191"/>
      <c r="N11" s="223"/>
      <c r="O11" s="223"/>
      <c r="P11" s="223"/>
    </row>
    <row r="12" spans="1:18" ht="31.5" x14ac:dyDescent="0.3">
      <c r="A12" s="192"/>
      <c r="B12" s="193" t="s">
        <v>147</v>
      </c>
      <c r="C12" s="26">
        <v>329386.40000000002</v>
      </c>
      <c r="D12" s="26">
        <f t="shared" ref="D12:P12" si="0">+C165</f>
        <v>332851.7</v>
      </c>
      <c r="E12" s="26">
        <f t="shared" si="0"/>
        <v>331675.90000000002</v>
      </c>
      <c r="F12" s="26">
        <f t="shared" si="0"/>
        <v>322421.09999999998</v>
      </c>
      <c r="G12" s="26">
        <f t="shared" si="0"/>
        <v>331845</v>
      </c>
      <c r="H12" s="26">
        <f t="shared" si="0"/>
        <v>327454.5</v>
      </c>
      <c r="I12" s="26">
        <f t="shared" si="0"/>
        <v>334810.69999999995</v>
      </c>
      <c r="J12" s="26">
        <f t="shared" si="0"/>
        <v>339524</v>
      </c>
      <c r="K12" s="26">
        <f t="shared" si="0"/>
        <v>307692.09999999998</v>
      </c>
      <c r="L12" s="26">
        <f t="shared" si="0"/>
        <v>308845.5</v>
      </c>
      <c r="M12" s="26">
        <f t="shared" si="0"/>
        <v>308052.59999999998</v>
      </c>
      <c r="N12" s="26">
        <f t="shared" si="0"/>
        <v>308869.19999999995</v>
      </c>
      <c r="O12" s="26">
        <f t="shared" si="0"/>
        <v>320741.49999999994</v>
      </c>
      <c r="P12" s="26">
        <f t="shared" si="0"/>
        <v>322020.69999999995</v>
      </c>
    </row>
    <row r="13" spans="1:18" ht="15.75" x14ac:dyDescent="0.25">
      <c r="A13" s="192"/>
      <c r="B13" s="90"/>
      <c r="C13" s="195"/>
      <c r="D13" s="195"/>
      <c r="E13" s="195"/>
      <c r="F13" s="195"/>
      <c r="G13" s="195"/>
      <c r="H13" s="195"/>
      <c r="I13" s="195"/>
      <c r="J13" s="195"/>
      <c r="K13" s="195"/>
      <c r="L13" s="195"/>
      <c r="M13" s="195"/>
      <c r="N13" s="195"/>
      <c r="O13" s="195"/>
      <c r="P13" s="195"/>
    </row>
    <row r="14" spans="1:18" ht="31.5" x14ac:dyDescent="0.3">
      <c r="A14" s="192"/>
      <c r="B14" s="193" t="s">
        <v>74</v>
      </c>
      <c r="C14" s="26">
        <v>2805.4</v>
      </c>
      <c r="D14" s="26">
        <f t="shared" ref="D14:P14" si="1">+C163</f>
        <v>2809.7000000000003</v>
      </c>
      <c r="E14" s="26">
        <f t="shared" si="1"/>
        <v>2801.0000000000005</v>
      </c>
      <c r="F14" s="26">
        <f t="shared" si="1"/>
        <v>2476.9000000000005</v>
      </c>
      <c r="G14" s="26">
        <f t="shared" si="1"/>
        <v>2477.8000000000006</v>
      </c>
      <c r="H14" s="26">
        <f t="shared" si="1"/>
        <v>2476.5000000000005</v>
      </c>
      <c r="I14" s="26">
        <f t="shared" si="1"/>
        <v>2456.4000000000005</v>
      </c>
      <c r="J14" s="26">
        <f t="shared" si="1"/>
        <v>2433.1000000000004</v>
      </c>
      <c r="K14" s="26">
        <f t="shared" si="1"/>
        <v>2409.6000000000004</v>
      </c>
      <c r="L14" s="26">
        <f t="shared" si="1"/>
        <v>2405.6000000000004</v>
      </c>
      <c r="M14" s="26">
        <f t="shared" si="1"/>
        <v>2425.8000000000002</v>
      </c>
      <c r="N14" s="26">
        <f t="shared" si="1"/>
        <v>2417.4</v>
      </c>
      <c r="O14" s="26">
        <f t="shared" si="1"/>
        <v>2435.4</v>
      </c>
      <c r="P14" s="26">
        <f t="shared" si="1"/>
        <v>2428.5</v>
      </c>
    </row>
    <row r="15" spans="1:18" ht="15.75" x14ac:dyDescent="0.25">
      <c r="A15" s="192"/>
      <c r="B15" s="90"/>
      <c r="C15" s="195"/>
      <c r="D15" s="195"/>
      <c r="E15" s="195"/>
      <c r="F15" s="195"/>
      <c r="G15" s="195"/>
      <c r="H15" s="195"/>
      <c r="I15" s="195"/>
      <c r="J15" s="195"/>
      <c r="K15" s="195"/>
      <c r="L15" s="195"/>
      <c r="M15" s="195"/>
      <c r="N15" s="195"/>
      <c r="O15" s="195"/>
      <c r="P15" s="195"/>
    </row>
    <row r="16" spans="1:18" ht="17.25" x14ac:dyDescent="0.3">
      <c r="A16" s="192"/>
      <c r="B16" s="193" t="s">
        <v>165</v>
      </c>
      <c r="C16" s="26">
        <f t="shared" ref="C16:O16" si="2">+C12+C14</f>
        <v>332191.80000000005</v>
      </c>
      <c r="D16" s="26">
        <f t="shared" si="2"/>
        <v>335661.4</v>
      </c>
      <c r="E16" s="26">
        <f t="shared" si="2"/>
        <v>334476.90000000002</v>
      </c>
      <c r="F16" s="26">
        <f t="shared" si="2"/>
        <v>324898</v>
      </c>
      <c r="G16" s="26">
        <f>+G12+G14</f>
        <v>334322.8</v>
      </c>
      <c r="H16" s="26">
        <f t="shared" si="2"/>
        <v>329931</v>
      </c>
      <c r="I16" s="26">
        <f t="shared" si="2"/>
        <v>337267.1</v>
      </c>
      <c r="J16" s="26">
        <f t="shared" si="2"/>
        <v>341957.1</v>
      </c>
      <c r="K16" s="26">
        <f t="shared" si="2"/>
        <v>310101.69999999995</v>
      </c>
      <c r="L16" s="26">
        <f t="shared" si="2"/>
        <v>311251.09999999998</v>
      </c>
      <c r="M16" s="26">
        <f t="shared" si="2"/>
        <v>310478.39999999997</v>
      </c>
      <c r="N16" s="26">
        <f t="shared" si="2"/>
        <v>311286.59999999998</v>
      </c>
      <c r="O16" s="26">
        <f t="shared" si="2"/>
        <v>323176.89999999997</v>
      </c>
      <c r="P16" s="26">
        <f t="shared" ref="P16" si="3">+P12+P14</f>
        <v>324449.19999999995</v>
      </c>
    </row>
    <row r="17" spans="1:18" x14ac:dyDescent="0.25">
      <c r="B17" s="197"/>
      <c r="C17" s="198"/>
      <c r="D17" s="198"/>
      <c r="E17" s="198"/>
      <c r="F17" s="198"/>
      <c r="G17" s="198"/>
      <c r="H17" s="198"/>
      <c r="I17" s="198"/>
      <c r="J17" s="198"/>
      <c r="K17" s="198"/>
      <c r="L17" s="198"/>
      <c r="M17" s="198"/>
      <c r="N17" s="198"/>
      <c r="O17" s="198"/>
      <c r="P17" s="198"/>
    </row>
    <row r="18" spans="1:18" x14ac:dyDescent="0.25">
      <c r="A18" s="182"/>
      <c r="B18" s="199" t="s">
        <v>75</v>
      </c>
      <c r="C18" s="200"/>
      <c r="D18" s="200"/>
      <c r="E18" s="200"/>
      <c r="F18" s="200"/>
      <c r="G18" s="200"/>
      <c r="H18" s="200"/>
      <c r="I18" s="200"/>
      <c r="J18" s="200"/>
      <c r="K18" s="200"/>
      <c r="L18" s="200"/>
      <c r="M18" s="200"/>
      <c r="N18" s="200"/>
      <c r="O18" s="200"/>
      <c r="P18" s="200"/>
    </row>
    <row r="19" spans="1:18" x14ac:dyDescent="0.25">
      <c r="A19" s="182"/>
      <c r="B19" s="201"/>
      <c r="C19" s="202"/>
      <c r="D19" s="202"/>
      <c r="E19" s="202"/>
      <c r="F19" s="202"/>
      <c r="G19" s="202"/>
      <c r="H19" s="202"/>
      <c r="I19" s="202"/>
      <c r="J19" s="202"/>
      <c r="K19" s="202"/>
      <c r="L19" s="202"/>
      <c r="M19" s="202"/>
      <c r="N19" s="202"/>
      <c r="O19" s="202"/>
      <c r="P19" s="202"/>
    </row>
    <row r="20" spans="1:18" ht="15.75" x14ac:dyDescent="0.25">
      <c r="A20" s="182"/>
      <c r="B20" s="203" t="s">
        <v>76</v>
      </c>
      <c r="C20" s="204">
        <f t="shared" ref="C20:M20" si="4">+C22+C23+C52+C70+C79+C83+C80</f>
        <v>5848.7999999999993</v>
      </c>
      <c r="D20" s="204">
        <f t="shared" si="4"/>
        <v>11556.4</v>
      </c>
      <c r="E20" s="204">
        <f t="shared" si="4"/>
        <v>7135.2000000000007</v>
      </c>
      <c r="F20" s="204">
        <f t="shared" si="4"/>
        <v>19196.599999999999</v>
      </c>
      <c r="G20" s="204">
        <f t="shared" si="4"/>
        <v>7778.5</v>
      </c>
      <c r="H20" s="204">
        <f t="shared" si="4"/>
        <v>8519.1999999999989</v>
      </c>
      <c r="I20" s="204">
        <f t="shared" si="4"/>
        <v>13510.400000000001</v>
      </c>
      <c r="J20" s="204">
        <f t="shared" si="4"/>
        <v>1868.2999999999997</v>
      </c>
      <c r="K20" s="204">
        <f t="shared" si="4"/>
        <v>1357.9999999999998</v>
      </c>
      <c r="L20" s="204">
        <f t="shared" si="4"/>
        <v>1772.2</v>
      </c>
      <c r="M20" s="204">
        <f t="shared" si="4"/>
        <v>4891.8</v>
      </c>
      <c r="N20" s="204">
        <f>+N22+N23+N52+N70+N79+N83+N80+N81</f>
        <v>12080.699999999999</v>
      </c>
      <c r="O20" s="204">
        <f>+O22+O23+O52+O70+O79+O83+O80+O81</f>
        <v>3907.4999999999995</v>
      </c>
      <c r="P20" s="204">
        <f>+P22+P23+P52+P70+P79+P83+P80+P81</f>
        <v>3701.6</v>
      </c>
      <c r="Q20" s="276"/>
      <c r="R20" s="277"/>
    </row>
    <row r="21" spans="1:18" x14ac:dyDescent="0.25">
      <c r="A21" s="182"/>
      <c r="B21" s="201"/>
      <c r="C21" s="202"/>
      <c r="D21" s="202"/>
      <c r="E21" s="202"/>
      <c r="F21" s="202"/>
      <c r="G21" s="202"/>
      <c r="H21" s="202"/>
      <c r="I21" s="202"/>
      <c r="J21" s="202"/>
      <c r="K21" s="202"/>
      <c r="L21" s="202"/>
      <c r="M21" s="202"/>
      <c r="N21" s="202"/>
      <c r="O21" s="202"/>
      <c r="P21" s="202"/>
      <c r="Q21" s="276"/>
      <c r="R21" s="277"/>
    </row>
    <row r="22" spans="1:18" x14ac:dyDescent="0.25">
      <c r="A22" s="183"/>
      <c r="B22" s="205" t="s">
        <v>236</v>
      </c>
      <c r="C22" s="206">
        <v>669.2</v>
      </c>
      <c r="D22" s="206">
        <v>526.5</v>
      </c>
      <c r="E22" s="206">
        <v>1551.3</v>
      </c>
      <c r="F22" s="206">
        <v>707</v>
      </c>
      <c r="G22" s="206">
        <v>1207.7</v>
      </c>
      <c r="H22" s="206">
        <v>907.1</v>
      </c>
      <c r="I22" s="206">
        <v>329.8</v>
      </c>
      <c r="J22" s="206">
        <v>0</v>
      </c>
      <c r="K22" s="206">
        <v>192.6</v>
      </c>
      <c r="L22" s="206">
        <v>430.5</v>
      </c>
      <c r="M22" s="206">
        <v>3864.6</v>
      </c>
      <c r="N22" s="206">
        <v>5712.2</v>
      </c>
      <c r="O22" s="206">
        <v>422.4</v>
      </c>
      <c r="P22" s="206">
        <v>2254.1999999999998</v>
      </c>
      <c r="Q22" s="276"/>
      <c r="R22" s="277"/>
    </row>
    <row r="23" spans="1:18" x14ac:dyDescent="0.25">
      <c r="A23" s="182"/>
      <c r="B23" s="205" t="s">
        <v>77</v>
      </c>
      <c r="C23" s="206">
        <v>4113.3999999999996</v>
      </c>
      <c r="D23" s="206">
        <v>4677.6000000000004</v>
      </c>
      <c r="E23" s="206">
        <v>3776.3</v>
      </c>
      <c r="F23" s="206">
        <v>4104.3</v>
      </c>
      <c r="G23" s="206">
        <v>5549.7</v>
      </c>
      <c r="H23" s="206">
        <v>5782.6</v>
      </c>
      <c r="I23" s="206">
        <v>7378.5</v>
      </c>
      <c r="J23" s="206">
        <v>1570.1</v>
      </c>
      <c r="K23" s="206">
        <v>937</v>
      </c>
      <c r="L23" s="206">
        <v>564.70000000000005</v>
      </c>
      <c r="M23" s="206">
        <v>830</v>
      </c>
      <c r="N23" s="206">
        <f>+SUM(N24:N51)</f>
        <v>2130</v>
      </c>
      <c r="O23" s="206">
        <f>+SUM(O24:O51)</f>
        <v>2113.6</v>
      </c>
      <c r="P23" s="206">
        <f>+SUM(P24:P51)</f>
        <v>231.1</v>
      </c>
      <c r="Q23" s="276"/>
      <c r="R23" s="277"/>
    </row>
    <row r="24" spans="1:18" s="266" customFormat="1" x14ac:dyDescent="0.25">
      <c r="A24" s="182"/>
      <c r="B24" s="265" t="s">
        <v>78</v>
      </c>
      <c r="C24" s="212">
        <v>1322.5</v>
      </c>
      <c r="D24" s="212">
        <v>1931.9</v>
      </c>
      <c r="E24" s="212">
        <v>963.6</v>
      </c>
      <c r="F24" s="212">
        <v>2626.2</v>
      </c>
      <c r="G24" s="212">
        <v>2375.3000000000002</v>
      </c>
      <c r="H24" s="212">
        <v>2373.5</v>
      </c>
      <c r="I24" s="212">
        <v>3914.6</v>
      </c>
      <c r="J24" s="212">
        <v>0</v>
      </c>
      <c r="K24" s="212">
        <v>0</v>
      </c>
      <c r="L24" s="212">
        <v>0</v>
      </c>
      <c r="M24" s="212">
        <v>0</v>
      </c>
      <c r="N24" s="212">
        <v>0</v>
      </c>
      <c r="O24" s="212">
        <v>0</v>
      </c>
      <c r="P24" s="212">
        <v>0</v>
      </c>
      <c r="Q24" s="276"/>
      <c r="R24" s="277"/>
    </row>
    <row r="25" spans="1:18" s="266" customFormat="1" x14ac:dyDescent="0.25">
      <c r="A25" s="208"/>
      <c r="B25" s="265" t="s">
        <v>81</v>
      </c>
      <c r="C25" s="210">
        <v>0</v>
      </c>
      <c r="D25" s="212">
        <v>538.70000000000005</v>
      </c>
      <c r="E25" s="212">
        <v>1111</v>
      </c>
      <c r="F25" s="212">
        <v>21.2</v>
      </c>
      <c r="G25" s="212">
        <v>66.3</v>
      </c>
      <c r="H25" s="267">
        <v>0</v>
      </c>
      <c r="I25" s="267">
        <v>0</v>
      </c>
      <c r="J25" s="267">
        <v>0</v>
      </c>
      <c r="K25" s="267">
        <v>0</v>
      </c>
      <c r="L25" s="212">
        <v>0</v>
      </c>
      <c r="M25" s="212">
        <v>0</v>
      </c>
      <c r="N25" s="212">
        <v>618.29999999999995</v>
      </c>
      <c r="O25" s="212">
        <v>2113.6</v>
      </c>
      <c r="P25" s="212">
        <v>231.1</v>
      </c>
      <c r="Q25" s="276"/>
      <c r="R25" s="277"/>
    </row>
    <row r="26" spans="1:18" s="266" customFormat="1" x14ac:dyDescent="0.25">
      <c r="A26" s="208"/>
      <c r="B26" s="265" t="s">
        <v>60</v>
      </c>
      <c r="C26" s="212">
        <v>2000</v>
      </c>
      <c r="D26" s="212">
        <v>2173.1999999999998</v>
      </c>
      <c r="E26" s="212">
        <v>1596.3</v>
      </c>
      <c r="F26" s="212">
        <v>1450</v>
      </c>
      <c r="G26" s="212">
        <v>1887.7</v>
      </c>
      <c r="H26" s="212">
        <v>3172.4</v>
      </c>
      <c r="I26" s="267">
        <v>0</v>
      </c>
      <c r="J26" s="267">
        <v>409.2</v>
      </c>
      <c r="K26" s="267">
        <v>0</v>
      </c>
      <c r="L26" s="212">
        <v>0</v>
      </c>
      <c r="M26" s="212">
        <v>0</v>
      </c>
      <c r="N26" s="212">
        <v>0</v>
      </c>
      <c r="O26" s="212">
        <v>0</v>
      </c>
      <c r="P26" s="212">
        <v>0</v>
      </c>
      <c r="Q26" s="276"/>
      <c r="R26" s="277"/>
    </row>
    <row r="27" spans="1:18" s="266" customFormat="1" x14ac:dyDescent="0.25">
      <c r="A27" s="208"/>
      <c r="B27" s="265" t="s">
        <v>183</v>
      </c>
      <c r="C27" s="212">
        <v>500</v>
      </c>
      <c r="D27" s="267">
        <v>0</v>
      </c>
      <c r="E27" s="267">
        <v>0</v>
      </c>
      <c r="F27" s="267">
        <v>0</v>
      </c>
      <c r="G27" s="267">
        <v>0</v>
      </c>
      <c r="H27" s="267">
        <v>0</v>
      </c>
      <c r="I27" s="267">
        <v>3440.4</v>
      </c>
      <c r="J27" s="267">
        <v>1023.4</v>
      </c>
      <c r="K27" s="267">
        <v>0</v>
      </c>
      <c r="L27" s="212">
        <v>4.2</v>
      </c>
      <c r="M27" s="212">
        <v>0</v>
      </c>
      <c r="N27" s="212">
        <v>0</v>
      </c>
      <c r="O27" s="212">
        <v>0</v>
      </c>
      <c r="P27" s="212">
        <v>0</v>
      </c>
      <c r="Q27" s="276"/>
      <c r="R27" s="277"/>
    </row>
    <row r="28" spans="1:18" s="266" customFormat="1" x14ac:dyDescent="0.25">
      <c r="A28" s="208"/>
      <c r="B28" s="265" t="s">
        <v>214</v>
      </c>
      <c r="C28" s="267">
        <v>0</v>
      </c>
      <c r="D28" s="267">
        <v>0</v>
      </c>
      <c r="E28" s="267">
        <v>0</v>
      </c>
      <c r="F28" s="267">
        <v>0</v>
      </c>
      <c r="G28" s="267">
        <v>0</v>
      </c>
      <c r="H28" s="267">
        <v>0</v>
      </c>
      <c r="I28" s="267">
        <v>0</v>
      </c>
      <c r="J28" s="267">
        <v>0</v>
      </c>
      <c r="K28" s="267">
        <v>0</v>
      </c>
      <c r="L28" s="212">
        <v>84.5</v>
      </c>
      <c r="M28" s="212">
        <v>0</v>
      </c>
      <c r="N28" s="212">
        <v>0</v>
      </c>
      <c r="O28" s="212">
        <v>0</v>
      </c>
      <c r="P28" s="212">
        <v>0</v>
      </c>
      <c r="Q28" s="276"/>
      <c r="R28" s="277"/>
    </row>
    <row r="29" spans="1:18" s="266" customFormat="1" x14ac:dyDescent="0.25">
      <c r="A29" s="208"/>
      <c r="B29" s="265" t="s">
        <v>200</v>
      </c>
      <c r="C29" s="267">
        <v>0</v>
      </c>
      <c r="D29" s="267">
        <v>0</v>
      </c>
      <c r="E29" s="267">
        <v>0</v>
      </c>
      <c r="F29" s="267">
        <v>0</v>
      </c>
      <c r="G29" s="267">
        <v>1202.2</v>
      </c>
      <c r="H29" s="267">
        <v>236.6</v>
      </c>
      <c r="I29" s="267">
        <v>0</v>
      </c>
      <c r="J29" s="267">
        <v>0</v>
      </c>
      <c r="K29" s="267">
        <v>0</v>
      </c>
      <c r="L29" s="212">
        <v>0</v>
      </c>
      <c r="M29" s="212">
        <v>0</v>
      </c>
      <c r="N29" s="212">
        <v>0</v>
      </c>
      <c r="O29" s="212">
        <v>0</v>
      </c>
      <c r="P29" s="212">
        <v>0</v>
      </c>
      <c r="Q29" s="276"/>
      <c r="R29" s="277"/>
    </row>
    <row r="30" spans="1:18" s="266" customFormat="1" x14ac:dyDescent="0.25">
      <c r="A30" s="208"/>
      <c r="B30" s="265" t="s">
        <v>79</v>
      </c>
      <c r="C30" s="212">
        <v>264.5</v>
      </c>
      <c r="D30" s="267">
        <v>0</v>
      </c>
      <c r="E30" s="267">
        <v>0</v>
      </c>
      <c r="F30" s="267">
        <v>0</v>
      </c>
      <c r="G30" s="267">
        <v>0</v>
      </c>
      <c r="H30" s="267">
        <v>0</v>
      </c>
      <c r="I30" s="267">
        <v>0</v>
      </c>
      <c r="J30" s="267">
        <v>0</v>
      </c>
      <c r="K30" s="267">
        <v>0</v>
      </c>
      <c r="L30" s="212">
        <v>0</v>
      </c>
      <c r="M30" s="212">
        <v>0</v>
      </c>
      <c r="N30" s="212">
        <v>0</v>
      </c>
      <c r="O30" s="212">
        <v>0</v>
      </c>
      <c r="P30" s="212">
        <v>0</v>
      </c>
      <c r="Q30" s="276"/>
      <c r="R30" s="277"/>
    </row>
    <row r="31" spans="1:18" s="266" customFormat="1" x14ac:dyDescent="0.25">
      <c r="A31" s="208"/>
      <c r="B31" s="265" t="s">
        <v>194</v>
      </c>
      <c r="C31" s="212">
        <v>0</v>
      </c>
      <c r="D31" s="267">
        <v>0</v>
      </c>
      <c r="E31" s="267">
        <v>0</v>
      </c>
      <c r="F31" s="267">
        <v>0</v>
      </c>
      <c r="G31" s="267">
        <v>0</v>
      </c>
      <c r="H31" s="267">
        <v>0</v>
      </c>
      <c r="I31" s="267">
        <v>0</v>
      </c>
      <c r="J31" s="267">
        <v>107.1</v>
      </c>
      <c r="K31" s="267">
        <v>0</v>
      </c>
      <c r="L31" s="212">
        <v>0</v>
      </c>
      <c r="M31" s="212">
        <v>0</v>
      </c>
      <c r="N31" s="212">
        <v>0</v>
      </c>
      <c r="O31" s="212">
        <v>0</v>
      </c>
      <c r="P31" s="212">
        <v>0</v>
      </c>
      <c r="Q31" s="276"/>
      <c r="R31" s="277"/>
    </row>
    <row r="32" spans="1:18" s="266" customFormat="1" x14ac:dyDescent="0.25">
      <c r="A32" s="208"/>
      <c r="B32" s="265" t="s">
        <v>175</v>
      </c>
      <c r="C32" s="267">
        <v>0</v>
      </c>
      <c r="D32" s="267">
        <v>0</v>
      </c>
      <c r="E32" s="267">
        <v>0</v>
      </c>
      <c r="F32" s="267">
        <v>0</v>
      </c>
      <c r="G32" s="267">
        <v>18.3</v>
      </c>
      <c r="H32" s="267">
        <v>0</v>
      </c>
      <c r="I32" s="267">
        <v>0</v>
      </c>
      <c r="J32" s="267">
        <v>0</v>
      </c>
      <c r="K32" s="267">
        <v>0</v>
      </c>
      <c r="L32" s="212">
        <v>0</v>
      </c>
      <c r="M32" s="212">
        <v>17.100000000000001</v>
      </c>
      <c r="N32" s="212">
        <v>0</v>
      </c>
      <c r="O32" s="212">
        <v>0</v>
      </c>
      <c r="P32" s="212">
        <v>0</v>
      </c>
      <c r="Q32" s="276"/>
      <c r="R32" s="277"/>
    </row>
    <row r="33" spans="1:18" s="266" customFormat="1" x14ac:dyDescent="0.25">
      <c r="A33" s="208"/>
      <c r="B33" s="265" t="s">
        <v>80</v>
      </c>
      <c r="C33" s="212">
        <v>26.4</v>
      </c>
      <c r="D33" s="212">
        <v>33.799999999999997</v>
      </c>
      <c r="E33" s="212">
        <v>105.4</v>
      </c>
      <c r="F33" s="212">
        <v>6.9</v>
      </c>
      <c r="G33" s="212">
        <v>0</v>
      </c>
      <c r="H33" s="212">
        <v>0</v>
      </c>
      <c r="I33" s="212">
        <v>23.6</v>
      </c>
      <c r="J33" s="212">
        <v>28.5</v>
      </c>
      <c r="K33" s="212">
        <v>69.599999999999994</v>
      </c>
      <c r="L33" s="212">
        <v>0</v>
      </c>
      <c r="M33" s="212">
        <v>0</v>
      </c>
      <c r="N33" s="212">
        <v>0</v>
      </c>
      <c r="O33" s="212">
        <v>0</v>
      </c>
      <c r="P33" s="212">
        <v>0</v>
      </c>
      <c r="Q33" s="276"/>
      <c r="R33" s="277"/>
    </row>
    <row r="34" spans="1:18" s="266" customFormat="1" x14ac:dyDescent="0.25">
      <c r="A34" s="208"/>
      <c r="B34" s="265" t="s">
        <v>208</v>
      </c>
      <c r="C34" s="212">
        <v>0</v>
      </c>
      <c r="D34" s="212">
        <v>0</v>
      </c>
      <c r="E34" s="212">
        <v>0</v>
      </c>
      <c r="F34" s="212">
        <v>0</v>
      </c>
      <c r="G34" s="212">
        <v>0</v>
      </c>
      <c r="H34" s="212">
        <v>0</v>
      </c>
      <c r="I34" s="212">
        <v>0</v>
      </c>
      <c r="J34" s="212">
        <v>0</v>
      </c>
      <c r="K34" s="212">
        <v>592.5</v>
      </c>
      <c r="L34" s="212">
        <v>243.2</v>
      </c>
      <c r="M34" s="212">
        <v>150.69999999999999</v>
      </c>
      <c r="N34" s="212">
        <v>1275</v>
      </c>
      <c r="O34" s="212">
        <v>0</v>
      </c>
      <c r="P34" s="212">
        <v>0</v>
      </c>
      <c r="Q34" s="276"/>
      <c r="R34" s="277"/>
    </row>
    <row r="35" spans="1:18" s="266" customFormat="1" x14ac:dyDescent="0.25">
      <c r="A35" s="208"/>
      <c r="B35" s="265" t="s">
        <v>207</v>
      </c>
      <c r="C35" s="212">
        <v>0</v>
      </c>
      <c r="D35" s="212">
        <v>0</v>
      </c>
      <c r="E35" s="212">
        <v>0</v>
      </c>
      <c r="F35" s="212">
        <v>0</v>
      </c>
      <c r="G35" s="212">
        <v>0</v>
      </c>
      <c r="H35" s="212">
        <v>0</v>
      </c>
      <c r="I35" s="212">
        <v>0</v>
      </c>
      <c r="J35" s="212">
        <v>0</v>
      </c>
      <c r="K35" s="212">
        <v>275</v>
      </c>
      <c r="L35" s="212">
        <v>232.7</v>
      </c>
      <c r="M35" s="212">
        <v>349.2</v>
      </c>
      <c r="N35" s="212">
        <v>155.80000000000001</v>
      </c>
      <c r="O35" s="212">
        <v>0</v>
      </c>
      <c r="P35" s="212">
        <v>0</v>
      </c>
      <c r="Q35" s="276"/>
      <c r="R35" s="277"/>
    </row>
    <row r="36" spans="1:18" s="266" customFormat="1" x14ac:dyDescent="0.25">
      <c r="A36" s="208"/>
      <c r="B36" s="265" t="s">
        <v>216</v>
      </c>
      <c r="C36" s="212">
        <v>0</v>
      </c>
      <c r="D36" s="212">
        <v>0</v>
      </c>
      <c r="E36" s="212">
        <v>0</v>
      </c>
      <c r="F36" s="212">
        <v>0</v>
      </c>
      <c r="G36" s="212">
        <v>0</v>
      </c>
      <c r="H36" s="212">
        <v>0</v>
      </c>
      <c r="I36" s="212">
        <v>0</v>
      </c>
      <c r="J36" s="212">
        <v>0</v>
      </c>
      <c r="K36" s="212">
        <v>0</v>
      </c>
      <c r="L36" s="212">
        <v>0</v>
      </c>
      <c r="M36" s="212">
        <v>39.4</v>
      </c>
      <c r="N36" s="212">
        <v>25.9</v>
      </c>
      <c r="O36" s="212">
        <v>0</v>
      </c>
      <c r="P36" s="212">
        <v>0</v>
      </c>
      <c r="Q36" s="276"/>
      <c r="R36" s="277"/>
    </row>
    <row r="37" spans="1:18" s="266" customFormat="1" x14ac:dyDescent="0.25">
      <c r="A37" s="208"/>
      <c r="B37" s="265" t="s">
        <v>217</v>
      </c>
      <c r="C37" s="212">
        <v>0</v>
      </c>
      <c r="D37" s="212">
        <v>0</v>
      </c>
      <c r="E37" s="212">
        <v>0</v>
      </c>
      <c r="F37" s="212">
        <v>0</v>
      </c>
      <c r="G37" s="212">
        <v>0</v>
      </c>
      <c r="H37" s="212">
        <v>0</v>
      </c>
      <c r="I37" s="212">
        <v>0</v>
      </c>
      <c r="J37" s="212">
        <v>0</v>
      </c>
      <c r="K37" s="212">
        <v>0</v>
      </c>
      <c r="L37" s="212">
        <v>0</v>
      </c>
      <c r="M37" s="212">
        <v>1.5</v>
      </c>
      <c r="N37" s="212">
        <v>0</v>
      </c>
      <c r="O37" s="212">
        <v>0</v>
      </c>
      <c r="P37" s="212">
        <v>0</v>
      </c>
      <c r="Q37" s="276"/>
      <c r="R37" s="277"/>
    </row>
    <row r="38" spans="1:18" s="266" customFormat="1" x14ac:dyDescent="0.25">
      <c r="A38" s="208"/>
      <c r="B38" s="265" t="s">
        <v>218</v>
      </c>
      <c r="C38" s="212">
        <v>0</v>
      </c>
      <c r="D38" s="212">
        <v>0</v>
      </c>
      <c r="E38" s="212">
        <v>0</v>
      </c>
      <c r="F38" s="212">
        <v>0</v>
      </c>
      <c r="G38" s="212">
        <v>0</v>
      </c>
      <c r="H38" s="212">
        <v>0</v>
      </c>
      <c r="I38" s="212">
        <v>0</v>
      </c>
      <c r="J38" s="212">
        <v>0</v>
      </c>
      <c r="K38" s="212">
        <v>0</v>
      </c>
      <c r="L38" s="212">
        <v>0</v>
      </c>
      <c r="M38" s="212">
        <v>7.5</v>
      </c>
      <c r="N38" s="212">
        <v>0</v>
      </c>
      <c r="O38" s="212">
        <v>0</v>
      </c>
      <c r="P38" s="212">
        <v>0</v>
      </c>
      <c r="Q38" s="276"/>
      <c r="R38" s="277"/>
    </row>
    <row r="39" spans="1:18" s="266" customFormat="1" x14ac:dyDescent="0.25">
      <c r="A39" s="208"/>
      <c r="B39" s="265" t="s">
        <v>219</v>
      </c>
      <c r="C39" s="212">
        <v>0</v>
      </c>
      <c r="D39" s="212">
        <v>0</v>
      </c>
      <c r="E39" s="212">
        <v>0</v>
      </c>
      <c r="F39" s="212">
        <v>0</v>
      </c>
      <c r="G39" s="212">
        <v>0</v>
      </c>
      <c r="H39" s="212">
        <v>0</v>
      </c>
      <c r="I39" s="212">
        <v>0</v>
      </c>
      <c r="J39" s="212">
        <v>0</v>
      </c>
      <c r="K39" s="212">
        <v>0</v>
      </c>
      <c r="L39" s="212">
        <v>0</v>
      </c>
      <c r="M39" s="212">
        <v>76.599999999999994</v>
      </c>
      <c r="N39" s="212">
        <v>0</v>
      </c>
      <c r="O39" s="212">
        <v>0</v>
      </c>
      <c r="P39" s="212">
        <v>0</v>
      </c>
      <c r="Q39" s="276"/>
      <c r="R39" s="277"/>
    </row>
    <row r="40" spans="1:18" s="266" customFormat="1" x14ac:dyDescent="0.25">
      <c r="A40" s="208"/>
      <c r="B40" s="265" t="s">
        <v>220</v>
      </c>
      <c r="C40" s="212">
        <v>0</v>
      </c>
      <c r="D40" s="212">
        <v>0</v>
      </c>
      <c r="E40" s="212">
        <v>0</v>
      </c>
      <c r="F40" s="212">
        <v>0</v>
      </c>
      <c r="G40" s="212">
        <v>0</v>
      </c>
      <c r="H40" s="212">
        <v>0</v>
      </c>
      <c r="I40" s="212">
        <v>0</v>
      </c>
      <c r="J40" s="212">
        <v>0</v>
      </c>
      <c r="K40" s="212">
        <v>0</v>
      </c>
      <c r="L40" s="212">
        <v>0</v>
      </c>
      <c r="M40" s="212">
        <v>10.7</v>
      </c>
      <c r="N40" s="212">
        <v>0</v>
      </c>
      <c r="O40" s="212">
        <v>0</v>
      </c>
      <c r="P40" s="212">
        <v>0</v>
      </c>
      <c r="Q40" s="276"/>
      <c r="R40" s="277"/>
    </row>
    <row r="41" spans="1:18" s="266" customFormat="1" x14ac:dyDescent="0.25">
      <c r="A41" s="208"/>
      <c r="B41" s="265" t="s">
        <v>221</v>
      </c>
      <c r="C41" s="212">
        <v>0</v>
      </c>
      <c r="D41" s="212">
        <v>0</v>
      </c>
      <c r="E41" s="212">
        <v>0</v>
      </c>
      <c r="F41" s="212">
        <v>0</v>
      </c>
      <c r="G41" s="212">
        <v>0</v>
      </c>
      <c r="H41" s="212">
        <v>0</v>
      </c>
      <c r="I41" s="212">
        <v>0</v>
      </c>
      <c r="J41" s="212">
        <v>0</v>
      </c>
      <c r="K41" s="212">
        <v>0</v>
      </c>
      <c r="L41" s="212">
        <v>0</v>
      </c>
      <c r="M41" s="212">
        <v>81.3</v>
      </c>
      <c r="N41" s="212">
        <v>0</v>
      </c>
      <c r="O41" s="212">
        <v>0</v>
      </c>
      <c r="P41" s="212">
        <v>0</v>
      </c>
      <c r="Q41" s="276"/>
      <c r="R41" s="277"/>
    </row>
    <row r="42" spans="1:18" s="266" customFormat="1" x14ac:dyDescent="0.25">
      <c r="A42" s="208"/>
      <c r="B42" s="265" t="s">
        <v>222</v>
      </c>
      <c r="C42" s="212">
        <v>0</v>
      </c>
      <c r="D42" s="212">
        <v>0</v>
      </c>
      <c r="E42" s="212">
        <v>0</v>
      </c>
      <c r="F42" s="212">
        <v>0</v>
      </c>
      <c r="G42" s="212">
        <v>0</v>
      </c>
      <c r="H42" s="212">
        <v>0</v>
      </c>
      <c r="I42" s="212">
        <v>0</v>
      </c>
      <c r="J42" s="212">
        <v>0</v>
      </c>
      <c r="K42" s="212">
        <v>0</v>
      </c>
      <c r="L42" s="212">
        <v>0</v>
      </c>
      <c r="M42" s="212">
        <v>23.8</v>
      </c>
      <c r="N42" s="212">
        <v>0</v>
      </c>
      <c r="O42" s="212">
        <v>0</v>
      </c>
      <c r="P42" s="212">
        <v>0</v>
      </c>
      <c r="Q42" s="276"/>
      <c r="R42" s="277"/>
    </row>
    <row r="43" spans="1:18" s="266" customFormat="1" x14ac:dyDescent="0.25">
      <c r="A43" s="208"/>
      <c r="B43" s="265" t="s">
        <v>223</v>
      </c>
      <c r="C43" s="212">
        <v>0</v>
      </c>
      <c r="D43" s="212">
        <v>0</v>
      </c>
      <c r="E43" s="212">
        <v>0</v>
      </c>
      <c r="F43" s="212">
        <v>0</v>
      </c>
      <c r="G43" s="212">
        <v>0</v>
      </c>
      <c r="H43" s="212">
        <v>0</v>
      </c>
      <c r="I43" s="212">
        <v>0</v>
      </c>
      <c r="J43" s="212">
        <v>0</v>
      </c>
      <c r="K43" s="212">
        <v>0</v>
      </c>
      <c r="L43" s="212">
        <v>0</v>
      </c>
      <c r="M43" s="212">
        <v>6</v>
      </c>
      <c r="N43" s="212">
        <v>0</v>
      </c>
      <c r="O43" s="212">
        <v>0</v>
      </c>
      <c r="P43" s="212">
        <v>0</v>
      </c>
      <c r="Q43" s="276"/>
      <c r="R43" s="277"/>
    </row>
    <row r="44" spans="1:18" s="266" customFormat="1" x14ac:dyDescent="0.25">
      <c r="A44" s="208"/>
      <c r="B44" s="265" t="s">
        <v>228</v>
      </c>
      <c r="C44" s="212">
        <v>0</v>
      </c>
      <c r="D44" s="212">
        <v>0</v>
      </c>
      <c r="E44" s="212">
        <v>0</v>
      </c>
      <c r="F44" s="212">
        <v>0</v>
      </c>
      <c r="G44" s="212">
        <v>0</v>
      </c>
      <c r="H44" s="212">
        <v>0</v>
      </c>
      <c r="I44" s="212">
        <v>0</v>
      </c>
      <c r="J44" s="212">
        <v>0</v>
      </c>
      <c r="K44" s="212">
        <v>0</v>
      </c>
      <c r="L44" s="212">
        <v>0</v>
      </c>
      <c r="M44" s="212">
        <v>4.0999999999999996</v>
      </c>
      <c r="N44" s="212">
        <v>0</v>
      </c>
      <c r="O44" s="212">
        <v>0</v>
      </c>
      <c r="P44" s="212">
        <v>0</v>
      </c>
      <c r="Q44" s="276"/>
      <c r="R44" s="277"/>
    </row>
    <row r="45" spans="1:18" s="266" customFormat="1" x14ac:dyDescent="0.25">
      <c r="A45" s="208"/>
      <c r="B45" s="265" t="s">
        <v>224</v>
      </c>
      <c r="C45" s="212">
        <v>0</v>
      </c>
      <c r="D45" s="212">
        <v>0</v>
      </c>
      <c r="E45" s="212">
        <v>0</v>
      </c>
      <c r="F45" s="212">
        <v>0</v>
      </c>
      <c r="G45" s="212">
        <v>0</v>
      </c>
      <c r="H45" s="212">
        <v>0</v>
      </c>
      <c r="I45" s="212">
        <v>0</v>
      </c>
      <c r="J45" s="212">
        <v>0</v>
      </c>
      <c r="K45" s="212">
        <v>0</v>
      </c>
      <c r="L45" s="212">
        <v>0</v>
      </c>
      <c r="M45" s="212">
        <v>35.5</v>
      </c>
      <c r="N45" s="212">
        <v>30</v>
      </c>
      <c r="O45" s="212">
        <v>0</v>
      </c>
      <c r="P45" s="212">
        <v>0</v>
      </c>
      <c r="Q45" s="276"/>
      <c r="R45" s="277"/>
    </row>
    <row r="46" spans="1:18" s="266" customFormat="1" x14ac:dyDescent="0.25">
      <c r="A46" s="208"/>
      <c r="B46" s="265" t="s">
        <v>225</v>
      </c>
      <c r="C46" s="212">
        <v>0</v>
      </c>
      <c r="D46" s="212">
        <v>0</v>
      </c>
      <c r="E46" s="212">
        <v>0</v>
      </c>
      <c r="F46" s="212">
        <v>0</v>
      </c>
      <c r="G46" s="212">
        <v>0</v>
      </c>
      <c r="H46" s="212">
        <v>0</v>
      </c>
      <c r="I46" s="212">
        <v>0</v>
      </c>
      <c r="J46" s="212">
        <v>0</v>
      </c>
      <c r="K46" s="212">
        <v>0</v>
      </c>
      <c r="L46" s="212">
        <v>0</v>
      </c>
      <c r="M46" s="212">
        <v>2.7</v>
      </c>
      <c r="N46" s="212">
        <v>0</v>
      </c>
      <c r="O46" s="212">
        <v>0</v>
      </c>
      <c r="P46" s="212">
        <v>0</v>
      </c>
      <c r="Q46" s="276"/>
      <c r="R46" s="277"/>
    </row>
    <row r="47" spans="1:18" s="266" customFormat="1" x14ac:dyDescent="0.25">
      <c r="A47" s="208"/>
      <c r="B47" s="265" t="s">
        <v>226</v>
      </c>
      <c r="C47" s="212">
        <v>0</v>
      </c>
      <c r="D47" s="212">
        <v>0</v>
      </c>
      <c r="E47" s="212">
        <v>0</v>
      </c>
      <c r="F47" s="212">
        <v>0</v>
      </c>
      <c r="G47" s="212">
        <v>0</v>
      </c>
      <c r="H47" s="212">
        <v>0</v>
      </c>
      <c r="I47" s="212">
        <v>0</v>
      </c>
      <c r="J47" s="212">
        <v>0</v>
      </c>
      <c r="K47" s="212">
        <v>0</v>
      </c>
      <c r="L47" s="212">
        <v>0</v>
      </c>
      <c r="M47" s="212">
        <v>20.2</v>
      </c>
      <c r="N47" s="212">
        <v>0</v>
      </c>
      <c r="O47" s="212">
        <v>0</v>
      </c>
      <c r="P47" s="212">
        <v>0</v>
      </c>
      <c r="Q47" s="276"/>
      <c r="R47" s="277"/>
    </row>
    <row r="48" spans="1:18" s="266" customFormat="1" x14ac:dyDescent="0.25">
      <c r="A48" s="208"/>
      <c r="B48" s="265" t="s">
        <v>195</v>
      </c>
      <c r="C48" s="212">
        <v>0</v>
      </c>
      <c r="D48" s="212">
        <v>0</v>
      </c>
      <c r="E48" s="212">
        <v>0</v>
      </c>
      <c r="F48" s="212">
        <v>0</v>
      </c>
      <c r="G48" s="212">
        <v>0</v>
      </c>
      <c r="H48" s="212">
        <v>0</v>
      </c>
      <c r="I48" s="212">
        <v>0</v>
      </c>
      <c r="J48" s="212">
        <v>1.9</v>
      </c>
      <c r="K48" s="212">
        <v>0</v>
      </c>
      <c r="L48" s="212">
        <v>0</v>
      </c>
      <c r="M48" s="212">
        <v>3.7</v>
      </c>
      <c r="N48" s="212">
        <v>0</v>
      </c>
      <c r="O48" s="212">
        <v>0</v>
      </c>
      <c r="P48" s="212">
        <v>0</v>
      </c>
      <c r="Q48" s="276"/>
      <c r="R48" s="277"/>
    </row>
    <row r="49" spans="1:18" s="266" customFormat="1" x14ac:dyDescent="0.25">
      <c r="A49" s="208"/>
      <c r="B49" s="265" t="s">
        <v>231</v>
      </c>
      <c r="C49" s="212">
        <v>0</v>
      </c>
      <c r="D49" s="212">
        <v>0</v>
      </c>
      <c r="E49" s="212">
        <v>0</v>
      </c>
      <c r="F49" s="212">
        <v>0</v>
      </c>
      <c r="G49" s="212">
        <v>0</v>
      </c>
      <c r="H49" s="212">
        <v>0</v>
      </c>
      <c r="I49" s="212">
        <v>0</v>
      </c>
      <c r="J49" s="212">
        <v>0</v>
      </c>
      <c r="K49" s="212">
        <v>0</v>
      </c>
      <c r="L49" s="212">
        <v>0</v>
      </c>
      <c r="M49" s="212">
        <v>0</v>
      </c>
      <c r="N49" s="212">
        <v>5.4</v>
      </c>
      <c r="O49" s="212">
        <v>0</v>
      </c>
      <c r="P49" s="212">
        <v>0</v>
      </c>
      <c r="Q49" s="276"/>
      <c r="R49" s="277"/>
    </row>
    <row r="50" spans="1:18" s="266" customFormat="1" x14ac:dyDescent="0.25">
      <c r="A50" s="208"/>
      <c r="B50" s="265" t="s">
        <v>238</v>
      </c>
      <c r="C50" s="212">
        <v>0</v>
      </c>
      <c r="D50" s="212">
        <v>0</v>
      </c>
      <c r="E50" s="212">
        <v>0</v>
      </c>
      <c r="F50" s="212">
        <v>0</v>
      </c>
      <c r="G50" s="212">
        <v>0</v>
      </c>
      <c r="H50" s="212">
        <v>0</v>
      </c>
      <c r="I50" s="212">
        <v>0</v>
      </c>
      <c r="J50" s="212">
        <v>0</v>
      </c>
      <c r="K50" s="212">
        <v>0</v>
      </c>
      <c r="L50" s="212">
        <v>0</v>
      </c>
      <c r="M50" s="212">
        <v>0</v>
      </c>
      <c r="N50" s="212">
        <v>19.600000000000001</v>
      </c>
      <c r="O50" s="212">
        <v>0</v>
      </c>
      <c r="P50" s="212">
        <v>0</v>
      </c>
      <c r="Q50" s="276"/>
      <c r="R50" s="277"/>
    </row>
    <row r="51" spans="1:18" s="266" customFormat="1" x14ac:dyDescent="0.25">
      <c r="A51" s="208"/>
      <c r="B51" s="265" t="s">
        <v>232</v>
      </c>
      <c r="C51" s="212">
        <v>0</v>
      </c>
      <c r="D51" s="212">
        <v>0</v>
      </c>
      <c r="E51" s="212">
        <v>0</v>
      </c>
      <c r="F51" s="212">
        <v>0</v>
      </c>
      <c r="G51" s="212">
        <v>0</v>
      </c>
      <c r="H51" s="212">
        <v>0</v>
      </c>
      <c r="I51" s="212">
        <v>0</v>
      </c>
      <c r="J51" s="212">
        <v>0</v>
      </c>
      <c r="K51" s="212">
        <v>0</v>
      </c>
      <c r="L51" s="212">
        <v>0</v>
      </c>
      <c r="M51" s="212">
        <v>0</v>
      </c>
      <c r="N51" s="212">
        <v>0</v>
      </c>
      <c r="O51" s="212">
        <v>0</v>
      </c>
      <c r="P51" s="212">
        <v>0</v>
      </c>
      <c r="Q51" s="276"/>
      <c r="R51" s="277"/>
    </row>
    <row r="52" spans="1:18" x14ac:dyDescent="0.25">
      <c r="A52" s="208"/>
      <c r="B52" s="205" t="s">
        <v>235</v>
      </c>
      <c r="C52" s="206">
        <v>1036</v>
      </c>
      <c r="D52" s="206">
        <v>6057.5</v>
      </c>
      <c r="E52" s="206">
        <v>1660.3</v>
      </c>
      <c r="F52" s="206">
        <v>3301.6</v>
      </c>
      <c r="G52" s="206">
        <v>172.7</v>
      </c>
      <c r="H52" s="206">
        <v>1407.8</v>
      </c>
      <c r="I52" s="206">
        <v>122.2</v>
      </c>
      <c r="J52" s="206">
        <v>42.6</v>
      </c>
      <c r="K52" s="206">
        <v>27.6</v>
      </c>
      <c r="L52" s="206">
        <v>30.4</v>
      </c>
      <c r="M52" s="206">
        <v>47.7</v>
      </c>
      <c r="N52" s="206">
        <f>+SUM(N53:N69)</f>
        <v>1388.8</v>
      </c>
      <c r="O52" s="206">
        <f>+SUM(O53:O69)</f>
        <v>1302</v>
      </c>
      <c r="P52" s="206">
        <f>+SUM(P53:P69)</f>
        <v>1125.0999999999999</v>
      </c>
      <c r="Q52" s="276"/>
      <c r="R52" s="277"/>
    </row>
    <row r="53" spans="1:18" s="266" customFormat="1" x14ac:dyDescent="0.25">
      <c r="A53" s="208"/>
      <c r="B53" s="265" t="s">
        <v>230</v>
      </c>
      <c r="C53" s="212">
        <v>0</v>
      </c>
      <c r="D53" s="212">
        <v>0</v>
      </c>
      <c r="E53" s="212">
        <v>0</v>
      </c>
      <c r="F53" s="212">
        <v>0</v>
      </c>
      <c r="G53" s="212">
        <v>0</v>
      </c>
      <c r="H53" s="212">
        <v>0</v>
      </c>
      <c r="I53" s="212">
        <v>0</v>
      </c>
      <c r="J53" s="212">
        <v>0</v>
      </c>
      <c r="K53" s="212">
        <v>0</v>
      </c>
      <c r="L53" s="212">
        <v>0</v>
      </c>
      <c r="M53" s="212">
        <v>0</v>
      </c>
      <c r="N53" s="212">
        <v>1326.6</v>
      </c>
      <c r="O53" s="212">
        <v>1267.7</v>
      </c>
      <c r="P53" s="212">
        <v>645</v>
      </c>
      <c r="Q53" s="276"/>
      <c r="R53" s="277"/>
    </row>
    <row r="54" spans="1:18" s="266" customFormat="1" x14ac:dyDescent="0.25">
      <c r="A54" s="208"/>
      <c r="B54" s="265" t="s">
        <v>188</v>
      </c>
      <c r="C54" s="212">
        <v>0</v>
      </c>
      <c r="D54" s="212">
        <v>80.7</v>
      </c>
      <c r="E54" s="268">
        <v>25.8</v>
      </c>
      <c r="F54" s="212">
        <v>40.4</v>
      </c>
      <c r="G54" s="212">
        <v>39</v>
      </c>
      <c r="H54" s="212">
        <v>62.2</v>
      </c>
      <c r="I54" s="212">
        <v>46.8</v>
      </c>
      <c r="J54" s="212">
        <v>39.700000000000003</v>
      </c>
      <c r="K54" s="212">
        <v>27.6</v>
      </c>
      <c r="L54" s="212">
        <v>30.4</v>
      </c>
      <c r="M54" s="212">
        <v>47.7</v>
      </c>
      <c r="N54" s="212">
        <v>57</v>
      </c>
      <c r="O54" s="212">
        <v>34.299999999999997</v>
      </c>
      <c r="P54" s="212">
        <v>59.9</v>
      </c>
      <c r="Q54" s="276"/>
      <c r="R54" s="277"/>
    </row>
    <row r="55" spans="1:18" s="266" customFormat="1" x14ac:dyDescent="0.25">
      <c r="A55" s="208"/>
      <c r="B55" s="265" t="s">
        <v>85</v>
      </c>
      <c r="C55" s="212">
        <v>0</v>
      </c>
      <c r="D55" s="212">
        <v>1080.0999999999999</v>
      </c>
      <c r="E55" s="212">
        <v>0</v>
      </c>
      <c r="F55" s="212">
        <v>0</v>
      </c>
      <c r="G55" s="212">
        <v>0</v>
      </c>
      <c r="H55" s="212">
        <v>0</v>
      </c>
      <c r="I55" s="212">
        <v>0</v>
      </c>
      <c r="J55" s="212">
        <v>0</v>
      </c>
      <c r="K55" s="212">
        <v>0</v>
      </c>
      <c r="L55" s="212">
        <v>0</v>
      </c>
      <c r="M55" s="212">
        <v>0</v>
      </c>
      <c r="N55" s="212">
        <v>0</v>
      </c>
      <c r="O55" s="212">
        <v>0</v>
      </c>
      <c r="P55" s="212">
        <v>0</v>
      </c>
      <c r="Q55" s="276"/>
      <c r="R55" s="277"/>
    </row>
    <row r="56" spans="1:18" s="266" customFormat="1" x14ac:dyDescent="0.25">
      <c r="A56" s="208"/>
      <c r="B56" s="265" t="s">
        <v>86</v>
      </c>
      <c r="C56" s="212">
        <v>0</v>
      </c>
      <c r="D56" s="212">
        <v>2841.6</v>
      </c>
      <c r="E56" s="212">
        <v>0</v>
      </c>
      <c r="F56" s="212">
        <v>0</v>
      </c>
      <c r="G56" s="212">
        <v>0</v>
      </c>
      <c r="H56" s="212">
        <v>0</v>
      </c>
      <c r="I56" s="212">
        <v>0</v>
      </c>
      <c r="J56" s="212">
        <v>0</v>
      </c>
      <c r="K56" s="212">
        <v>0</v>
      </c>
      <c r="L56" s="212">
        <v>0</v>
      </c>
      <c r="M56" s="212">
        <v>0</v>
      </c>
      <c r="N56" s="212">
        <v>0</v>
      </c>
      <c r="O56" s="212">
        <v>0</v>
      </c>
      <c r="P56" s="212">
        <v>0</v>
      </c>
      <c r="Q56" s="276"/>
      <c r="R56" s="277"/>
    </row>
    <row r="57" spans="1:18" s="266" customFormat="1" x14ac:dyDescent="0.25">
      <c r="A57" s="208"/>
      <c r="B57" s="265" t="s">
        <v>83</v>
      </c>
      <c r="C57" s="212">
        <v>1029.4000000000001</v>
      </c>
      <c r="D57" s="212">
        <v>1273.5999999999999</v>
      </c>
      <c r="E57" s="212">
        <v>0</v>
      </c>
      <c r="F57" s="212">
        <v>239</v>
      </c>
      <c r="G57" s="212">
        <v>0</v>
      </c>
      <c r="H57" s="212">
        <v>0</v>
      </c>
      <c r="I57" s="212">
        <v>0</v>
      </c>
      <c r="J57" s="212">
        <v>0</v>
      </c>
      <c r="K57" s="212">
        <v>0</v>
      </c>
      <c r="L57" s="212">
        <v>0</v>
      </c>
      <c r="M57" s="212">
        <v>0</v>
      </c>
      <c r="N57" s="212">
        <v>0</v>
      </c>
      <c r="O57" s="212">
        <v>0</v>
      </c>
      <c r="P57" s="212">
        <v>0</v>
      </c>
      <c r="Q57" s="276"/>
      <c r="R57" s="277"/>
    </row>
    <row r="58" spans="1:18" s="266" customFormat="1" x14ac:dyDescent="0.25">
      <c r="A58" s="208"/>
      <c r="B58" s="265" t="s">
        <v>84</v>
      </c>
      <c r="C58" s="212">
        <v>0</v>
      </c>
      <c r="D58" s="212">
        <v>781.5</v>
      </c>
      <c r="E58" s="212">
        <v>0</v>
      </c>
      <c r="F58" s="212">
        <v>1384.5</v>
      </c>
      <c r="G58" s="212">
        <v>0</v>
      </c>
      <c r="H58" s="212">
        <v>499.2</v>
      </c>
      <c r="I58" s="212">
        <v>0</v>
      </c>
      <c r="J58" s="212">
        <v>0</v>
      </c>
      <c r="K58" s="212">
        <v>0</v>
      </c>
      <c r="L58" s="212">
        <v>0</v>
      </c>
      <c r="M58" s="212">
        <v>0</v>
      </c>
      <c r="N58" s="212">
        <v>0</v>
      </c>
      <c r="O58" s="212">
        <v>0</v>
      </c>
      <c r="P58" s="212">
        <v>0</v>
      </c>
      <c r="Q58" s="276"/>
      <c r="R58" s="277"/>
    </row>
    <row r="59" spans="1:18" s="266" customFormat="1" x14ac:dyDescent="0.25">
      <c r="A59" s="208"/>
      <c r="B59" s="92" t="s">
        <v>87</v>
      </c>
      <c r="C59" s="212">
        <v>0</v>
      </c>
      <c r="D59" s="212">
        <v>0</v>
      </c>
      <c r="E59" s="212">
        <v>1634.5</v>
      </c>
      <c r="F59" s="212">
        <v>0</v>
      </c>
      <c r="G59" s="212">
        <v>0</v>
      </c>
      <c r="H59" s="212">
        <v>0</v>
      </c>
      <c r="I59" s="212">
        <v>0</v>
      </c>
      <c r="J59" s="212">
        <v>0</v>
      </c>
      <c r="K59" s="212">
        <v>0</v>
      </c>
      <c r="L59" s="212">
        <v>0</v>
      </c>
      <c r="M59" s="212">
        <v>0</v>
      </c>
      <c r="N59" s="212">
        <v>0</v>
      </c>
      <c r="O59" s="212">
        <v>0</v>
      </c>
      <c r="P59" s="212">
        <v>0</v>
      </c>
      <c r="Q59" s="276"/>
      <c r="R59" s="277"/>
    </row>
    <row r="60" spans="1:18" s="266" customFormat="1" x14ac:dyDescent="0.25">
      <c r="A60" s="208"/>
      <c r="B60" s="265" t="s">
        <v>82</v>
      </c>
      <c r="C60" s="212">
        <v>6.6</v>
      </c>
      <c r="D60" s="267">
        <v>0</v>
      </c>
      <c r="E60" s="267">
        <v>0</v>
      </c>
      <c r="F60" s="267">
        <v>0</v>
      </c>
      <c r="G60" s="267">
        <v>0</v>
      </c>
      <c r="H60" s="267">
        <v>0</v>
      </c>
      <c r="I60" s="267">
        <v>0</v>
      </c>
      <c r="J60" s="267">
        <v>0</v>
      </c>
      <c r="K60" s="267">
        <v>0</v>
      </c>
      <c r="L60" s="267">
        <v>0</v>
      </c>
      <c r="M60" s="267">
        <v>0</v>
      </c>
      <c r="N60" s="267">
        <v>0</v>
      </c>
      <c r="O60" s="212">
        <v>0</v>
      </c>
      <c r="P60" s="212">
        <v>0</v>
      </c>
      <c r="Q60" s="276"/>
      <c r="R60" s="277"/>
    </row>
    <row r="61" spans="1:18" s="266" customFormat="1" x14ac:dyDescent="0.25">
      <c r="A61" s="208"/>
      <c r="B61" s="92" t="s">
        <v>88</v>
      </c>
      <c r="C61" s="212">
        <v>0</v>
      </c>
      <c r="D61" s="212">
        <v>0</v>
      </c>
      <c r="E61" s="212">
        <v>0</v>
      </c>
      <c r="F61" s="212">
        <v>9.1999999999999993</v>
      </c>
      <c r="G61" s="212">
        <v>0</v>
      </c>
      <c r="H61" s="212">
        <v>0</v>
      </c>
      <c r="I61" s="212">
        <v>0</v>
      </c>
      <c r="J61" s="212">
        <v>0</v>
      </c>
      <c r="K61" s="212">
        <v>0</v>
      </c>
      <c r="L61" s="212">
        <v>0</v>
      </c>
      <c r="M61" s="212">
        <v>0</v>
      </c>
      <c r="N61" s="212">
        <v>0</v>
      </c>
      <c r="O61" s="212">
        <v>0</v>
      </c>
      <c r="P61" s="212">
        <v>0</v>
      </c>
      <c r="Q61" s="276"/>
      <c r="R61" s="277"/>
    </row>
    <row r="62" spans="1:18" s="266" customFormat="1" x14ac:dyDescent="0.25">
      <c r="A62" s="208"/>
      <c r="B62" s="92" t="s">
        <v>257</v>
      </c>
      <c r="C62" s="212">
        <v>0</v>
      </c>
      <c r="D62" s="212">
        <v>0</v>
      </c>
      <c r="E62" s="212">
        <v>0</v>
      </c>
      <c r="F62" s="212">
        <v>0</v>
      </c>
      <c r="G62" s="212">
        <v>0</v>
      </c>
      <c r="H62" s="212">
        <v>0</v>
      </c>
      <c r="I62" s="212">
        <v>0</v>
      </c>
      <c r="J62" s="212">
        <v>0</v>
      </c>
      <c r="K62" s="212">
        <v>0</v>
      </c>
      <c r="L62" s="212">
        <v>0</v>
      </c>
      <c r="M62" s="212">
        <v>0</v>
      </c>
      <c r="N62" s="212">
        <v>0</v>
      </c>
      <c r="O62" s="212">
        <v>0</v>
      </c>
      <c r="P62" s="212">
        <v>285.3</v>
      </c>
      <c r="Q62" s="276"/>
      <c r="R62" s="277"/>
    </row>
    <row r="63" spans="1:18" s="266" customFormat="1" x14ac:dyDescent="0.25">
      <c r="A63" s="208"/>
      <c r="B63" s="92" t="s">
        <v>258</v>
      </c>
      <c r="C63" s="212">
        <v>0</v>
      </c>
      <c r="D63" s="212">
        <v>0</v>
      </c>
      <c r="E63" s="212">
        <v>0</v>
      </c>
      <c r="F63" s="212">
        <v>0</v>
      </c>
      <c r="G63" s="212">
        <v>0</v>
      </c>
      <c r="H63" s="212">
        <v>0</v>
      </c>
      <c r="I63" s="212">
        <v>0</v>
      </c>
      <c r="J63" s="212">
        <v>0</v>
      </c>
      <c r="K63" s="212">
        <v>0</v>
      </c>
      <c r="L63" s="212">
        <v>0</v>
      </c>
      <c r="M63" s="212">
        <v>0</v>
      </c>
      <c r="N63" s="212">
        <v>0</v>
      </c>
      <c r="O63" s="212">
        <v>0</v>
      </c>
      <c r="P63" s="212">
        <v>2</v>
      </c>
      <c r="Q63" s="276"/>
      <c r="R63" s="277"/>
    </row>
    <row r="64" spans="1:18" s="266" customFormat="1" x14ac:dyDescent="0.25">
      <c r="A64" s="208"/>
      <c r="B64" s="92" t="s">
        <v>264</v>
      </c>
      <c r="C64" s="212">
        <v>0</v>
      </c>
      <c r="D64" s="212">
        <v>0</v>
      </c>
      <c r="E64" s="212">
        <v>0</v>
      </c>
      <c r="F64" s="212">
        <v>0</v>
      </c>
      <c r="G64" s="212">
        <v>0</v>
      </c>
      <c r="H64" s="212">
        <v>0</v>
      </c>
      <c r="I64" s="212">
        <v>0</v>
      </c>
      <c r="J64" s="212">
        <v>0</v>
      </c>
      <c r="K64" s="212">
        <v>0</v>
      </c>
      <c r="L64" s="212">
        <v>0</v>
      </c>
      <c r="M64" s="212">
        <v>0</v>
      </c>
      <c r="N64" s="212">
        <v>0</v>
      </c>
      <c r="O64" s="212">
        <v>0</v>
      </c>
      <c r="P64" s="212">
        <v>8.4</v>
      </c>
      <c r="Q64" s="276"/>
      <c r="R64" s="277"/>
    </row>
    <row r="65" spans="1:18" s="266" customFormat="1" x14ac:dyDescent="0.25">
      <c r="A65" s="208"/>
      <c r="B65" s="92" t="s">
        <v>259</v>
      </c>
      <c r="C65" s="212">
        <v>0</v>
      </c>
      <c r="D65" s="212">
        <v>0</v>
      </c>
      <c r="E65" s="212">
        <v>0</v>
      </c>
      <c r="F65" s="212">
        <v>0</v>
      </c>
      <c r="G65" s="212">
        <v>0</v>
      </c>
      <c r="H65" s="212">
        <v>0</v>
      </c>
      <c r="I65" s="212">
        <v>0</v>
      </c>
      <c r="J65" s="212">
        <v>0</v>
      </c>
      <c r="K65" s="212">
        <v>0</v>
      </c>
      <c r="L65" s="212">
        <v>0</v>
      </c>
      <c r="M65" s="212">
        <v>0</v>
      </c>
      <c r="N65" s="212">
        <v>0</v>
      </c>
      <c r="O65" s="212">
        <v>0</v>
      </c>
      <c r="P65" s="212">
        <v>124.5</v>
      </c>
      <c r="Q65" s="276"/>
      <c r="R65" s="277"/>
    </row>
    <row r="66" spans="1:18" s="266" customFormat="1" x14ac:dyDescent="0.25">
      <c r="A66" s="208"/>
      <c r="B66" s="92" t="s">
        <v>180</v>
      </c>
      <c r="C66" s="212">
        <v>0</v>
      </c>
      <c r="D66" s="212">
        <v>0</v>
      </c>
      <c r="E66" s="212">
        <v>0</v>
      </c>
      <c r="F66" s="212">
        <v>1498.7</v>
      </c>
      <c r="G66" s="212">
        <v>0</v>
      </c>
      <c r="H66" s="212">
        <v>0</v>
      </c>
      <c r="I66" s="212">
        <v>75.400000000000006</v>
      </c>
      <c r="J66" s="212">
        <v>3</v>
      </c>
      <c r="K66" s="212">
        <v>0</v>
      </c>
      <c r="L66" s="212">
        <v>0</v>
      </c>
      <c r="M66" s="212">
        <v>0</v>
      </c>
      <c r="N66" s="212">
        <v>5.2</v>
      </c>
      <c r="O66" s="212">
        <v>0</v>
      </c>
      <c r="P66" s="212">
        <v>0</v>
      </c>
      <c r="Q66" s="276"/>
      <c r="R66" s="277"/>
    </row>
    <row r="67" spans="1:18" s="266" customFormat="1" x14ac:dyDescent="0.25">
      <c r="A67" s="208"/>
      <c r="B67" s="92" t="s">
        <v>201</v>
      </c>
      <c r="C67" s="267">
        <v>0</v>
      </c>
      <c r="D67" s="267">
        <v>0</v>
      </c>
      <c r="E67" s="267">
        <v>0</v>
      </c>
      <c r="F67" s="267">
        <v>0</v>
      </c>
      <c r="G67" s="212">
        <v>133.69999999999999</v>
      </c>
      <c r="H67" s="212">
        <v>0</v>
      </c>
      <c r="I67" s="212">
        <v>0</v>
      </c>
      <c r="J67" s="212">
        <v>0</v>
      </c>
      <c r="K67" s="212">
        <v>0</v>
      </c>
      <c r="L67" s="212">
        <v>0</v>
      </c>
      <c r="M67" s="212">
        <v>0</v>
      </c>
      <c r="N67" s="212">
        <v>0</v>
      </c>
      <c r="O67" s="212">
        <v>0</v>
      </c>
      <c r="P67" s="212">
        <v>0</v>
      </c>
      <c r="Q67" s="276"/>
      <c r="R67" s="277"/>
    </row>
    <row r="68" spans="1:18" s="266" customFormat="1" x14ac:dyDescent="0.25">
      <c r="A68" s="183"/>
      <c r="B68" s="163" t="s">
        <v>184</v>
      </c>
      <c r="C68" s="267">
        <v>0</v>
      </c>
      <c r="D68" s="267">
        <v>0</v>
      </c>
      <c r="E68" s="267">
        <v>0</v>
      </c>
      <c r="F68" s="267">
        <v>0</v>
      </c>
      <c r="G68" s="212">
        <v>0</v>
      </c>
      <c r="H68" s="212">
        <v>846.4</v>
      </c>
      <c r="I68" s="212">
        <v>0</v>
      </c>
      <c r="J68" s="212">
        <v>0</v>
      </c>
      <c r="K68" s="212">
        <v>0</v>
      </c>
      <c r="L68" s="212">
        <v>0</v>
      </c>
      <c r="M68" s="212">
        <v>0</v>
      </c>
      <c r="N68" s="212">
        <v>0</v>
      </c>
      <c r="O68" s="212">
        <v>0</v>
      </c>
      <c r="P68" s="212">
        <v>0</v>
      </c>
      <c r="Q68" s="276"/>
      <c r="R68" s="277"/>
    </row>
    <row r="69" spans="1:18" s="266" customFormat="1" x14ac:dyDescent="0.25">
      <c r="A69" s="183"/>
      <c r="B69" s="92" t="s">
        <v>21</v>
      </c>
      <c r="C69" s="212">
        <v>0</v>
      </c>
      <c r="D69" s="212">
        <v>0</v>
      </c>
      <c r="E69" s="212">
        <v>0</v>
      </c>
      <c r="F69" s="212">
        <v>129.9</v>
      </c>
      <c r="G69" s="212">
        <v>0</v>
      </c>
      <c r="H69" s="212">
        <v>0</v>
      </c>
      <c r="I69" s="212">
        <v>0</v>
      </c>
      <c r="J69" s="212">
        <v>0</v>
      </c>
      <c r="K69" s="212">
        <v>0</v>
      </c>
      <c r="L69" s="212">
        <v>0</v>
      </c>
      <c r="M69" s="212">
        <v>0</v>
      </c>
      <c r="N69" s="212">
        <v>0</v>
      </c>
      <c r="O69" s="212">
        <v>0</v>
      </c>
      <c r="P69" s="212">
        <v>0</v>
      </c>
      <c r="Q69" s="276"/>
      <c r="R69" s="277"/>
    </row>
    <row r="70" spans="1:18" x14ac:dyDescent="0.25">
      <c r="A70" s="183"/>
      <c r="B70" s="205" t="s">
        <v>237</v>
      </c>
      <c r="C70" s="206">
        <v>9.6999999999999993</v>
      </c>
      <c r="D70" s="206">
        <v>181.6</v>
      </c>
      <c r="E70" s="206">
        <v>71.2</v>
      </c>
      <c r="F70" s="206">
        <v>11070.1</v>
      </c>
      <c r="G70" s="206">
        <v>806.1</v>
      </c>
      <c r="H70" s="206">
        <v>397.5</v>
      </c>
      <c r="I70" s="206">
        <v>5585.7</v>
      </c>
      <c r="J70" s="206">
        <v>203.9</v>
      </c>
      <c r="K70" s="206">
        <v>154.6</v>
      </c>
      <c r="L70" s="206">
        <v>173.3</v>
      </c>
      <c r="M70" s="206">
        <v>54.4</v>
      </c>
      <c r="N70" s="206">
        <f>+SUM(N71:N78)</f>
        <v>181.9</v>
      </c>
      <c r="O70" s="206">
        <f>+SUM(O71:O78)</f>
        <v>65.2</v>
      </c>
      <c r="P70" s="206">
        <f>+SUM(P71:P78)</f>
        <v>88.8</v>
      </c>
      <c r="Q70" s="276"/>
      <c r="R70" s="277"/>
    </row>
    <row r="71" spans="1:18" s="266" customFormat="1" x14ac:dyDescent="0.25">
      <c r="A71" s="183"/>
      <c r="B71" s="265" t="s">
        <v>176</v>
      </c>
      <c r="C71" s="267">
        <v>0</v>
      </c>
      <c r="D71" s="267">
        <v>0</v>
      </c>
      <c r="E71" s="267">
        <v>0</v>
      </c>
      <c r="F71" s="267">
        <v>0</v>
      </c>
      <c r="G71" s="212">
        <v>5.6</v>
      </c>
      <c r="H71" s="212">
        <v>0</v>
      </c>
      <c r="I71" s="212">
        <v>0</v>
      </c>
      <c r="J71" s="212">
        <v>9.6</v>
      </c>
      <c r="K71" s="212">
        <v>0</v>
      </c>
      <c r="L71" s="212">
        <v>0</v>
      </c>
      <c r="M71" s="212">
        <v>0</v>
      </c>
      <c r="N71" s="212">
        <v>0</v>
      </c>
      <c r="O71" s="212">
        <v>0</v>
      </c>
      <c r="P71" s="212">
        <v>0</v>
      </c>
      <c r="Q71" s="276"/>
      <c r="R71" s="277"/>
    </row>
    <row r="72" spans="1:18" s="266" customFormat="1" x14ac:dyDescent="0.25">
      <c r="A72" s="183"/>
      <c r="B72" s="265" t="s">
        <v>90</v>
      </c>
      <c r="C72" s="212">
        <v>0.8</v>
      </c>
      <c r="D72" s="212">
        <v>65.5</v>
      </c>
      <c r="E72" s="212">
        <v>0</v>
      </c>
      <c r="F72" s="212">
        <v>78.5</v>
      </c>
      <c r="G72" s="212">
        <v>605.1</v>
      </c>
      <c r="H72" s="212">
        <v>257.7</v>
      </c>
      <c r="I72" s="212">
        <v>50.3</v>
      </c>
      <c r="J72" s="212">
        <v>21.5</v>
      </c>
      <c r="K72" s="212">
        <v>15</v>
      </c>
      <c r="L72" s="212">
        <v>23.4</v>
      </c>
      <c r="M72" s="212">
        <v>20.5</v>
      </c>
      <c r="N72" s="212">
        <v>44.8</v>
      </c>
      <c r="O72" s="212">
        <v>32.4</v>
      </c>
      <c r="P72" s="212">
        <v>23</v>
      </c>
      <c r="Q72" s="276"/>
      <c r="R72" s="277"/>
    </row>
    <row r="73" spans="1:18" s="266" customFormat="1" x14ac:dyDescent="0.25">
      <c r="A73" s="183"/>
      <c r="B73" s="265" t="s">
        <v>89</v>
      </c>
      <c r="C73" s="212">
        <v>8.1999999999999993</v>
      </c>
      <c r="D73" s="212">
        <v>52.7</v>
      </c>
      <c r="E73" s="212">
        <v>20.6</v>
      </c>
      <c r="F73" s="212">
        <v>114.7</v>
      </c>
      <c r="G73" s="212">
        <v>54.9</v>
      </c>
      <c r="H73" s="212">
        <v>102</v>
      </c>
      <c r="I73" s="212">
        <v>58.5</v>
      </c>
      <c r="J73" s="212">
        <v>37.5</v>
      </c>
      <c r="K73" s="212">
        <v>130.80000000000001</v>
      </c>
      <c r="L73" s="212">
        <v>41.5</v>
      </c>
      <c r="M73" s="212">
        <v>26.4</v>
      </c>
      <c r="N73" s="212">
        <v>108.2</v>
      </c>
      <c r="O73" s="212">
        <v>30.1</v>
      </c>
      <c r="P73" s="212">
        <v>40.5</v>
      </c>
      <c r="Q73" s="276"/>
      <c r="R73" s="277"/>
    </row>
    <row r="74" spans="1:18" s="266" customFormat="1" x14ac:dyDescent="0.25">
      <c r="A74" s="183"/>
      <c r="B74" s="265" t="s">
        <v>91</v>
      </c>
      <c r="C74" s="212">
        <v>0.8</v>
      </c>
      <c r="D74" s="212">
        <v>26.9</v>
      </c>
      <c r="E74" s="212">
        <v>50</v>
      </c>
      <c r="F74" s="212">
        <v>47.3</v>
      </c>
      <c r="G74" s="212">
        <v>139.9</v>
      </c>
      <c r="H74" s="212">
        <v>10.1</v>
      </c>
      <c r="I74" s="212">
        <v>49.2</v>
      </c>
      <c r="J74" s="212">
        <v>124.7</v>
      </c>
      <c r="K74" s="212">
        <v>7.5</v>
      </c>
      <c r="L74" s="212">
        <v>108.1</v>
      </c>
      <c r="M74" s="212">
        <v>3</v>
      </c>
      <c r="N74" s="212">
        <v>3.5</v>
      </c>
      <c r="O74" s="212">
        <v>0</v>
      </c>
      <c r="P74" s="212">
        <v>25.3</v>
      </c>
      <c r="Q74" s="276"/>
      <c r="R74" s="277"/>
    </row>
    <row r="75" spans="1:18" s="266" customFormat="1" x14ac:dyDescent="0.25">
      <c r="A75" s="183"/>
      <c r="B75" s="265" t="s">
        <v>94</v>
      </c>
      <c r="C75" s="212">
        <v>0</v>
      </c>
      <c r="D75" s="212">
        <v>0</v>
      </c>
      <c r="E75" s="212">
        <v>0</v>
      </c>
      <c r="F75" s="212">
        <v>10828.8</v>
      </c>
      <c r="G75" s="212">
        <v>0</v>
      </c>
      <c r="H75" s="212">
        <v>0</v>
      </c>
      <c r="I75" s="212">
        <v>5421.2</v>
      </c>
      <c r="J75" s="212">
        <v>0</v>
      </c>
      <c r="K75" s="212">
        <v>0</v>
      </c>
      <c r="L75" s="212">
        <v>0</v>
      </c>
      <c r="M75" s="212">
        <v>0</v>
      </c>
      <c r="N75" s="212">
        <v>0</v>
      </c>
      <c r="O75" s="212">
        <v>0</v>
      </c>
      <c r="P75" s="212">
        <v>0</v>
      </c>
      <c r="Q75" s="276"/>
      <c r="R75" s="277"/>
    </row>
    <row r="76" spans="1:18" s="266" customFormat="1" x14ac:dyDescent="0.25">
      <c r="A76" s="183"/>
      <c r="B76" s="265" t="s">
        <v>92</v>
      </c>
      <c r="C76" s="212">
        <v>0</v>
      </c>
      <c r="D76" s="212">
        <v>36.6</v>
      </c>
      <c r="E76" s="212">
        <v>0</v>
      </c>
      <c r="F76" s="212">
        <v>0</v>
      </c>
      <c r="G76" s="212">
        <v>0</v>
      </c>
      <c r="H76" s="212">
        <v>15.9</v>
      </c>
      <c r="I76" s="212">
        <v>5.9</v>
      </c>
      <c r="J76" s="212">
        <v>4.3</v>
      </c>
      <c r="K76" s="212">
        <v>1.3</v>
      </c>
      <c r="L76" s="212">
        <v>0</v>
      </c>
      <c r="M76" s="212">
        <v>4.5999999999999996</v>
      </c>
      <c r="N76" s="212">
        <v>25.4</v>
      </c>
      <c r="O76" s="212">
        <v>2.7</v>
      </c>
      <c r="P76" s="212">
        <v>0</v>
      </c>
      <c r="Q76" s="276"/>
      <c r="R76" s="277"/>
    </row>
    <row r="77" spans="1:18" s="266" customFormat="1" x14ac:dyDescent="0.25">
      <c r="A77" s="183"/>
      <c r="B77" s="265" t="s">
        <v>93</v>
      </c>
      <c r="C77" s="212">
        <v>0</v>
      </c>
      <c r="D77" s="212">
        <v>0</v>
      </c>
      <c r="E77" s="212">
        <v>0.6</v>
      </c>
      <c r="F77" s="212">
        <v>0.8</v>
      </c>
      <c r="G77" s="212">
        <v>0.6</v>
      </c>
      <c r="H77" s="212">
        <v>11.8</v>
      </c>
      <c r="I77" s="212">
        <v>0.7</v>
      </c>
      <c r="J77" s="212">
        <v>6.3</v>
      </c>
      <c r="K77" s="212">
        <v>0</v>
      </c>
      <c r="L77" s="212">
        <v>0</v>
      </c>
      <c r="M77" s="212">
        <v>0</v>
      </c>
      <c r="N77" s="212">
        <v>0</v>
      </c>
      <c r="O77" s="212">
        <v>0</v>
      </c>
      <c r="P77" s="212">
        <v>0</v>
      </c>
      <c r="Q77" s="276"/>
      <c r="R77" s="277"/>
    </row>
    <row r="78" spans="1:18" s="266" customFormat="1" x14ac:dyDescent="0.25">
      <c r="A78" s="183"/>
      <c r="B78" s="265" t="s">
        <v>103</v>
      </c>
      <c r="C78" s="212">
        <v>0</v>
      </c>
      <c r="D78" s="212">
        <v>0</v>
      </c>
      <c r="E78" s="212">
        <v>0</v>
      </c>
      <c r="F78" s="212">
        <v>0</v>
      </c>
      <c r="G78" s="212">
        <v>0</v>
      </c>
      <c r="H78" s="212">
        <v>0</v>
      </c>
      <c r="I78" s="212">
        <v>0</v>
      </c>
      <c r="J78" s="212">
        <v>0</v>
      </c>
      <c r="K78" s="212">
        <v>0</v>
      </c>
      <c r="L78" s="212">
        <v>0.3</v>
      </c>
      <c r="M78" s="212">
        <v>0</v>
      </c>
      <c r="N78" s="212">
        <v>0</v>
      </c>
      <c r="O78" s="212">
        <v>0</v>
      </c>
      <c r="P78" s="212">
        <v>0</v>
      </c>
      <c r="Q78" s="276"/>
      <c r="R78" s="277"/>
    </row>
    <row r="79" spans="1:18" x14ac:dyDescent="0.25">
      <c r="A79" s="183"/>
      <c r="B79" s="205" t="s">
        <v>95</v>
      </c>
      <c r="C79" s="206">
        <v>20.5</v>
      </c>
      <c r="D79" s="206">
        <v>11.4</v>
      </c>
      <c r="E79" s="206">
        <v>76.099999999999994</v>
      </c>
      <c r="F79" s="206">
        <v>13</v>
      </c>
      <c r="G79" s="206">
        <v>41.7</v>
      </c>
      <c r="H79" s="206">
        <v>23.8</v>
      </c>
      <c r="I79" s="207">
        <v>31.2</v>
      </c>
      <c r="J79" s="207">
        <v>51.1</v>
      </c>
      <c r="K79" s="207">
        <v>38.5</v>
      </c>
      <c r="L79" s="207">
        <v>52</v>
      </c>
      <c r="M79" s="207">
        <v>11.8</v>
      </c>
      <c r="N79" s="207">
        <v>38.799999999999997</v>
      </c>
      <c r="O79" s="207">
        <v>4.0999999999999996</v>
      </c>
      <c r="P79" s="207">
        <v>0</v>
      </c>
      <c r="Q79" s="276"/>
      <c r="R79" s="277"/>
    </row>
    <row r="80" spans="1:18" x14ac:dyDescent="0.25">
      <c r="A80" s="183"/>
      <c r="B80" s="205" t="s">
        <v>215</v>
      </c>
      <c r="C80" s="207">
        <v>0</v>
      </c>
      <c r="D80" s="207">
        <v>0</v>
      </c>
      <c r="E80" s="207">
        <v>0</v>
      </c>
      <c r="F80" s="207">
        <v>0</v>
      </c>
      <c r="G80" s="207">
        <v>0</v>
      </c>
      <c r="H80" s="207">
        <v>0</v>
      </c>
      <c r="I80" s="207">
        <v>0</v>
      </c>
      <c r="J80" s="207">
        <v>0</v>
      </c>
      <c r="K80" s="207">
        <v>0</v>
      </c>
      <c r="L80" s="207">
        <v>521.20000000000005</v>
      </c>
      <c r="M80" s="207">
        <v>0</v>
      </c>
      <c r="N80" s="207">
        <v>0</v>
      </c>
      <c r="O80" s="207">
        <v>0</v>
      </c>
      <c r="P80" s="207">
        <v>0</v>
      </c>
      <c r="Q80" s="276"/>
      <c r="R80" s="277"/>
    </row>
    <row r="81" spans="1:18" x14ac:dyDescent="0.25">
      <c r="A81" s="183"/>
      <c r="B81" s="205" t="s">
        <v>108</v>
      </c>
      <c r="C81" s="207">
        <v>0</v>
      </c>
      <c r="D81" s="207">
        <v>0</v>
      </c>
      <c r="E81" s="207">
        <v>0</v>
      </c>
      <c r="F81" s="207">
        <v>0</v>
      </c>
      <c r="G81" s="207">
        <v>0</v>
      </c>
      <c r="H81" s="207">
        <v>0</v>
      </c>
      <c r="I81" s="207">
        <v>0</v>
      </c>
      <c r="J81" s="207">
        <v>0</v>
      </c>
      <c r="K81" s="207">
        <v>0</v>
      </c>
      <c r="L81" s="207">
        <v>0</v>
      </c>
      <c r="M81" s="207">
        <v>0</v>
      </c>
      <c r="N81" s="207">
        <f>+SUM(N82:N82)</f>
        <v>1291.3</v>
      </c>
      <c r="O81" s="207">
        <f>+SUM(O82:O82)</f>
        <v>0</v>
      </c>
      <c r="P81" s="207">
        <f>+SUM(P82:P82)</f>
        <v>0</v>
      </c>
      <c r="Q81" s="276"/>
      <c r="R81" s="277"/>
    </row>
    <row r="82" spans="1:18" x14ac:dyDescent="0.25">
      <c r="A82" s="183"/>
      <c r="B82" s="265" t="s">
        <v>109</v>
      </c>
      <c r="C82" s="207">
        <v>0</v>
      </c>
      <c r="D82" s="207">
        <v>0</v>
      </c>
      <c r="E82" s="207">
        <v>0</v>
      </c>
      <c r="F82" s="207">
        <v>0</v>
      </c>
      <c r="G82" s="207">
        <v>0</v>
      </c>
      <c r="H82" s="207">
        <v>0</v>
      </c>
      <c r="I82" s="207">
        <v>0</v>
      </c>
      <c r="J82" s="207">
        <v>0</v>
      </c>
      <c r="K82" s="207">
        <v>0</v>
      </c>
      <c r="L82" s="207">
        <v>0</v>
      </c>
      <c r="M82" s="207">
        <v>0</v>
      </c>
      <c r="N82" s="207">
        <v>1291.3</v>
      </c>
      <c r="O82" s="207">
        <v>0</v>
      </c>
      <c r="P82" s="207">
        <v>0</v>
      </c>
      <c r="Q82" s="276"/>
      <c r="R82" s="277"/>
    </row>
    <row r="83" spans="1:18" x14ac:dyDescent="0.25">
      <c r="A83" s="183"/>
      <c r="B83" s="205" t="s">
        <v>189</v>
      </c>
      <c r="C83" s="206">
        <v>0</v>
      </c>
      <c r="D83" s="206">
        <v>101.8</v>
      </c>
      <c r="E83" s="206">
        <v>0</v>
      </c>
      <c r="F83" s="206">
        <v>0.6</v>
      </c>
      <c r="G83" s="206">
        <v>0.6</v>
      </c>
      <c r="H83" s="206">
        <v>0.4</v>
      </c>
      <c r="I83" s="207">
        <v>63</v>
      </c>
      <c r="J83" s="207">
        <v>0.6</v>
      </c>
      <c r="K83" s="207">
        <v>7.7</v>
      </c>
      <c r="L83" s="207">
        <v>0.1</v>
      </c>
      <c r="M83" s="207">
        <v>83.3</v>
      </c>
      <c r="N83" s="207">
        <v>1337.7</v>
      </c>
      <c r="O83" s="207">
        <v>0.2</v>
      </c>
      <c r="P83" s="207">
        <v>2.4</v>
      </c>
      <c r="Q83" s="276"/>
      <c r="R83" s="277"/>
    </row>
    <row r="84" spans="1:18" x14ac:dyDescent="0.25">
      <c r="A84" s="183"/>
      <c r="B84" s="209"/>
      <c r="C84" s="210"/>
      <c r="D84" s="200"/>
      <c r="E84" s="200"/>
      <c r="F84" s="200"/>
      <c r="G84" s="200"/>
      <c r="H84" s="200"/>
      <c r="I84" s="200"/>
      <c r="J84" s="200"/>
      <c r="K84" s="200"/>
      <c r="L84" s="200"/>
      <c r="M84" s="200"/>
      <c r="N84" s="200"/>
      <c r="O84" s="200"/>
      <c r="P84" s="200"/>
    </row>
    <row r="85" spans="1:18" ht="15.75" x14ac:dyDescent="0.25">
      <c r="A85" s="183"/>
      <c r="B85" s="203" t="s">
        <v>96</v>
      </c>
      <c r="C85" s="204">
        <f t="shared" ref="C85:L85" si="5">+C87+C88+C100+C118+C125+C127+C133+C134+C131+C126+C132</f>
        <v>5400.7</v>
      </c>
      <c r="D85" s="204">
        <f t="shared" si="5"/>
        <v>10532.999999999998</v>
      </c>
      <c r="E85" s="204">
        <f t="shared" si="5"/>
        <v>9767.5000000000018</v>
      </c>
      <c r="F85" s="204">
        <f t="shared" si="5"/>
        <v>10008.4</v>
      </c>
      <c r="G85" s="204">
        <f t="shared" si="5"/>
        <v>11910.499999999998</v>
      </c>
      <c r="H85" s="204">
        <f t="shared" si="5"/>
        <v>7038.0000000000009</v>
      </c>
      <c r="I85" s="204">
        <f t="shared" si="5"/>
        <v>6938.7</v>
      </c>
      <c r="J85" s="204">
        <f t="shared" si="5"/>
        <v>15211.1</v>
      </c>
      <c r="K85" s="204">
        <f t="shared" si="5"/>
        <v>2393.6000000000004</v>
      </c>
      <c r="L85" s="204">
        <f t="shared" si="5"/>
        <v>2433.6000000000004</v>
      </c>
      <c r="M85" s="211">
        <f>+M87+M88+M100+M118+M125+M127+M131+M126+M132+M133+M134</f>
        <v>4741.7000000000007</v>
      </c>
      <c r="N85" s="204">
        <f>+N87+N88+N100+N118+N125+N127+N131+N126+N132+N133+N134</f>
        <v>3978.2</v>
      </c>
      <c r="O85" s="204">
        <f>+O87+O88+O100+O118+O125+O127+O131+O126+O132+O133+O134</f>
        <v>2806.6</v>
      </c>
      <c r="P85" s="204">
        <f>+P87+P88+P100+P118+P125+P127+P131+P126+P132+P133+P134</f>
        <v>2282.2000000000003</v>
      </c>
      <c r="Q85" s="276"/>
      <c r="R85" s="277"/>
    </row>
    <row r="86" spans="1:18" x14ac:dyDescent="0.25">
      <c r="A86" s="183"/>
      <c r="B86" s="199"/>
      <c r="C86" s="200"/>
      <c r="D86" s="200"/>
      <c r="E86" s="200"/>
      <c r="F86" s="200"/>
      <c r="G86" s="200"/>
      <c r="H86" s="200"/>
      <c r="I86" s="200"/>
      <c r="J86" s="200"/>
      <c r="K86" s="200"/>
      <c r="L86" s="200"/>
      <c r="M86" s="200"/>
      <c r="N86" s="200"/>
      <c r="O86" s="200"/>
      <c r="P86" s="200"/>
      <c r="Q86" s="276"/>
      <c r="R86" s="277"/>
    </row>
    <row r="87" spans="1:18" x14ac:dyDescent="0.25">
      <c r="A87" s="183"/>
      <c r="B87" s="205" t="s">
        <v>236</v>
      </c>
      <c r="C87" s="206">
        <v>669.2</v>
      </c>
      <c r="D87" s="206">
        <v>526.5</v>
      </c>
      <c r="E87" s="206">
        <v>1551.3</v>
      </c>
      <c r="F87" s="206">
        <v>707</v>
      </c>
      <c r="G87" s="206">
        <v>1207.7</v>
      </c>
      <c r="H87" s="206">
        <v>907.1</v>
      </c>
      <c r="I87" s="206">
        <v>329.8</v>
      </c>
      <c r="J87" s="206">
        <v>0</v>
      </c>
      <c r="K87" s="206">
        <v>192.6</v>
      </c>
      <c r="L87" s="206">
        <v>430.5</v>
      </c>
      <c r="M87" s="206">
        <v>2860</v>
      </c>
      <c r="N87" s="206">
        <v>867.8</v>
      </c>
      <c r="O87" s="206">
        <v>422.4</v>
      </c>
      <c r="P87" s="206">
        <v>480.7</v>
      </c>
      <c r="Q87" s="276"/>
      <c r="R87" s="277"/>
    </row>
    <row r="88" spans="1:18" x14ac:dyDescent="0.25">
      <c r="A88" s="183"/>
      <c r="B88" s="205" t="s">
        <v>77</v>
      </c>
      <c r="C88" s="206">
        <v>3538.1</v>
      </c>
      <c r="D88" s="206">
        <v>4922.3</v>
      </c>
      <c r="E88" s="206">
        <v>3089.5</v>
      </c>
      <c r="F88" s="206">
        <v>4969.2</v>
      </c>
      <c r="G88" s="206">
        <v>5352.7</v>
      </c>
      <c r="H88" s="206">
        <v>4537.5</v>
      </c>
      <c r="I88" s="206">
        <v>6206.1</v>
      </c>
      <c r="J88" s="206">
        <v>2135</v>
      </c>
      <c r="K88" s="206">
        <v>1892.3</v>
      </c>
      <c r="L88" s="206">
        <v>1787.3</v>
      </c>
      <c r="M88" s="206">
        <v>1671.9</v>
      </c>
      <c r="N88" s="224">
        <f>+SUM(N89:N98)</f>
        <v>2870.1</v>
      </c>
      <c r="O88" s="224">
        <f>+SUM(O89:O98)</f>
        <v>2092.1999999999998</v>
      </c>
      <c r="P88" s="224">
        <f>+SUM(P89:P99)</f>
        <v>1035</v>
      </c>
      <c r="Q88" s="276"/>
      <c r="R88" s="277"/>
    </row>
    <row r="89" spans="1:18" s="266" customFormat="1" x14ac:dyDescent="0.25">
      <c r="A89" s="183"/>
      <c r="B89" s="265" t="s">
        <v>97</v>
      </c>
      <c r="C89" s="212">
        <v>1339</v>
      </c>
      <c r="D89" s="212">
        <v>2487.5</v>
      </c>
      <c r="E89" s="212">
        <v>1176.9000000000001</v>
      </c>
      <c r="F89" s="212">
        <v>2677.8</v>
      </c>
      <c r="G89" s="212">
        <v>2686.6</v>
      </c>
      <c r="H89" s="212">
        <v>2006.4</v>
      </c>
      <c r="I89" s="212">
        <v>3474.7</v>
      </c>
      <c r="J89" s="212">
        <v>260.3</v>
      </c>
      <c r="K89" s="212">
        <v>533.20000000000005</v>
      </c>
      <c r="L89" s="212">
        <v>395.9</v>
      </c>
      <c r="M89" s="212">
        <v>440.6</v>
      </c>
      <c r="N89" s="212">
        <v>971.8</v>
      </c>
      <c r="O89" s="212">
        <v>1914.5</v>
      </c>
      <c r="P89" s="212">
        <v>499.7</v>
      </c>
      <c r="Q89" s="276"/>
      <c r="R89" s="277"/>
    </row>
    <row r="90" spans="1:18" s="266" customFormat="1" x14ac:dyDescent="0.25">
      <c r="A90" s="183"/>
      <c r="B90" s="265" t="s">
        <v>81</v>
      </c>
      <c r="C90" s="212">
        <v>0</v>
      </c>
      <c r="D90" s="212">
        <v>194.9</v>
      </c>
      <c r="E90" s="212">
        <v>0</v>
      </c>
      <c r="F90" s="212">
        <v>0</v>
      </c>
      <c r="G90" s="212">
        <v>374.7</v>
      </c>
      <c r="H90" s="212">
        <v>0</v>
      </c>
      <c r="I90" s="212">
        <v>0</v>
      </c>
      <c r="J90" s="212">
        <v>35.799999999999997</v>
      </c>
      <c r="K90" s="212">
        <v>149.30000000000001</v>
      </c>
      <c r="L90" s="212">
        <v>69.400000000000006</v>
      </c>
      <c r="M90" s="212">
        <v>43.2</v>
      </c>
      <c r="N90" s="212">
        <v>249.7</v>
      </c>
      <c r="O90" s="212">
        <v>0</v>
      </c>
      <c r="P90" s="212">
        <v>283.10000000000002</v>
      </c>
      <c r="Q90" s="276"/>
      <c r="R90" s="277"/>
    </row>
    <row r="91" spans="1:18" s="266" customFormat="1" x14ac:dyDescent="0.25">
      <c r="A91" s="183"/>
      <c r="B91" s="265" t="s">
        <v>60</v>
      </c>
      <c r="C91" s="212">
        <v>2010.7</v>
      </c>
      <c r="D91" s="212">
        <v>2201.4</v>
      </c>
      <c r="E91" s="212">
        <v>1675.8</v>
      </c>
      <c r="F91" s="212">
        <v>2281.6999999999998</v>
      </c>
      <c r="G91" s="212">
        <v>2203.6</v>
      </c>
      <c r="H91" s="212">
        <v>1825.5</v>
      </c>
      <c r="I91" s="212">
        <v>2704.6</v>
      </c>
      <c r="J91" s="212">
        <v>1348.4</v>
      </c>
      <c r="K91" s="212">
        <v>1136.2</v>
      </c>
      <c r="L91" s="212">
        <v>1143.8</v>
      </c>
      <c r="M91" s="212">
        <v>1054.3</v>
      </c>
      <c r="N91" s="212">
        <v>666.6</v>
      </c>
      <c r="O91" s="212">
        <v>38.200000000000003</v>
      </c>
      <c r="P91" s="212">
        <v>57.6</v>
      </c>
      <c r="Q91" s="276"/>
      <c r="R91" s="277"/>
    </row>
    <row r="92" spans="1:18" s="266" customFormat="1" x14ac:dyDescent="0.25">
      <c r="A92" s="183"/>
      <c r="B92" s="265" t="s">
        <v>183</v>
      </c>
      <c r="C92" s="267">
        <v>0</v>
      </c>
      <c r="D92" s="267">
        <v>0</v>
      </c>
      <c r="E92" s="267">
        <v>0</v>
      </c>
      <c r="F92" s="267">
        <v>0</v>
      </c>
      <c r="G92" s="267">
        <v>0</v>
      </c>
      <c r="H92" s="267">
        <v>500</v>
      </c>
      <c r="I92" s="212">
        <v>0</v>
      </c>
      <c r="J92" s="212">
        <v>0</v>
      </c>
      <c r="K92" s="212">
        <v>0</v>
      </c>
      <c r="L92" s="212">
        <v>7</v>
      </c>
      <c r="M92" s="212">
        <v>37.700000000000003</v>
      </c>
      <c r="N92" s="212">
        <v>148.6</v>
      </c>
      <c r="O92" s="212">
        <v>122.8</v>
      </c>
      <c r="P92" s="212">
        <v>60.5</v>
      </c>
      <c r="Q92" s="276"/>
      <c r="R92" s="277"/>
    </row>
    <row r="93" spans="1:18" s="266" customFormat="1" x14ac:dyDescent="0.25">
      <c r="A93" s="183"/>
      <c r="B93" s="265" t="s">
        <v>79</v>
      </c>
      <c r="C93" s="212">
        <v>158.69999999999999</v>
      </c>
      <c r="D93" s="267">
        <v>0</v>
      </c>
      <c r="E93" s="267">
        <v>128.19999999999999</v>
      </c>
      <c r="F93" s="267">
        <v>0</v>
      </c>
      <c r="G93" s="267">
        <v>68.2</v>
      </c>
      <c r="H93" s="267">
        <v>200.6</v>
      </c>
      <c r="I93" s="212">
        <v>0</v>
      </c>
      <c r="J93" s="212">
        <v>455.9</v>
      </c>
      <c r="K93" s="212">
        <v>0</v>
      </c>
      <c r="L93" s="212">
        <v>162</v>
      </c>
      <c r="M93" s="212">
        <v>0</v>
      </c>
      <c r="N93" s="212">
        <v>829.8</v>
      </c>
      <c r="O93" s="212">
        <v>0</v>
      </c>
      <c r="P93" s="212">
        <v>0</v>
      </c>
      <c r="Q93" s="276"/>
      <c r="R93" s="277"/>
    </row>
    <row r="94" spans="1:18" s="266" customFormat="1" x14ac:dyDescent="0.25">
      <c r="A94" s="183"/>
      <c r="B94" s="265" t="s">
        <v>98</v>
      </c>
      <c r="C94" s="212">
        <v>3.3</v>
      </c>
      <c r="D94" s="212">
        <v>4.8</v>
      </c>
      <c r="E94" s="212">
        <v>3.2</v>
      </c>
      <c r="F94" s="212">
        <v>2.9</v>
      </c>
      <c r="G94" s="212">
        <v>5.2</v>
      </c>
      <c r="H94" s="212">
        <v>5</v>
      </c>
      <c r="I94" s="212">
        <v>3.2</v>
      </c>
      <c r="J94" s="212">
        <v>4.0999999999999996</v>
      </c>
      <c r="K94" s="212">
        <v>4</v>
      </c>
      <c r="L94" s="212">
        <v>4</v>
      </c>
      <c r="M94" s="212">
        <v>4</v>
      </c>
      <c r="N94" s="212">
        <v>3.6</v>
      </c>
      <c r="O94" s="212">
        <v>0</v>
      </c>
      <c r="P94" s="212">
        <v>0</v>
      </c>
      <c r="Q94" s="276"/>
      <c r="R94" s="277"/>
    </row>
    <row r="95" spans="1:18" s="266" customFormat="1" x14ac:dyDescent="0.25">
      <c r="A95" s="183"/>
      <c r="B95" s="265" t="s">
        <v>194</v>
      </c>
      <c r="C95" s="212">
        <v>0</v>
      </c>
      <c r="D95" s="212">
        <v>0</v>
      </c>
      <c r="E95" s="212">
        <v>0</v>
      </c>
      <c r="F95" s="212">
        <v>0</v>
      </c>
      <c r="G95" s="212">
        <v>0</v>
      </c>
      <c r="H95" s="212">
        <v>0</v>
      </c>
      <c r="I95" s="212">
        <v>0</v>
      </c>
      <c r="J95" s="212">
        <v>0</v>
      </c>
      <c r="K95" s="212">
        <v>0</v>
      </c>
      <c r="L95" s="212">
        <v>0</v>
      </c>
      <c r="M95" s="212">
        <v>78.7</v>
      </c>
      <c r="N95" s="212">
        <v>0</v>
      </c>
      <c r="O95" s="212">
        <v>0</v>
      </c>
      <c r="P95" s="212">
        <v>0</v>
      </c>
      <c r="Q95" s="276"/>
      <c r="R95" s="277"/>
    </row>
    <row r="96" spans="1:18" s="266" customFormat="1" x14ac:dyDescent="0.25">
      <c r="A96" s="183"/>
      <c r="B96" s="265" t="s">
        <v>175</v>
      </c>
      <c r="C96" s="267">
        <v>0</v>
      </c>
      <c r="D96" s="267">
        <v>0</v>
      </c>
      <c r="E96" s="267">
        <v>0</v>
      </c>
      <c r="F96" s="267">
        <v>0</v>
      </c>
      <c r="G96" s="212">
        <v>14.5</v>
      </c>
      <c r="H96" s="212">
        <v>0</v>
      </c>
      <c r="I96" s="212">
        <v>0</v>
      </c>
      <c r="J96" s="212">
        <v>0</v>
      </c>
      <c r="K96" s="212">
        <v>0</v>
      </c>
      <c r="L96" s="212">
        <v>0</v>
      </c>
      <c r="M96" s="212">
        <v>13.5</v>
      </c>
      <c r="N96" s="212">
        <v>0</v>
      </c>
      <c r="O96" s="212">
        <v>0</v>
      </c>
      <c r="P96" s="212">
        <v>0</v>
      </c>
      <c r="Q96" s="276"/>
      <c r="R96" s="277"/>
    </row>
    <row r="97" spans="1:18" s="266" customFormat="1" x14ac:dyDescent="0.25">
      <c r="A97" s="183"/>
      <c r="B97" s="265" t="s">
        <v>80</v>
      </c>
      <c r="C97" s="212">
        <v>26.4</v>
      </c>
      <c r="D97" s="212">
        <v>33.799999999999997</v>
      </c>
      <c r="E97" s="212">
        <v>105.4</v>
      </c>
      <c r="F97" s="212">
        <v>6.9</v>
      </c>
      <c r="G97" s="212">
        <v>0</v>
      </c>
      <c r="H97" s="212">
        <v>0</v>
      </c>
      <c r="I97" s="212">
        <v>23.6</v>
      </c>
      <c r="J97" s="212">
        <v>28.5</v>
      </c>
      <c r="K97" s="212">
        <v>69.599999999999994</v>
      </c>
      <c r="L97" s="212">
        <v>5.2</v>
      </c>
      <c r="M97" s="212">
        <v>0</v>
      </c>
      <c r="N97" s="212">
        <v>0</v>
      </c>
      <c r="O97" s="212">
        <v>16.7</v>
      </c>
      <c r="P97" s="212">
        <v>20.7</v>
      </c>
      <c r="Q97" s="276"/>
      <c r="R97" s="277"/>
    </row>
    <row r="98" spans="1:18" s="266" customFormat="1" x14ac:dyDescent="0.25">
      <c r="A98" s="183"/>
      <c r="B98" s="265" t="s">
        <v>195</v>
      </c>
      <c r="C98" s="212">
        <v>0</v>
      </c>
      <c r="D98" s="212">
        <v>0</v>
      </c>
      <c r="E98" s="212">
        <v>0</v>
      </c>
      <c r="F98" s="212">
        <v>0</v>
      </c>
      <c r="G98" s="212">
        <v>0</v>
      </c>
      <c r="H98" s="212">
        <v>0</v>
      </c>
      <c r="I98" s="212">
        <v>0</v>
      </c>
      <c r="J98" s="212">
        <v>1.9</v>
      </c>
      <c r="K98" s="212">
        <v>0</v>
      </c>
      <c r="L98" s="212">
        <v>0</v>
      </c>
      <c r="M98" s="212">
        <v>0</v>
      </c>
      <c r="N98" s="212">
        <v>0</v>
      </c>
      <c r="O98" s="212">
        <v>0</v>
      </c>
      <c r="P98" s="212">
        <v>0</v>
      </c>
      <c r="Q98" s="276"/>
      <c r="R98" s="277"/>
    </row>
    <row r="99" spans="1:18" s="266" customFormat="1" x14ac:dyDescent="0.25">
      <c r="A99" s="183"/>
      <c r="B99" s="265" t="s">
        <v>208</v>
      </c>
      <c r="C99" s="212">
        <v>0</v>
      </c>
      <c r="D99" s="212">
        <v>0</v>
      </c>
      <c r="E99" s="212">
        <v>0</v>
      </c>
      <c r="F99" s="212">
        <v>0</v>
      </c>
      <c r="G99" s="212">
        <v>0</v>
      </c>
      <c r="H99" s="212">
        <v>0</v>
      </c>
      <c r="I99" s="212">
        <v>0</v>
      </c>
      <c r="J99" s="212">
        <v>0</v>
      </c>
      <c r="K99" s="212">
        <v>0</v>
      </c>
      <c r="L99" s="212">
        <v>0</v>
      </c>
      <c r="M99" s="212">
        <v>0</v>
      </c>
      <c r="N99" s="212">
        <v>0</v>
      </c>
      <c r="O99" s="212">
        <v>0</v>
      </c>
      <c r="P99" s="212">
        <v>113.4</v>
      </c>
      <c r="Q99" s="276"/>
      <c r="R99" s="277"/>
    </row>
    <row r="100" spans="1:18" x14ac:dyDescent="0.25">
      <c r="A100" s="183"/>
      <c r="B100" s="205" t="s">
        <v>235</v>
      </c>
      <c r="C100" s="206">
        <v>973</v>
      </c>
      <c r="D100" s="206">
        <v>4967.5</v>
      </c>
      <c r="E100" s="206">
        <v>3742.1</v>
      </c>
      <c r="F100" s="206">
        <v>4177.7</v>
      </c>
      <c r="G100" s="206">
        <v>3570.1</v>
      </c>
      <c r="H100" s="206">
        <v>1420.3</v>
      </c>
      <c r="I100" s="206">
        <v>172.5</v>
      </c>
      <c r="J100" s="206">
        <v>12951.2</v>
      </c>
      <c r="K100" s="206">
        <v>61.9</v>
      </c>
      <c r="L100" s="206">
        <v>57.4</v>
      </c>
      <c r="M100" s="206">
        <v>52.5</v>
      </c>
      <c r="N100" s="206">
        <f>+SUM(N101:N117)</f>
        <v>64.099999999999994</v>
      </c>
      <c r="O100" s="206">
        <f>+SUM(O101:O117)</f>
        <v>57.5</v>
      </c>
      <c r="P100" s="206">
        <f>+SUM(P101:P117)</f>
        <v>504.7</v>
      </c>
      <c r="Q100" s="276"/>
      <c r="R100" s="277"/>
    </row>
    <row r="101" spans="1:18" s="266" customFormat="1" x14ac:dyDescent="0.25">
      <c r="A101" s="183"/>
      <c r="B101" s="265" t="s">
        <v>102</v>
      </c>
      <c r="C101" s="212">
        <v>0</v>
      </c>
      <c r="D101" s="212">
        <v>0</v>
      </c>
      <c r="E101" s="212">
        <v>0</v>
      </c>
      <c r="F101" s="212">
        <v>2750</v>
      </c>
      <c r="G101" s="212">
        <v>0</v>
      </c>
      <c r="H101" s="212">
        <v>0</v>
      </c>
      <c r="I101" s="212">
        <v>0</v>
      </c>
      <c r="J101" s="212">
        <v>0</v>
      </c>
      <c r="K101" s="212">
        <v>0</v>
      </c>
      <c r="L101" s="212">
        <v>0</v>
      </c>
      <c r="M101" s="212">
        <v>0</v>
      </c>
      <c r="N101" s="212">
        <v>0</v>
      </c>
      <c r="O101" s="212">
        <v>0</v>
      </c>
      <c r="P101" s="212">
        <v>0</v>
      </c>
      <c r="Q101" s="276"/>
      <c r="R101" s="277"/>
    </row>
    <row r="102" spans="1:18" s="266" customFormat="1" x14ac:dyDescent="0.25">
      <c r="A102" s="183"/>
      <c r="B102" s="265" t="s">
        <v>178</v>
      </c>
      <c r="C102" s="212">
        <v>0</v>
      </c>
      <c r="D102" s="212">
        <v>2922.6</v>
      </c>
      <c r="E102" s="212">
        <v>0</v>
      </c>
      <c r="F102" s="212">
        <v>0</v>
      </c>
      <c r="G102" s="212">
        <v>0</v>
      </c>
      <c r="H102" s="212">
        <v>0</v>
      </c>
      <c r="I102" s="212">
        <v>0</v>
      </c>
      <c r="J102" s="212">
        <v>0</v>
      </c>
      <c r="K102" s="212">
        <v>0</v>
      </c>
      <c r="L102" s="212">
        <v>0</v>
      </c>
      <c r="M102" s="212">
        <v>0</v>
      </c>
      <c r="N102" s="212">
        <v>0</v>
      </c>
      <c r="O102" s="212">
        <v>0</v>
      </c>
      <c r="P102" s="212">
        <v>0</v>
      </c>
      <c r="Q102" s="276"/>
      <c r="R102" s="277"/>
    </row>
    <row r="103" spans="1:18" s="266" customFormat="1" x14ac:dyDescent="0.25">
      <c r="A103" s="183"/>
      <c r="B103" s="265" t="s">
        <v>99</v>
      </c>
      <c r="C103" s="212">
        <v>24.9</v>
      </c>
      <c r="D103" s="212">
        <v>9.1</v>
      </c>
      <c r="E103" s="212">
        <v>0</v>
      </c>
      <c r="F103" s="212">
        <v>14.6</v>
      </c>
      <c r="G103" s="212">
        <v>41</v>
      </c>
      <c r="H103" s="212">
        <v>0</v>
      </c>
      <c r="I103" s="212">
        <v>105</v>
      </c>
      <c r="J103" s="212">
        <v>66.099999999999994</v>
      </c>
      <c r="K103" s="212">
        <v>9.4</v>
      </c>
      <c r="L103" s="212">
        <v>4.9000000000000004</v>
      </c>
      <c r="M103" s="212">
        <v>0</v>
      </c>
      <c r="N103" s="212">
        <v>9.5</v>
      </c>
      <c r="O103" s="212">
        <v>4.8</v>
      </c>
      <c r="P103" s="212">
        <v>0</v>
      </c>
      <c r="Q103" s="276"/>
      <c r="R103" s="277"/>
    </row>
    <row r="104" spans="1:18" s="266" customFormat="1" x14ac:dyDescent="0.25">
      <c r="A104" s="183"/>
      <c r="B104" s="265" t="s">
        <v>100</v>
      </c>
      <c r="C104" s="212">
        <v>0</v>
      </c>
      <c r="D104" s="212">
        <v>0</v>
      </c>
      <c r="E104" s="212">
        <v>1008.6</v>
      </c>
      <c r="F104" s="212">
        <v>0</v>
      </c>
      <c r="G104" s="212">
        <v>0</v>
      </c>
      <c r="H104" s="212">
        <v>0</v>
      </c>
      <c r="I104" s="212">
        <v>0</v>
      </c>
      <c r="J104" s="212">
        <v>0</v>
      </c>
      <c r="K104" s="212">
        <v>0</v>
      </c>
      <c r="L104" s="212">
        <v>0</v>
      </c>
      <c r="M104" s="212">
        <v>0</v>
      </c>
      <c r="N104" s="212">
        <v>0</v>
      </c>
      <c r="O104" s="212">
        <v>0</v>
      </c>
      <c r="P104" s="212">
        <v>0</v>
      </c>
      <c r="Q104" s="276"/>
      <c r="R104" s="277"/>
    </row>
    <row r="105" spans="1:18" s="266" customFormat="1" x14ac:dyDescent="0.25">
      <c r="A105" s="183"/>
      <c r="B105" s="265" t="s">
        <v>185</v>
      </c>
      <c r="C105" s="267">
        <v>0</v>
      </c>
      <c r="D105" s="267">
        <v>0</v>
      </c>
      <c r="E105" s="267">
        <v>0</v>
      </c>
      <c r="F105" s="267">
        <v>0</v>
      </c>
      <c r="G105" s="212">
        <v>0</v>
      </c>
      <c r="H105" s="212">
        <v>334.1</v>
      </c>
      <c r="I105" s="212">
        <v>0</v>
      </c>
      <c r="J105" s="212">
        <v>0</v>
      </c>
      <c r="K105" s="212">
        <v>0</v>
      </c>
      <c r="L105" s="212">
        <v>0</v>
      </c>
      <c r="M105" s="212">
        <v>0</v>
      </c>
      <c r="N105" s="212">
        <v>0</v>
      </c>
      <c r="O105" s="212">
        <v>0</v>
      </c>
      <c r="P105" s="212">
        <v>0</v>
      </c>
      <c r="Q105" s="276"/>
      <c r="R105" s="277"/>
    </row>
    <row r="106" spans="1:18" s="266" customFormat="1" x14ac:dyDescent="0.25">
      <c r="A106" s="183"/>
      <c r="B106" s="265" t="s">
        <v>196</v>
      </c>
      <c r="C106" s="212">
        <v>0</v>
      </c>
      <c r="D106" s="212">
        <v>0</v>
      </c>
      <c r="E106" s="212">
        <v>0</v>
      </c>
      <c r="F106" s="212">
        <v>0</v>
      </c>
      <c r="G106" s="212">
        <v>0</v>
      </c>
      <c r="H106" s="212">
        <v>0</v>
      </c>
      <c r="I106" s="212">
        <v>0</v>
      </c>
      <c r="J106" s="212">
        <v>22</v>
      </c>
      <c r="K106" s="212">
        <v>0</v>
      </c>
      <c r="L106" s="212">
        <v>0</v>
      </c>
      <c r="M106" s="212">
        <v>0</v>
      </c>
      <c r="N106" s="212">
        <v>0</v>
      </c>
      <c r="O106" s="212">
        <v>0</v>
      </c>
      <c r="P106" s="212">
        <v>0</v>
      </c>
      <c r="Q106" s="276"/>
      <c r="R106" s="277"/>
    </row>
    <row r="107" spans="1:18" s="266" customFormat="1" x14ac:dyDescent="0.25">
      <c r="A107" s="183"/>
      <c r="B107" s="265" t="s">
        <v>179</v>
      </c>
      <c r="C107" s="267">
        <v>0</v>
      </c>
      <c r="D107" s="267">
        <v>0</v>
      </c>
      <c r="E107" s="267">
        <v>0</v>
      </c>
      <c r="F107" s="267">
        <v>0</v>
      </c>
      <c r="G107" s="212">
        <v>963.7</v>
      </c>
      <c r="H107" s="212">
        <v>1036.3</v>
      </c>
      <c r="I107" s="212">
        <v>0</v>
      </c>
      <c r="J107" s="212">
        <v>0</v>
      </c>
      <c r="K107" s="212">
        <v>0</v>
      </c>
      <c r="L107" s="212">
        <v>0</v>
      </c>
      <c r="M107" s="212">
        <v>0</v>
      </c>
      <c r="N107" s="212">
        <v>0</v>
      </c>
      <c r="O107" s="212">
        <v>0</v>
      </c>
      <c r="P107" s="212">
        <v>0</v>
      </c>
      <c r="Q107" s="276"/>
      <c r="R107" s="277"/>
    </row>
    <row r="108" spans="1:18" s="266" customFormat="1" x14ac:dyDescent="0.25">
      <c r="A108" s="183"/>
      <c r="B108" s="265" t="s">
        <v>197</v>
      </c>
      <c r="C108" s="212">
        <v>0</v>
      </c>
      <c r="D108" s="212">
        <v>0</v>
      </c>
      <c r="E108" s="212">
        <v>0</v>
      </c>
      <c r="F108" s="212">
        <v>0</v>
      </c>
      <c r="G108" s="212">
        <v>0</v>
      </c>
      <c r="H108" s="212">
        <v>0</v>
      </c>
      <c r="I108" s="212">
        <v>0</v>
      </c>
      <c r="J108" s="212">
        <v>4018.9</v>
      </c>
      <c r="K108" s="212">
        <v>0</v>
      </c>
      <c r="L108" s="212">
        <v>0</v>
      </c>
      <c r="M108" s="212">
        <v>0</v>
      </c>
      <c r="N108" s="212">
        <v>0</v>
      </c>
      <c r="O108" s="212">
        <v>0</v>
      </c>
      <c r="P108" s="212">
        <v>0</v>
      </c>
      <c r="Q108" s="276"/>
      <c r="R108" s="277"/>
    </row>
    <row r="109" spans="1:18" s="266" customFormat="1" x14ac:dyDescent="0.25">
      <c r="A109" s="183"/>
      <c r="B109" s="265" t="s">
        <v>86</v>
      </c>
      <c r="C109" s="212">
        <v>0</v>
      </c>
      <c r="D109" s="212">
        <v>0</v>
      </c>
      <c r="E109" s="212">
        <v>0</v>
      </c>
      <c r="F109" s="212">
        <v>0</v>
      </c>
      <c r="G109" s="212">
        <v>0</v>
      </c>
      <c r="H109" s="212">
        <v>0</v>
      </c>
      <c r="I109" s="212">
        <v>0</v>
      </c>
      <c r="J109" s="212">
        <v>2841.6</v>
      </c>
      <c r="K109" s="212">
        <v>0</v>
      </c>
      <c r="L109" s="212">
        <v>0</v>
      </c>
      <c r="M109" s="212">
        <v>0</v>
      </c>
      <c r="N109" s="212">
        <v>0</v>
      </c>
      <c r="O109" s="212">
        <v>0</v>
      </c>
      <c r="P109" s="212">
        <v>0</v>
      </c>
      <c r="Q109" s="276"/>
      <c r="R109" s="277"/>
    </row>
    <row r="110" spans="1:18" s="266" customFormat="1" x14ac:dyDescent="0.25">
      <c r="A110" s="183"/>
      <c r="B110" s="265" t="s">
        <v>83</v>
      </c>
      <c r="C110" s="212">
        <v>0</v>
      </c>
      <c r="D110" s="212">
        <v>2035.7</v>
      </c>
      <c r="E110" s="212">
        <v>833.5</v>
      </c>
      <c r="F110" s="212">
        <v>0</v>
      </c>
      <c r="G110" s="212">
        <v>2515.5</v>
      </c>
      <c r="H110" s="212">
        <v>0</v>
      </c>
      <c r="I110" s="212">
        <v>0</v>
      </c>
      <c r="J110" s="212">
        <v>5949.3</v>
      </c>
      <c r="K110" s="212">
        <v>0</v>
      </c>
      <c r="L110" s="212">
        <v>0</v>
      </c>
      <c r="M110" s="212">
        <v>0</v>
      </c>
      <c r="N110" s="212">
        <v>0</v>
      </c>
      <c r="O110" s="212">
        <v>0</v>
      </c>
      <c r="P110" s="212">
        <v>0</v>
      </c>
      <c r="Q110" s="276"/>
      <c r="R110" s="277"/>
    </row>
    <row r="111" spans="1:18" s="266" customFormat="1" x14ac:dyDescent="0.25">
      <c r="A111" s="183"/>
      <c r="B111" s="265" t="s">
        <v>101</v>
      </c>
      <c r="C111" s="212">
        <v>0</v>
      </c>
      <c r="D111" s="212">
        <v>0</v>
      </c>
      <c r="E111" s="212">
        <v>1900</v>
      </c>
      <c r="F111" s="212">
        <v>0</v>
      </c>
      <c r="G111" s="212">
        <v>0</v>
      </c>
      <c r="H111" s="212">
        <v>0</v>
      </c>
      <c r="I111" s="212">
        <v>0</v>
      </c>
      <c r="J111" s="212">
        <v>0</v>
      </c>
      <c r="K111" s="212">
        <v>0</v>
      </c>
      <c r="L111" s="212">
        <v>0</v>
      </c>
      <c r="M111" s="212">
        <v>0</v>
      </c>
      <c r="N111" s="212">
        <v>0</v>
      </c>
      <c r="O111" s="212">
        <v>0</v>
      </c>
      <c r="P111" s="212">
        <v>0</v>
      </c>
      <c r="Q111" s="276"/>
      <c r="R111" s="277"/>
    </row>
    <row r="112" spans="1:18" s="266" customFormat="1" x14ac:dyDescent="0.25">
      <c r="A112" s="183"/>
      <c r="B112" s="265" t="s">
        <v>260</v>
      </c>
      <c r="C112" s="212">
        <v>0</v>
      </c>
      <c r="D112" s="212">
        <v>0</v>
      </c>
      <c r="E112" s="212">
        <v>0</v>
      </c>
      <c r="F112" s="212">
        <v>0</v>
      </c>
      <c r="G112" s="212">
        <v>0</v>
      </c>
      <c r="H112" s="212">
        <v>0</v>
      </c>
      <c r="I112" s="212">
        <v>0</v>
      </c>
      <c r="J112" s="212">
        <v>0</v>
      </c>
      <c r="K112" s="212">
        <v>0</v>
      </c>
      <c r="L112" s="212">
        <v>0</v>
      </c>
      <c r="M112" s="212">
        <v>0</v>
      </c>
      <c r="N112" s="212">
        <v>0</v>
      </c>
      <c r="O112" s="212">
        <v>0</v>
      </c>
      <c r="P112" s="212">
        <v>452</v>
      </c>
      <c r="Q112" s="276"/>
      <c r="R112" s="277"/>
    </row>
    <row r="113" spans="1:18" s="266" customFormat="1" x14ac:dyDescent="0.25">
      <c r="A113" s="183"/>
      <c r="B113" s="265" t="s">
        <v>84</v>
      </c>
      <c r="C113" s="212">
        <v>65.7</v>
      </c>
      <c r="D113" s="212">
        <v>0</v>
      </c>
      <c r="E113" s="212">
        <v>0</v>
      </c>
      <c r="F113" s="212">
        <v>0</v>
      </c>
      <c r="G113" s="212">
        <v>0</v>
      </c>
      <c r="H113" s="212">
        <v>0</v>
      </c>
      <c r="I113" s="212">
        <v>0</v>
      </c>
      <c r="J113" s="212">
        <v>0</v>
      </c>
      <c r="K113" s="212">
        <v>0</v>
      </c>
      <c r="L113" s="212">
        <v>0</v>
      </c>
      <c r="M113" s="212">
        <v>0</v>
      </c>
      <c r="N113" s="212">
        <v>0</v>
      </c>
      <c r="O113" s="212">
        <v>0</v>
      </c>
      <c r="P113" s="212">
        <v>0</v>
      </c>
      <c r="Q113" s="276"/>
      <c r="R113" s="277"/>
    </row>
    <row r="114" spans="1:18" s="266" customFormat="1" x14ac:dyDescent="0.25">
      <c r="A114" s="183"/>
      <c r="B114" s="265" t="s">
        <v>82</v>
      </c>
      <c r="C114" s="212">
        <v>873.1</v>
      </c>
      <c r="D114" s="212">
        <v>0</v>
      </c>
      <c r="E114" s="212">
        <v>0</v>
      </c>
      <c r="F114" s="212">
        <v>0</v>
      </c>
      <c r="G114" s="212">
        <v>0</v>
      </c>
      <c r="H114" s="212">
        <v>0</v>
      </c>
      <c r="I114" s="212">
        <v>0</v>
      </c>
      <c r="J114" s="212">
        <v>0</v>
      </c>
      <c r="K114" s="212">
        <v>0</v>
      </c>
      <c r="L114" s="212">
        <v>0</v>
      </c>
      <c r="M114" s="212">
        <v>0</v>
      </c>
      <c r="N114" s="212">
        <v>0</v>
      </c>
      <c r="O114" s="212">
        <v>0</v>
      </c>
      <c r="P114" s="212">
        <v>0</v>
      </c>
      <c r="Q114" s="276"/>
      <c r="R114" s="277"/>
    </row>
    <row r="115" spans="1:18" s="266" customFormat="1" x14ac:dyDescent="0.25">
      <c r="A115" s="183"/>
      <c r="B115" s="265" t="s">
        <v>88</v>
      </c>
      <c r="C115" s="212">
        <v>0</v>
      </c>
      <c r="D115" s="212">
        <v>0</v>
      </c>
      <c r="E115" s="212">
        <v>0</v>
      </c>
      <c r="F115" s="212">
        <v>1213.5</v>
      </c>
      <c r="G115" s="212">
        <v>0</v>
      </c>
      <c r="H115" s="212">
        <v>0</v>
      </c>
      <c r="I115" s="212">
        <v>0</v>
      </c>
      <c r="J115" s="212">
        <v>0</v>
      </c>
      <c r="K115" s="212">
        <v>0</v>
      </c>
      <c r="L115" s="212">
        <v>0</v>
      </c>
      <c r="M115" s="212">
        <v>0</v>
      </c>
      <c r="N115" s="212">
        <v>0</v>
      </c>
      <c r="O115" s="212">
        <v>0</v>
      </c>
      <c r="P115" s="212">
        <v>0</v>
      </c>
      <c r="Q115" s="276"/>
      <c r="R115" s="277"/>
    </row>
    <row r="116" spans="1:18" s="266" customFormat="1" x14ac:dyDescent="0.25">
      <c r="A116" s="183"/>
      <c r="B116" s="265" t="s">
        <v>180</v>
      </c>
      <c r="C116" s="212">
        <v>0</v>
      </c>
      <c r="D116" s="212">
        <v>0</v>
      </c>
      <c r="E116" s="212">
        <v>0</v>
      </c>
      <c r="F116" s="212">
        <v>199.6</v>
      </c>
      <c r="G116" s="212">
        <v>49.9</v>
      </c>
      <c r="H116" s="212">
        <v>49.9</v>
      </c>
      <c r="I116" s="212">
        <v>67.5</v>
      </c>
      <c r="J116" s="212">
        <v>53.2</v>
      </c>
      <c r="K116" s="212">
        <v>52.5</v>
      </c>
      <c r="L116" s="212">
        <v>52.5</v>
      </c>
      <c r="M116" s="212">
        <v>52.5</v>
      </c>
      <c r="N116" s="212">
        <v>54.6</v>
      </c>
      <c r="O116" s="212">
        <v>52.7</v>
      </c>
      <c r="P116" s="212">
        <v>52.7</v>
      </c>
      <c r="Q116" s="276"/>
      <c r="R116" s="277"/>
    </row>
    <row r="117" spans="1:18" s="266" customFormat="1" x14ac:dyDescent="0.25">
      <c r="A117" s="183"/>
      <c r="B117" s="265" t="s">
        <v>21</v>
      </c>
      <c r="C117" s="212">
        <v>9.3000000000000007</v>
      </c>
      <c r="D117" s="212">
        <v>0</v>
      </c>
      <c r="E117" s="212">
        <v>0</v>
      </c>
      <c r="F117" s="212">
        <v>0</v>
      </c>
      <c r="G117" s="212">
        <v>0</v>
      </c>
      <c r="H117" s="212">
        <v>0</v>
      </c>
      <c r="I117" s="212">
        <v>0</v>
      </c>
      <c r="J117" s="212">
        <v>0</v>
      </c>
      <c r="K117" s="212">
        <v>0</v>
      </c>
      <c r="L117" s="212">
        <v>0</v>
      </c>
      <c r="M117" s="212">
        <v>0</v>
      </c>
      <c r="N117" s="212">
        <v>0</v>
      </c>
      <c r="O117" s="212">
        <v>0</v>
      </c>
      <c r="P117" s="212">
        <v>0</v>
      </c>
      <c r="Q117" s="276"/>
      <c r="R117" s="277"/>
    </row>
    <row r="118" spans="1:18" x14ac:dyDescent="0.25">
      <c r="A118" s="183"/>
      <c r="B118" s="205" t="s">
        <v>237</v>
      </c>
      <c r="C118" s="206">
        <v>103.2</v>
      </c>
      <c r="D118" s="206">
        <v>82.8</v>
      </c>
      <c r="E118" s="206">
        <v>273.2</v>
      </c>
      <c r="F118" s="206">
        <v>131.5</v>
      </c>
      <c r="G118" s="206">
        <v>142.9</v>
      </c>
      <c r="H118" s="206">
        <v>168.1</v>
      </c>
      <c r="I118" s="206">
        <v>103.7</v>
      </c>
      <c r="J118" s="206">
        <v>106.4</v>
      </c>
      <c r="K118" s="206">
        <v>241.9</v>
      </c>
      <c r="L118" s="206">
        <v>126.9</v>
      </c>
      <c r="M118" s="206">
        <v>145.6</v>
      </c>
      <c r="N118" s="206">
        <f>+SUM(N119:N124)</f>
        <v>171.29999999999998</v>
      </c>
      <c r="O118" s="206">
        <f>+SUM(O119:O124)</f>
        <v>106.6</v>
      </c>
      <c r="P118" s="206">
        <f>+SUM(P119:P124)</f>
        <v>143.6</v>
      </c>
      <c r="Q118" s="276"/>
      <c r="R118" s="277"/>
    </row>
    <row r="119" spans="1:18" s="266" customFormat="1" x14ac:dyDescent="0.25">
      <c r="A119" s="183"/>
      <c r="B119" s="265" t="s">
        <v>90</v>
      </c>
      <c r="C119" s="212">
        <v>53.3</v>
      </c>
      <c r="D119" s="212">
        <v>56.2</v>
      </c>
      <c r="E119" s="212">
        <v>112.4</v>
      </c>
      <c r="F119" s="212">
        <v>60.1</v>
      </c>
      <c r="G119" s="212">
        <v>94.2</v>
      </c>
      <c r="H119" s="212">
        <v>51.8</v>
      </c>
      <c r="I119" s="212">
        <v>53.4</v>
      </c>
      <c r="J119" s="212">
        <v>66.599999999999994</v>
      </c>
      <c r="K119" s="212">
        <v>122.5</v>
      </c>
      <c r="L119" s="212">
        <v>56.2</v>
      </c>
      <c r="M119" s="212">
        <v>95</v>
      </c>
      <c r="N119" s="212">
        <v>52.1</v>
      </c>
      <c r="O119" s="212">
        <v>53.9</v>
      </c>
      <c r="P119" s="212">
        <v>65.099999999999994</v>
      </c>
      <c r="Q119" s="276"/>
      <c r="R119" s="277"/>
    </row>
    <row r="120" spans="1:18" s="266" customFormat="1" x14ac:dyDescent="0.25">
      <c r="A120" s="183"/>
      <c r="B120" s="265" t="s">
        <v>89</v>
      </c>
      <c r="C120" s="212">
        <v>30.6</v>
      </c>
      <c r="D120" s="212">
        <v>9.1999999999999993</v>
      </c>
      <c r="E120" s="212">
        <v>117.4</v>
      </c>
      <c r="F120" s="212">
        <v>57.8</v>
      </c>
      <c r="G120" s="212">
        <v>22.5</v>
      </c>
      <c r="H120" s="212">
        <v>33.6</v>
      </c>
      <c r="I120" s="212">
        <v>30.6</v>
      </c>
      <c r="J120" s="212">
        <v>2.8</v>
      </c>
      <c r="K120" s="212">
        <v>92.2</v>
      </c>
      <c r="L120" s="212">
        <v>58.3</v>
      </c>
      <c r="M120" s="212">
        <v>22.5</v>
      </c>
      <c r="N120" s="212">
        <v>33.6</v>
      </c>
      <c r="O120" s="212">
        <v>30.6</v>
      </c>
      <c r="P120" s="212">
        <v>2.8</v>
      </c>
      <c r="Q120" s="276"/>
      <c r="R120" s="277"/>
    </row>
    <row r="121" spans="1:18" s="266" customFormat="1" x14ac:dyDescent="0.25">
      <c r="A121" s="183"/>
      <c r="B121" s="265" t="s">
        <v>91</v>
      </c>
      <c r="C121" s="212">
        <v>2</v>
      </c>
      <c r="D121" s="212">
        <v>0.4</v>
      </c>
      <c r="E121" s="212">
        <v>33.700000000000003</v>
      </c>
      <c r="F121" s="212">
        <v>12.9</v>
      </c>
      <c r="G121" s="212">
        <v>24</v>
      </c>
      <c r="H121" s="212">
        <v>78.5</v>
      </c>
      <c r="I121" s="212">
        <v>17.7</v>
      </c>
      <c r="J121" s="212">
        <v>36.5</v>
      </c>
      <c r="K121" s="212">
        <v>22.1</v>
      </c>
      <c r="L121" s="212">
        <v>11.8</v>
      </c>
      <c r="M121" s="212">
        <v>27.2</v>
      </c>
      <c r="N121" s="212">
        <v>80.8</v>
      </c>
      <c r="O121" s="212">
        <v>20.100000000000001</v>
      </c>
      <c r="P121" s="212">
        <v>75.599999999999994</v>
      </c>
      <c r="Q121" s="276"/>
      <c r="R121" s="277"/>
    </row>
    <row r="122" spans="1:18" s="266" customFormat="1" x14ac:dyDescent="0.25">
      <c r="A122" s="183"/>
      <c r="B122" s="265" t="s">
        <v>103</v>
      </c>
      <c r="C122" s="212">
        <v>0</v>
      </c>
      <c r="D122" s="212">
        <v>0</v>
      </c>
      <c r="E122" s="212">
        <v>0</v>
      </c>
      <c r="F122" s="212">
        <v>0.6</v>
      </c>
      <c r="G122" s="212">
        <v>0</v>
      </c>
      <c r="H122" s="212">
        <v>2.2000000000000002</v>
      </c>
      <c r="I122" s="212">
        <v>0</v>
      </c>
      <c r="J122" s="212">
        <v>0</v>
      </c>
      <c r="K122" s="212">
        <v>0</v>
      </c>
      <c r="L122" s="212">
        <v>0.6</v>
      </c>
      <c r="M122" s="212">
        <v>0</v>
      </c>
      <c r="N122" s="212">
        <v>2.1</v>
      </c>
      <c r="O122" s="212">
        <v>0</v>
      </c>
      <c r="P122" s="212">
        <v>0</v>
      </c>
      <c r="Q122" s="276"/>
      <c r="R122" s="277"/>
    </row>
    <row r="123" spans="1:18" s="266" customFormat="1" x14ac:dyDescent="0.25">
      <c r="A123" s="183"/>
      <c r="B123" s="265" t="s">
        <v>92</v>
      </c>
      <c r="C123" s="212">
        <v>17.3</v>
      </c>
      <c r="D123" s="212">
        <v>17</v>
      </c>
      <c r="E123" s="212">
        <v>7.9</v>
      </c>
      <c r="F123" s="212">
        <v>0</v>
      </c>
      <c r="G123" s="212">
        <v>2.1</v>
      </c>
      <c r="H123" s="212">
        <v>2</v>
      </c>
      <c r="I123" s="212">
        <v>2</v>
      </c>
      <c r="J123" s="212">
        <v>0.4</v>
      </c>
      <c r="K123" s="212">
        <v>3.4</v>
      </c>
      <c r="L123" s="212">
        <v>0</v>
      </c>
      <c r="M123" s="212">
        <v>1</v>
      </c>
      <c r="N123" s="212">
        <v>2.7</v>
      </c>
      <c r="O123" s="212">
        <v>2</v>
      </c>
      <c r="P123" s="212">
        <v>0.1</v>
      </c>
      <c r="Q123" s="276"/>
      <c r="R123" s="277"/>
    </row>
    <row r="124" spans="1:18" s="266" customFormat="1" x14ac:dyDescent="0.25">
      <c r="A124" s="183"/>
      <c r="B124" s="265" t="s">
        <v>93</v>
      </c>
      <c r="C124" s="212">
        <v>0</v>
      </c>
      <c r="D124" s="212">
        <v>0</v>
      </c>
      <c r="E124" s="212">
        <v>1.8</v>
      </c>
      <c r="F124" s="212">
        <v>0</v>
      </c>
      <c r="G124" s="212">
        <v>0</v>
      </c>
      <c r="H124" s="212">
        <v>0</v>
      </c>
      <c r="I124" s="212">
        <v>0</v>
      </c>
      <c r="J124" s="212">
        <v>0</v>
      </c>
      <c r="K124" s="212">
        <v>1.8</v>
      </c>
      <c r="L124" s="212">
        <v>0</v>
      </c>
      <c r="M124" s="212">
        <v>0</v>
      </c>
      <c r="N124" s="212">
        <v>0</v>
      </c>
      <c r="O124" s="212">
        <v>0</v>
      </c>
      <c r="P124" s="212">
        <v>0</v>
      </c>
      <c r="Q124" s="276"/>
      <c r="R124" s="277"/>
    </row>
    <row r="125" spans="1:18" x14ac:dyDescent="0.25">
      <c r="A125" s="183"/>
      <c r="B125" s="205" t="s">
        <v>95</v>
      </c>
      <c r="C125" s="206">
        <v>111.2</v>
      </c>
      <c r="D125" s="206">
        <v>0</v>
      </c>
      <c r="E125" s="206">
        <v>1.2</v>
      </c>
      <c r="F125" s="206">
        <v>18.8</v>
      </c>
      <c r="G125" s="206">
        <v>7.5</v>
      </c>
      <c r="H125" s="206">
        <v>0.6</v>
      </c>
      <c r="I125" s="206">
        <v>111.2</v>
      </c>
      <c r="J125" s="206">
        <v>0</v>
      </c>
      <c r="K125" s="206">
        <v>1.3</v>
      </c>
      <c r="L125" s="206">
        <v>20</v>
      </c>
      <c r="M125" s="206">
        <v>7.6</v>
      </c>
      <c r="N125" s="206">
        <v>0.6</v>
      </c>
      <c r="O125" s="206">
        <v>111.2</v>
      </c>
      <c r="P125" s="206">
        <v>0</v>
      </c>
      <c r="Q125" s="276"/>
      <c r="R125" s="277"/>
    </row>
    <row r="126" spans="1:18" x14ac:dyDescent="0.25">
      <c r="A126" s="183"/>
      <c r="B126" s="205" t="s">
        <v>177</v>
      </c>
      <c r="C126" s="91">
        <v>0</v>
      </c>
      <c r="D126" s="91">
        <v>0</v>
      </c>
      <c r="E126" s="91">
        <v>0</v>
      </c>
      <c r="F126" s="91">
        <v>0</v>
      </c>
      <c r="G126" s="206">
        <v>1624.9</v>
      </c>
      <c r="H126" s="206">
        <v>0</v>
      </c>
      <c r="I126" s="206">
        <v>0</v>
      </c>
      <c r="J126" s="206">
        <v>0</v>
      </c>
      <c r="K126" s="206">
        <v>0</v>
      </c>
      <c r="L126" s="206">
        <v>0</v>
      </c>
      <c r="M126" s="206">
        <v>0</v>
      </c>
      <c r="N126" s="206">
        <v>0</v>
      </c>
      <c r="O126" s="206">
        <v>0</v>
      </c>
      <c r="P126" s="206">
        <v>0</v>
      </c>
      <c r="Q126" s="276"/>
      <c r="R126" s="277"/>
    </row>
    <row r="127" spans="1:18" x14ac:dyDescent="0.25">
      <c r="A127" s="183"/>
      <c r="B127" s="205" t="s">
        <v>104</v>
      </c>
      <c r="C127" s="206">
        <v>4.5999999999999996</v>
      </c>
      <c r="D127" s="206">
        <v>4.5999999999999996</v>
      </c>
      <c r="E127" s="206">
        <v>4.5</v>
      </c>
      <c r="F127" s="206">
        <v>4.2</v>
      </c>
      <c r="G127" s="206">
        <v>4.3</v>
      </c>
      <c r="H127" s="206">
        <v>4.4000000000000004</v>
      </c>
      <c r="I127" s="206">
        <v>14</v>
      </c>
      <c r="J127" s="206">
        <v>4.7</v>
      </c>
      <c r="K127" s="206">
        <v>3.6</v>
      </c>
      <c r="L127" s="206">
        <v>11.5</v>
      </c>
      <c r="M127" s="206">
        <v>3.8</v>
      </c>
      <c r="N127" s="206">
        <f>+SUM(N128:N130)</f>
        <v>4</v>
      </c>
      <c r="O127" s="206">
        <f>+SUM(O128:O130)</f>
        <v>15.399999999999999</v>
      </c>
      <c r="P127" s="206">
        <f>+SUM(P128:P130)</f>
        <v>4.3</v>
      </c>
      <c r="Q127" s="276"/>
      <c r="R127" s="277"/>
    </row>
    <row r="128" spans="1:18" s="266" customFormat="1" x14ac:dyDescent="0.25">
      <c r="A128" s="183"/>
      <c r="B128" s="265" t="s">
        <v>105</v>
      </c>
      <c r="C128" s="212">
        <v>0.2</v>
      </c>
      <c r="D128" s="212">
        <v>0</v>
      </c>
      <c r="E128" s="212">
        <v>0</v>
      </c>
      <c r="F128" s="212">
        <v>0</v>
      </c>
      <c r="G128" s="212">
        <v>0</v>
      </c>
      <c r="H128" s="212">
        <v>0</v>
      </c>
      <c r="I128" s="212">
        <v>0</v>
      </c>
      <c r="J128" s="212">
        <v>0</v>
      </c>
      <c r="K128" s="212">
        <v>0</v>
      </c>
      <c r="L128" s="212">
        <v>0</v>
      </c>
      <c r="M128" s="212">
        <v>0</v>
      </c>
      <c r="N128" s="212">
        <v>0</v>
      </c>
      <c r="O128" s="212">
        <v>0.1</v>
      </c>
      <c r="P128" s="212">
        <v>0</v>
      </c>
      <c r="Q128" s="276"/>
      <c r="R128" s="277"/>
    </row>
    <row r="129" spans="1:18" s="266" customFormat="1" x14ac:dyDescent="0.25">
      <c r="A129" s="183"/>
      <c r="B129" s="265" t="s">
        <v>113</v>
      </c>
      <c r="C129" s="212">
        <v>0</v>
      </c>
      <c r="D129" s="212">
        <v>0</v>
      </c>
      <c r="E129" s="212">
        <v>0</v>
      </c>
      <c r="F129" s="212">
        <v>0</v>
      </c>
      <c r="G129" s="212">
        <v>0</v>
      </c>
      <c r="H129" s="212">
        <v>0</v>
      </c>
      <c r="I129" s="212">
        <v>9.3000000000000007</v>
      </c>
      <c r="J129" s="212">
        <v>0</v>
      </c>
      <c r="K129" s="212">
        <v>0</v>
      </c>
      <c r="L129" s="212">
        <v>3.8</v>
      </c>
      <c r="M129" s="212">
        <v>0</v>
      </c>
      <c r="N129" s="212">
        <v>0</v>
      </c>
      <c r="O129" s="212">
        <v>11.1</v>
      </c>
      <c r="P129" s="212">
        <v>0</v>
      </c>
      <c r="Q129" s="276"/>
      <c r="R129" s="277"/>
    </row>
    <row r="130" spans="1:18" s="266" customFormat="1" x14ac:dyDescent="0.25">
      <c r="A130" s="176"/>
      <c r="B130" s="265" t="s">
        <v>106</v>
      </c>
      <c r="C130" s="212">
        <v>4.4000000000000004</v>
      </c>
      <c r="D130" s="212">
        <v>4.5999999999999996</v>
      </c>
      <c r="E130" s="212">
        <v>4.5</v>
      </c>
      <c r="F130" s="212">
        <v>4.2</v>
      </c>
      <c r="G130" s="212">
        <v>4.3</v>
      </c>
      <c r="H130" s="212">
        <v>4.4000000000000004</v>
      </c>
      <c r="I130" s="212">
        <v>4.7</v>
      </c>
      <c r="J130" s="212">
        <v>4.7</v>
      </c>
      <c r="K130" s="212">
        <v>3.6</v>
      </c>
      <c r="L130" s="212">
        <v>7.7</v>
      </c>
      <c r="M130" s="212">
        <v>3.8</v>
      </c>
      <c r="N130" s="212">
        <v>4</v>
      </c>
      <c r="O130" s="212">
        <v>4.2</v>
      </c>
      <c r="P130" s="212">
        <v>4.3</v>
      </c>
      <c r="Q130" s="276"/>
      <c r="R130" s="277"/>
    </row>
    <row r="131" spans="1:18" x14ac:dyDescent="0.25">
      <c r="A131" s="183"/>
      <c r="B131" s="205" t="s">
        <v>107</v>
      </c>
      <c r="C131" s="206">
        <v>0</v>
      </c>
      <c r="D131" s="206">
        <v>15</v>
      </c>
      <c r="E131" s="206">
        <v>0</v>
      </c>
      <c r="F131" s="206">
        <v>0</v>
      </c>
      <c r="G131" s="206">
        <v>0</v>
      </c>
      <c r="H131" s="206">
        <v>0</v>
      </c>
      <c r="I131" s="206">
        <v>0</v>
      </c>
      <c r="J131" s="206">
        <v>0</v>
      </c>
      <c r="K131" s="206">
        <v>0</v>
      </c>
      <c r="L131" s="206">
        <v>0</v>
      </c>
      <c r="M131" s="206">
        <v>0</v>
      </c>
      <c r="N131" s="206">
        <v>0</v>
      </c>
      <c r="O131" s="206">
        <v>0</v>
      </c>
      <c r="P131" s="206">
        <v>17.399999999999999</v>
      </c>
      <c r="Q131" s="276"/>
      <c r="R131" s="277"/>
    </row>
    <row r="132" spans="1:18" x14ac:dyDescent="0.25">
      <c r="A132" s="184"/>
      <c r="B132" s="205" t="s">
        <v>198</v>
      </c>
      <c r="C132" s="206">
        <v>0</v>
      </c>
      <c r="D132" s="206">
        <v>0</v>
      </c>
      <c r="E132" s="206">
        <v>0</v>
      </c>
      <c r="F132" s="206">
        <v>0</v>
      </c>
      <c r="G132" s="206">
        <v>0</v>
      </c>
      <c r="H132" s="206">
        <v>0</v>
      </c>
      <c r="I132" s="206">
        <v>0</v>
      </c>
      <c r="J132" s="206">
        <v>0.1</v>
      </c>
      <c r="K132" s="206">
        <v>0</v>
      </c>
      <c r="L132" s="206">
        <v>0</v>
      </c>
      <c r="M132" s="206">
        <v>0</v>
      </c>
      <c r="N132" s="206">
        <v>0.3</v>
      </c>
      <c r="O132" s="206">
        <v>0</v>
      </c>
      <c r="P132" s="206">
        <v>0</v>
      </c>
      <c r="Q132" s="276"/>
      <c r="R132" s="277"/>
    </row>
    <row r="133" spans="1:18" x14ac:dyDescent="0.25">
      <c r="A133" s="182"/>
      <c r="B133" s="205" t="s">
        <v>189</v>
      </c>
      <c r="C133" s="206">
        <v>0</v>
      </c>
      <c r="D133" s="206">
        <v>0.4</v>
      </c>
      <c r="E133" s="206">
        <v>0</v>
      </c>
      <c r="F133" s="206">
        <v>0</v>
      </c>
      <c r="G133" s="206">
        <v>0.4</v>
      </c>
      <c r="H133" s="206">
        <v>0</v>
      </c>
      <c r="I133" s="206">
        <v>0</v>
      </c>
      <c r="J133" s="206">
        <v>0.3</v>
      </c>
      <c r="K133" s="206">
        <v>0</v>
      </c>
      <c r="L133" s="206">
        <v>0</v>
      </c>
      <c r="M133" s="206">
        <v>0.3</v>
      </c>
      <c r="N133" s="206">
        <v>0</v>
      </c>
      <c r="O133" s="206">
        <v>0</v>
      </c>
      <c r="P133" s="206">
        <v>83.6</v>
      </c>
      <c r="Q133" s="276"/>
      <c r="R133" s="277"/>
    </row>
    <row r="134" spans="1:18" x14ac:dyDescent="0.25">
      <c r="A134" s="182"/>
      <c r="B134" s="205" t="s">
        <v>108</v>
      </c>
      <c r="C134" s="206">
        <v>1.4</v>
      </c>
      <c r="D134" s="206">
        <v>13.9</v>
      </c>
      <c r="E134" s="206">
        <v>1105.7</v>
      </c>
      <c r="F134" s="206">
        <v>0</v>
      </c>
      <c r="G134" s="206">
        <v>0</v>
      </c>
      <c r="H134" s="206">
        <v>0</v>
      </c>
      <c r="I134" s="206">
        <v>1.4</v>
      </c>
      <c r="J134" s="206">
        <v>13.4</v>
      </c>
      <c r="K134" s="206">
        <v>0</v>
      </c>
      <c r="L134" s="206">
        <v>0</v>
      </c>
      <c r="M134" s="206">
        <v>0</v>
      </c>
      <c r="N134" s="206">
        <v>0</v>
      </c>
      <c r="O134" s="206">
        <f>+O135+O136+O137</f>
        <v>1.3</v>
      </c>
      <c r="P134" s="206">
        <f>+P135+P136+P137</f>
        <v>12.9</v>
      </c>
      <c r="Q134" s="276"/>
      <c r="R134" s="277"/>
    </row>
    <row r="135" spans="1:18" s="266" customFormat="1" x14ac:dyDescent="0.25">
      <c r="A135" s="182"/>
      <c r="B135" s="265" t="s">
        <v>181</v>
      </c>
      <c r="C135" s="212">
        <v>1.4</v>
      </c>
      <c r="D135" s="212">
        <v>13.9</v>
      </c>
      <c r="E135" s="212">
        <v>0</v>
      </c>
      <c r="F135" s="212">
        <v>0</v>
      </c>
      <c r="G135" s="212">
        <v>0</v>
      </c>
      <c r="H135" s="212">
        <v>0</v>
      </c>
      <c r="I135" s="212">
        <v>1.4</v>
      </c>
      <c r="J135" s="212">
        <v>13.4</v>
      </c>
      <c r="K135" s="212">
        <v>0</v>
      </c>
      <c r="L135" s="212">
        <v>0</v>
      </c>
      <c r="M135" s="212">
        <v>0</v>
      </c>
      <c r="N135" s="212">
        <v>0</v>
      </c>
      <c r="O135" s="212">
        <v>1.3</v>
      </c>
      <c r="P135" s="212">
        <v>12.9</v>
      </c>
      <c r="Q135" s="276"/>
      <c r="R135" s="277"/>
    </row>
    <row r="136" spans="1:18" s="266" customFormat="1" x14ac:dyDescent="0.25">
      <c r="A136" s="182"/>
      <c r="B136" s="265" t="s">
        <v>39</v>
      </c>
      <c r="C136" s="212">
        <v>0</v>
      </c>
      <c r="D136" s="212">
        <v>0</v>
      </c>
      <c r="E136" s="212">
        <v>123.6</v>
      </c>
      <c r="F136" s="212">
        <v>0</v>
      </c>
      <c r="G136" s="212">
        <v>0</v>
      </c>
      <c r="H136" s="212">
        <v>0</v>
      </c>
      <c r="I136" s="212">
        <v>0</v>
      </c>
      <c r="J136" s="212">
        <v>0</v>
      </c>
      <c r="K136" s="212">
        <v>0</v>
      </c>
      <c r="L136" s="212">
        <v>0</v>
      </c>
      <c r="M136" s="212">
        <v>0</v>
      </c>
      <c r="N136" s="212">
        <v>0</v>
      </c>
      <c r="O136" s="212">
        <v>0</v>
      </c>
      <c r="P136" s="212">
        <v>0</v>
      </c>
      <c r="Q136" s="276"/>
      <c r="R136" s="277"/>
    </row>
    <row r="137" spans="1:18" s="266" customFormat="1" x14ac:dyDescent="0.25">
      <c r="A137" s="182"/>
      <c r="B137" s="265" t="s">
        <v>109</v>
      </c>
      <c r="C137" s="212">
        <v>0</v>
      </c>
      <c r="D137" s="212">
        <v>0</v>
      </c>
      <c r="E137" s="212">
        <v>982.1</v>
      </c>
      <c r="F137" s="212">
        <v>0</v>
      </c>
      <c r="G137" s="212">
        <v>0</v>
      </c>
      <c r="H137" s="212">
        <v>0</v>
      </c>
      <c r="I137" s="212">
        <v>0</v>
      </c>
      <c r="J137" s="212">
        <v>0</v>
      </c>
      <c r="K137" s="212">
        <v>0</v>
      </c>
      <c r="L137" s="212">
        <v>0</v>
      </c>
      <c r="M137" s="212">
        <v>0</v>
      </c>
      <c r="N137" s="212">
        <v>0</v>
      </c>
      <c r="O137" s="212">
        <v>0</v>
      </c>
      <c r="P137" s="212">
        <v>0</v>
      </c>
      <c r="Q137" s="276"/>
      <c r="R137" s="277"/>
    </row>
    <row r="138" spans="1:18" x14ac:dyDescent="0.25">
      <c r="A138" s="182"/>
      <c r="B138" s="93"/>
      <c r="C138" s="207"/>
      <c r="D138" s="207"/>
      <c r="E138" s="207"/>
      <c r="F138" s="207"/>
      <c r="G138" s="207"/>
      <c r="H138" s="207"/>
      <c r="I138" s="207"/>
      <c r="J138" s="207"/>
      <c r="K138" s="207"/>
      <c r="L138" s="207"/>
      <c r="M138" s="207"/>
      <c r="N138" s="207"/>
      <c r="O138" s="207"/>
      <c r="P138" s="207"/>
    </row>
    <row r="139" spans="1:18" ht="15.75" x14ac:dyDescent="0.25">
      <c r="A139" s="182"/>
      <c r="B139" s="203" t="s">
        <v>110</v>
      </c>
      <c r="C139" s="204">
        <f t="shared" ref="C139:O139" si="6">+C20-C85</f>
        <v>448.09999999999945</v>
      </c>
      <c r="D139" s="204">
        <f t="shared" si="6"/>
        <v>1023.4000000000015</v>
      </c>
      <c r="E139" s="204">
        <f t="shared" si="6"/>
        <v>-2632.3000000000011</v>
      </c>
      <c r="F139" s="204">
        <f t="shared" si="6"/>
        <v>9188.1999999999989</v>
      </c>
      <c r="G139" s="204">
        <f t="shared" si="6"/>
        <v>-4131.9999999999982</v>
      </c>
      <c r="H139" s="204">
        <f t="shared" si="6"/>
        <v>1481.199999999998</v>
      </c>
      <c r="I139" s="204">
        <f t="shared" si="6"/>
        <v>6571.7000000000016</v>
      </c>
      <c r="J139" s="204">
        <f t="shared" si="6"/>
        <v>-13342.800000000001</v>
      </c>
      <c r="K139" s="204">
        <f t="shared" si="6"/>
        <v>-1035.6000000000006</v>
      </c>
      <c r="L139" s="204">
        <f t="shared" si="6"/>
        <v>-661.40000000000032</v>
      </c>
      <c r="M139" s="213">
        <f t="shared" si="6"/>
        <v>150.09999999999945</v>
      </c>
      <c r="N139" s="204">
        <f t="shared" si="6"/>
        <v>8102.4999999999991</v>
      </c>
      <c r="O139" s="204">
        <f t="shared" si="6"/>
        <v>1100.8999999999996</v>
      </c>
      <c r="P139" s="204">
        <f t="shared" ref="P139" si="7">+P20-P85</f>
        <v>1419.3999999999996</v>
      </c>
    </row>
    <row r="140" spans="1:18" x14ac:dyDescent="0.25">
      <c r="A140" s="182"/>
      <c r="B140" s="214"/>
      <c r="C140" s="215"/>
      <c r="D140" s="215"/>
      <c r="E140" s="215"/>
      <c r="F140" s="215"/>
      <c r="G140" s="215"/>
      <c r="H140" s="215"/>
      <c r="I140" s="215"/>
      <c r="J140" s="215"/>
      <c r="K140" s="215"/>
      <c r="L140" s="215"/>
      <c r="M140" s="215"/>
      <c r="N140" s="215"/>
      <c r="O140" s="215"/>
      <c r="P140" s="215"/>
    </row>
    <row r="141" spans="1:18" ht="15.75" x14ac:dyDescent="0.25">
      <c r="A141" s="182"/>
      <c r="B141" s="203" t="s">
        <v>111</v>
      </c>
      <c r="C141" s="204">
        <v>-9.6999999999999993</v>
      </c>
      <c r="D141" s="204">
        <v>-15.3</v>
      </c>
      <c r="E141" s="204">
        <v>-19.600000000000001</v>
      </c>
      <c r="F141" s="204">
        <v>-12.6</v>
      </c>
      <c r="G141" s="204">
        <v>-12.6</v>
      </c>
      <c r="H141" s="204">
        <v>-17.5</v>
      </c>
      <c r="I141" s="204">
        <v>32.799999999999997</v>
      </c>
      <c r="J141" s="204">
        <v>-7.4</v>
      </c>
      <c r="K141" s="204">
        <v>-17.8</v>
      </c>
      <c r="L141" s="204">
        <v>-403.2</v>
      </c>
      <c r="M141" s="204">
        <v>1</v>
      </c>
      <c r="N141" s="204">
        <v>2.8</v>
      </c>
      <c r="O141" s="204">
        <v>-0.1</v>
      </c>
      <c r="P141" s="204">
        <v>-6.2</v>
      </c>
    </row>
    <row r="142" spans="1:18" x14ac:dyDescent="0.25">
      <c r="A142" s="182"/>
      <c r="B142" s="199"/>
      <c r="C142" s="215"/>
      <c r="D142" s="215"/>
      <c r="E142" s="215"/>
      <c r="F142" s="215"/>
      <c r="G142" s="215"/>
      <c r="H142" s="215"/>
      <c r="I142" s="215"/>
      <c r="J142" s="215"/>
      <c r="K142" s="215"/>
      <c r="L142" s="215"/>
      <c r="M142" s="215"/>
      <c r="N142" s="215"/>
      <c r="O142" s="215"/>
      <c r="P142" s="215"/>
    </row>
    <row r="143" spans="1:18" ht="15.75" x14ac:dyDescent="0.25">
      <c r="A143" s="182"/>
      <c r="B143" s="203" t="s">
        <v>112</v>
      </c>
      <c r="C143" s="204">
        <v>1.6</v>
      </c>
      <c r="D143" s="204">
        <v>3.1</v>
      </c>
      <c r="E143" s="204">
        <v>1.3</v>
      </c>
      <c r="F143" s="204">
        <v>1.2</v>
      </c>
      <c r="G143" s="204">
        <v>2.4</v>
      </c>
      <c r="H143" s="204">
        <v>3</v>
      </c>
      <c r="I143" s="204">
        <v>4.5999999999999996</v>
      </c>
      <c r="J143" s="204">
        <v>12.4</v>
      </c>
      <c r="K143" s="204">
        <v>4.3</v>
      </c>
      <c r="L143" s="204">
        <v>2.9</v>
      </c>
      <c r="M143" s="204">
        <v>4.0999999999999996</v>
      </c>
      <c r="N143" s="204">
        <f>+N144</f>
        <v>1.7</v>
      </c>
      <c r="O143" s="204">
        <f>+O144</f>
        <v>4.0999999999999996</v>
      </c>
      <c r="P143" s="204">
        <f>+P144</f>
        <v>0.2</v>
      </c>
    </row>
    <row r="144" spans="1:18" s="266" customFormat="1" ht="12.75" x14ac:dyDescent="0.2">
      <c r="A144" s="182"/>
      <c r="B144" s="265" t="s">
        <v>113</v>
      </c>
      <c r="C144" s="212">
        <v>1.6</v>
      </c>
      <c r="D144" s="212">
        <v>3.1</v>
      </c>
      <c r="E144" s="212">
        <v>1.3</v>
      </c>
      <c r="F144" s="212">
        <v>1.2</v>
      </c>
      <c r="G144" s="212">
        <v>2.4</v>
      </c>
      <c r="H144" s="212">
        <v>3</v>
      </c>
      <c r="I144" s="212">
        <v>4.5999999999999996</v>
      </c>
      <c r="J144" s="212">
        <v>12.4</v>
      </c>
      <c r="K144" s="212">
        <v>4.3</v>
      </c>
      <c r="L144" s="212">
        <v>2.9</v>
      </c>
      <c r="M144" s="212">
        <v>4.0999999999999996</v>
      </c>
      <c r="N144" s="212">
        <v>1.7</v>
      </c>
      <c r="O144" s="212">
        <v>4.0999999999999996</v>
      </c>
      <c r="P144" s="212">
        <v>0.2</v>
      </c>
    </row>
    <row r="145" spans="1:16" x14ac:dyDescent="0.25">
      <c r="A145" s="182"/>
      <c r="B145" s="93"/>
      <c r="C145" s="207"/>
      <c r="D145" s="207"/>
      <c r="E145" s="207"/>
      <c r="F145" s="207"/>
      <c r="G145" s="207"/>
      <c r="H145" s="207"/>
      <c r="I145" s="207"/>
      <c r="J145" s="207"/>
      <c r="K145" s="207"/>
      <c r="L145" s="207"/>
      <c r="M145" s="207"/>
      <c r="N145" s="207"/>
      <c r="O145" s="207"/>
      <c r="P145" s="207"/>
    </row>
    <row r="146" spans="1:16" ht="15.75" x14ac:dyDescent="0.25">
      <c r="A146" s="182"/>
      <c r="B146" s="203" t="s">
        <v>114</v>
      </c>
      <c r="C146" s="204">
        <v>0</v>
      </c>
      <c r="D146" s="204">
        <v>0</v>
      </c>
      <c r="E146" s="204">
        <v>0</v>
      </c>
      <c r="F146" s="204">
        <v>0</v>
      </c>
      <c r="G146" s="204">
        <v>0</v>
      </c>
      <c r="H146" s="204">
        <v>0</v>
      </c>
      <c r="I146" s="204">
        <v>0</v>
      </c>
      <c r="J146" s="204">
        <v>0</v>
      </c>
      <c r="K146" s="204">
        <v>0</v>
      </c>
      <c r="L146" s="204">
        <v>0</v>
      </c>
      <c r="M146" s="204">
        <v>0</v>
      </c>
      <c r="N146" s="204">
        <v>0</v>
      </c>
      <c r="O146" s="204">
        <v>0</v>
      </c>
      <c r="P146" s="204">
        <v>0</v>
      </c>
    </row>
    <row r="147" spans="1:16" x14ac:dyDescent="0.25">
      <c r="A147" s="182"/>
      <c r="B147" s="205"/>
      <c r="C147" s="216"/>
      <c r="D147" s="94"/>
      <c r="E147" s="94"/>
      <c r="F147" s="94"/>
      <c r="G147" s="94"/>
      <c r="H147" s="94"/>
      <c r="I147" s="94"/>
      <c r="J147" s="94"/>
      <c r="K147" s="94"/>
      <c r="L147" s="94"/>
      <c r="M147" s="94"/>
      <c r="N147" s="94"/>
      <c r="O147" s="94"/>
      <c r="P147" s="94"/>
    </row>
    <row r="148" spans="1:16" ht="15.75" x14ac:dyDescent="0.25">
      <c r="A148" s="182"/>
      <c r="B148" s="203" t="s">
        <v>233</v>
      </c>
      <c r="C148" s="204">
        <f>SUM(C149:C152)</f>
        <v>3025.3</v>
      </c>
      <c r="D148" s="204">
        <f t="shared" ref="D148:L148" si="8">+SUM(D149:D152)</f>
        <v>-2187</v>
      </c>
      <c r="E148" s="204">
        <f t="shared" si="8"/>
        <v>-6604.2000000000007</v>
      </c>
      <c r="F148" s="204">
        <f t="shared" si="8"/>
        <v>247.10000000000002</v>
      </c>
      <c r="G148" s="204">
        <f>+SUM(G149:G152)</f>
        <v>-248.30000000000013</v>
      </c>
      <c r="H148" s="204">
        <f t="shared" si="8"/>
        <v>5889.5</v>
      </c>
      <c r="I148" s="204">
        <f t="shared" si="8"/>
        <v>-1895.8</v>
      </c>
      <c r="J148" s="204">
        <f t="shared" si="8"/>
        <v>-18494.100000000002</v>
      </c>
      <c r="K148" s="204">
        <f t="shared" si="8"/>
        <v>2202.5</v>
      </c>
      <c r="L148" s="204">
        <f t="shared" si="8"/>
        <v>268.8</v>
      </c>
      <c r="M148" s="204">
        <f t="shared" ref="M148:O148" si="9">+SUM(M149:M152)</f>
        <v>661.4</v>
      </c>
      <c r="N148" s="204">
        <f t="shared" si="9"/>
        <v>3765.3</v>
      </c>
      <c r="O148" s="204">
        <f t="shared" si="9"/>
        <v>174.29999999999998</v>
      </c>
      <c r="P148" s="204">
        <f t="shared" ref="P148" si="10">+SUM(P149:P152)</f>
        <v>-1483.1</v>
      </c>
    </row>
    <row r="149" spans="1:16" s="266" customFormat="1" ht="12.75" x14ac:dyDescent="0.2">
      <c r="A149" s="182"/>
      <c r="B149" s="269" t="s">
        <v>115</v>
      </c>
      <c r="C149" s="212">
        <v>1422.1</v>
      </c>
      <c r="D149" s="212">
        <v>-2918.5</v>
      </c>
      <c r="E149" s="212">
        <v>-5394.7</v>
      </c>
      <c r="F149" s="212">
        <v>-755.9</v>
      </c>
      <c r="G149" s="212">
        <v>-1127.4000000000001</v>
      </c>
      <c r="H149" s="212">
        <v>3250.4</v>
      </c>
      <c r="I149" s="212">
        <v>-2225.8000000000002</v>
      </c>
      <c r="J149" s="212">
        <v>-12454.6</v>
      </c>
      <c r="K149" s="212">
        <v>561.20000000000005</v>
      </c>
      <c r="L149" s="212">
        <v>-322.60000000000002</v>
      </c>
      <c r="M149" s="212">
        <v>-556.6</v>
      </c>
      <c r="N149" s="212">
        <v>679</v>
      </c>
      <c r="O149" s="212">
        <v>-726.7</v>
      </c>
      <c r="P149" s="212">
        <v>-1631.7</v>
      </c>
    </row>
    <row r="150" spans="1:16" s="266" customFormat="1" ht="12.75" x14ac:dyDescent="0.2">
      <c r="A150" s="182"/>
      <c r="B150" s="269" t="s">
        <v>116</v>
      </c>
      <c r="C150" s="212">
        <v>1051</v>
      </c>
      <c r="D150" s="212">
        <v>-589.79999999999995</v>
      </c>
      <c r="E150" s="212">
        <v>-1731.9</v>
      </c>
      <c r="F150" s="212">
        <v>622</v>
      </c>
      <c r="G150" s="212">
        <v>504.8</v>
      </c>
      <c r="H150" s="212">
        <v>2265.1</v>
      </c>
      <c r="I150" s="212">
        <v>-106.2</v>
      </c>
      <c r="J150" s="212">
        <v>-6473.3</v>
      </c>
      <c r="K150" s="212">
        <v>1179.8</v>
      </c>
      <c r="L150" s="212">
        <v>265.60000000000002</v>
      </c>
      <c r="M150" s="212">
        <v>928.9</v>
      </c>
      <c r="N150" s="212">
        <v>858.1</v>
      </c>
      <c r="O150" s="212">
        <v>756.2</v>
      </c>
      <c r="P150" s="212">
        <v>-50.1</v>
      </c>
    </row>
    <row r="151" spans="1:16" s="266" customFormat="1" ht="12.75" x14ac:dyDescent="0.2">
      <c r="A151" s="196"/>
      <c r="B151" s="269" t="s">
        <v>117</v>
      </c>
      <c r="C151" s="212">
        <v>552.20000000000005</v>
      </c>
      <c r="D151" s="212">
        <v>1322.8</v>
      </c>
      <c r="E151" s="212">
        <v>566.5</v>
      </c>
      <c r="F151" s="212">
        <v>359.8</v>
      </c>
      <c r="G151" s="212">
        <v>374.3</v>
      </c>
      <c r="H151" s="212">
        <v>374</v>
      </c>
      <c r="I151" s="212">
        <v>432</v>
      </c>
      <c r="J151" s="212">
        <v>433.8</v>
      </c>
      <c r="K151" s="212">
        <v>461.5</v>
      </c>
      <c r="L151" s="212">
        <v>325.8</v>
      </c>
      <c r="M151" s="212">
        <v>289</v>
      </c>
      <c r="N151" s="212">
        <v>230</v>
      </c>
      <c r="O151" s="212">
        <v>255.2</v>
      </c>
      <c r="P151" s="212">
        <v>202.8</v>
      </c>
    </row>
    <row r="152" spans="1:16" s="266" customFormat="1" ht="12.75" x14ac:dyDescent="0.2">
      <c r="A152" s="196"/>
      <c r="B152" s="269" t="s">
        <v>234</v>
      </c>
      <c r="C152" s="212">
        <v>0</v>
      </c>
      <c r="D152" s="212">
        <v>-1.5</v>
      </c>
      <c r="E152" s="212">
        <v>-44.1</v>
      </c>
      <c r="F152" s="212">
        <v>21.2</v>
      </c>
      <c r="G152" s="212">
        <v>0</v>
      </c>
      <c r="H152" s="212">
        <v>0</v>
      </c>
      <c r="I152" s="212">
        <v>4.2</v>
      </c>
      <c r="J152" s="212">
        <v>0</v>
      </c>
      <c r="K152" s="212">
        <v>0</v>
      </c>
      <c r="L152" s="212">
        <v>0</v>
      </c>
      <c r="M152" s="212">
        <v>0.1</v>
      </c>
      <c r="N152" s="212">
        <v>1998.2</v>
      </c>
      <c r="O152" s="212">
        <v>-110.4</v>
      </c>
      <c r="P152" s="212">
        <v>-4.0999999999999996</v>
      </c>
    </row>
    <row r="153" spans="1:16" x14ac:dyDescent="0.25">
      <c r="B153" s="201"/>
      <c r="C153" s="202"/>
      <c r="D153" s="202"/>
      <c r="E153" s="202"/>
      <c r="F153" s="202"/>
      <c r="G153" s="202"/>
      <c r="H153" s="202"/>
      <c r="I153" s="202"/>
      <c r="J153" s="202"/>
      <c r="K153" s="202"/>
      <c r="L153" s="202"/>
      <c r="M153" s="202"/>
      <c r="N153" s="202"/>
      <c r="O153" s="202"/>
      <c r="P153" s="202"/>
    </row>
    <row r="154" spans="1:16" ht="15.75" x14ac:dyDescent="0.25">
      <c r="B154" s="203" t="s">
        <v>118</v>
      </c>
      <c r="C154" s="204">
        <f>SUM(C155:C157)</f>
        <v>4.3</v>
      </c>
      <c r="D154" s="204">
        <f t="shared" ref="D154:I154" si="11">+SUM(D155:D157)</f>
        <v>-8.7000000000000011</v>
      </c>
      <c r="E154" s="204">
        <f t="shared" si="11"/>
        <v>-324.10000000000002</v>
      </c>
      <c r="F154" s="204">
        <f t="shared" si="11"/>
        <v>0.90000000000000013</v>
      </c>
      <c r="G154" s="204">
        <f>+SUM(G155:G157)</f>
        <v>-1.3000000000000003</v>
      </c>
      <c r="H154" s="204">
        <f t="shared" si="11"/>
        <v>-20.100000000000001</v>
      </c>
      <c r="I154" s="204">
        <f t="shared" si="11"/>
        <v>-23.3</v>
      </c>
      <c r="J154" s="204">
        <f>+SUM(J155:J157)</f>
        <v>-23.5</v>
      </c>
      <c r="K154" s="204">
        <f>+SUM(K155:K157)</f>
        <v>-4</v>
      </c>
      <c r="L154" s="204">
        <f>+SUM(L155:L157)</f>
        <v>20.2</v>
      </c>
      <c r="M154" s="204">
        <f>+SUM(M155:M157)</f>
        <v>-8.4</v>
      </c>
      <c r="N154" s="204">
        <f>+SUM(N155:N157)</f>
        <v>18</v>
      </c>
      <c r="O154" s="204">
        <f t="shared" ref="O154:P154" si="12">+SUM(O155:O157)</f>
        <v>-6.9</v>
      </c>
      <c r="P154" s="204">
        <f t="shared" si="12"/>
        <v>-5.5</v>
      </c>
    </row>
    <row r="155" spans="1:16" s="266" customFormat="1" ht="12.75" x14ac:dyDescent="0.2">
      <c r="A155" s="196"/>
      <c r="B155" s="269" t="s">
        <v>115</v>
      </c>
      <c r="C155" s="212">
        <v>1</v>
      </c>
      <c r="D155" s="212">
        <v>-6.9</v>
      </c>
      <c r="E155" s="212">
        <v>-11.9</v>
      </c>
      <c r="F155" s="212">
        <v>-0.7</v>
      </c>
      <c r="G155" s="212">
        <v>-2.7</v>
      </c>
      <c r="H155" s="212">
        <v>15.9</v>
      </c>
      <c r="I155" s="212">
        <v>-23</v>
      </c>
      <c r="J155" s="212">
        <v>-6.4</v>
      </c>
      <c r="K155" s="212">
        <v>-7.5</v>
      </c>
      <c r="L155" s="212">
        <v>19.5</v>
      </c>
      <c r="M155" s="212">
        <v>-10.9</v>
      </c>
      <c r="N155" s="212">
        <v>15.7</v>
      </c>
      <c r="O155" s="212">
        <v>-8.8000000000000007</v>
      </c>
      <c r="P155" s="212">
        <v>-5.2</v>
      </c>
    </row>
    <row r="156" spans="1:16" s="266" customFormat="1" ht="12.75" x14ac:dyDescent="0.2">
      <c r="A156" s="196"/>
      <c r="B156" s="269" t="s">
        <v>116</v>
      </c>
      <c r="C156" s="212">
        <v>3.3</v>
      </c>
      <c r="D156" s="212">
        <v>-1.8</v>
      </c>
      <c r="E156" s="212">
        <v>-4.5999999999999996</v>
      </c>
      <c r="F156" s="212">
        <v>1.6</v>
      </c>
      <c r="G156" s="212">
        <v>1.4</v>
      </c>
      <c r="H156" s="212">
        <v>6</v>
      </c>
      <c r="I156" s="212">
        <v>-0.3</v>
      </c>
      <c r="J156" s="212">
        <v>-17</v>
      </c>
      <c r="K156" s="212">
        <v>3.5</v>
      </c>
      <c r="L156" s="212">
        <v>0.7</v>
      </c>
      <c r="M156" s="212">
        <v>2.5</v>
      </c>
      <c r="N156" s="212">
        <v>2.2999999999999998</v>
      </c>
      <c r="O156" s="212">
        <v>2</v>
      </c>
      <c r="P156" s="212">
        <v>-0.1</v>
      </c>
    </row>
    <row r="157" spans="1:16" s="266" customFormat="1" ht="12.75" x14ac:dyDescent="0.2">
      <c r="A157" s="196"/>
      <c r="B157" s="269" t="s">
        <v>205</v>
      </c>
      <c r="C157" s="212">
        <v>0</v>
      </c>
      <c r="D157" s="212">
        <v>0</v>
      </c>
      <c r="E157" s="212">
        <v>-307.60000000000002</v>
      </c>
      <c r="F157" s="212">
        <v>0</v>
      </c>
      <c r="G157" s="212">
        <v>0</v>
      </c>
      <c r="H157" s="212">
        <v>-42</v>
      </c>
      <c r="I157" s="212">
        <v>0</v>
      </c>
      <c r="J157" s="212">
        <v>-0.1</v>
      </c>
      <c r="K157" s="212">
        <v>0</v>
      </c>
      <c r="L157" s="212">
        <v>0</v>
      </c>
      <c r="M157" s="212">
        <v>0</v>
      </c>
      <c r="N157" s="212">
        <v>0</v>
      </c>
      <c r="O157" s="212">
        <v>-0.1</v>
      </c>
      <c r="P157" s="212">
        <v>-0.2</v>
      </c>
    </row>
    <row r="158" spans="1:16" ht="15.75" x14ac:dyDescent="0.25">
      <c r="B158" s="217"/>
      <c r="C158" s="216"/>
      <c r="D158" s="204"/>
      <c r="E158" s="204"/>
      <c r="F158" s="204"/>
      <c r="G158" s="204"/>
      <c r="H158" s="204"/>
      <c r="I158" s="204"/>
      <c r="J158" s="204"/>
      <c r="K158" s="204"/>
      <c r="L158" s="204"/>
      <c r="M158" s="204"/>
      <c r="N158" s="204"/>
      <c r="O158" s="204"/>
      <c r="P158" s="204"/>
    </row>
    <row r="159" spans="1:16" ht="15.75" x14ac:dyDescent="0.25">
      <c r="B159" s="203" t="s">
        <v>119</v>
      </c>
      <c r="C159" s="215">
        <f t="shared" ref="C159:M159" si="13">+C154+C148+C146+C143+C141+C139</f>
        <v>3469.6</v>
      </c>
      <c r="D159" s="215">
        <f t="shared" si="13"/>
        <v>-1184.4999999999986</v>
      </c>
      <c r="E159" s="215">
        <f t="shared" si="13"/>
        <v>-9578.9000000000015</v>
      </c>
      <c r="F159" s="215">
        <f t="shared" si="13"/>
        <v>9424.7999999999993</v>
      </c>
      <c r="G159" s="215">
        <f>+G154+G148+G146+G143+G141+G139</f>
        <v>-4391.7999999999984</v>
      </c>
      <c r="H159" s="215">
        <f t="shared" si="13"/>
        <v>7336.0999999999976</v>
      </c>
      <c r="I159" s="215">
        <f t="shared" si="13"/>
        <v>4690.0000000000018</v>
      </c>
      <c r="J159" s="215">
        <f t="shared" si="13"/>
        <v>-31855.4</v>
      </c>
      <c r="K159" s="215">
        <f t="shared" si="13"/>
        <v>1149.3999999999994</v>
      </c>
      <c r="L159" s="215">
        <f t="shared" si="13"/>
        <v>-772.70000000000027</v>
      </c>
      <c r="M159" s="215">
        <f t="shared" si="13"/>
        <v>808.19999999999948</v>
      </c>
      <c r="N159" s="215">
        <f>+N154+N148+N146+N143+N141+N139</f>
        <v>11890.3</v>
      </c>
      <c r="O159" s="215">
        <f>+O154+O148+O146+O143+O141+O139</f>
        <v>1272.2999999999997</v>
      </c>
      <c r="P159" s="215">
        <f>+P154+P148+P146+P143+P141+P139</f>
        <v>-75.200000000000273</v>
      </c>
    </row>
    <row r="160" spans="1:16" ht="15.75" x14ac:dyDescent="0.25">
      <c r="B160" s="203"/>
      <c r="C160" s="204"/>
      <c r="D160" s="94"/>
      <c r="E160" s="94"/>
      <c r="F160" s="94"/>
      <c r="G160" s="94"/>
      <c r="H160" s="94"/>
      <c r="I160" s="94"/>
      <c r="J160" s="94"/>
      <c r="K160" s="94"/>
      <c r="L160" s="94"/>
      <c r="M160" s="94"/>
      <c r="N160" s="94"/>
      <c r="O160" s="94"/>
      <c r="P160" s="94"/>
    </row>
    <row r="161" spans="2:19" ht="17.25" x14ac:dyDescent="0.3">
      <c r="B161" s="95" t="s">
        <v>166</v>
      </c>
      <c r="C161" s="26">
        <f>+C16+C159</f>
        <v>335661.4</v>
      </c>
      <c r="D161" s="26">
        <f t="shared" ref="D161:M161" si="14">+D159+D16</f>
        <v>334476.90000000002</v>
      </c>
      <c r="E161" s="26">
        <f t="shared" si="14"/>
        <v>324898</v>
      </c>
      <c r="F161" s="26">
        <f t="shared" si="14"/>
        <v>334322.8</v>
      </c>
      <c r="G161" s="26">
        <f t="shared" si="14"/>
        <v>329931</v>
      </c>
      <c r="H161" s="26">
        <f t="shared" si="14"/>
        <v>337267.1</v>
      </c>
      <c r="I161" s="26">
        <f t="shared" si="14"/>
        <v>341957.1</v>
      </c>
      <c r="J161" s="26">
        <f t="shared" si="14"/>
        <v>310101.69999999995</v>
      </c>
      <c r="K161" s="26">
        <f t="shared" si="14"/>
        <v>311251.09999999998</v>
      </c>
      <c r="L161" s="26">
        <f t="shared" si="14"/>
        <v>310478.39999999997</v>
      </c>
      <c r="M161" s="26">
        <f t="shared" si="14"/>
        <v>311286.59999999998</v>
      </c>
      <c r="N161" s="26">
        <f>+N159+N16</f>
        <v>323176.89999999997</v>
      </c>
      <c r="O161" s="237">
        <f>+O159+O16</f>
        <v>324449.19999999995</v>
      </c>
      <c r="P161" s="237">
        <f>+P159+P16</f>
        <v>324373.99999999994</v>
      </c>
      <c r="Q161" s="235"/>
      <c r="S161" s="153"/>
    </row>
    <row r="162" spans="2:19" ht="15.75" x14ac:dyDescent="0.25">
      <c r="B162" s="96"/>
      <c r="C162" s="195"/>
      <c r="D162" s="195"/>
      <c r="E162" s="195"/>
      <c r="F162" s="195"/>
      <c r="G162" s="195"/>
      <c r="H162" s="195"/>
      <c r="I162" s="195"/>
      <c r="J162" s="195"/>
      <c r="K162" s="195"/>
      <c r="L162" s="195"/>
      <c r="M162" s="195"/>
      <c r="N162" s="195"/>
      <c r="O162" s="238"/>
      <c r="P162" s="238"/>
    </row>
    <row r="163" spans="2:19" ht="32.25" x14ac:dyDescent="0.3">
      <c r="B163" s="95" t="s">
        <v>120</v>
      </c>
      <c r="C163" s="26">
        <f>+C14+C154</f>
        <v>2809.7000000000003</v>
      </c>
      <c r="D163" s="26">
        <f t="shared" ref="D163:N163" si="15">+D154+D14</f>
        <v>2801.0000000000005</v>
      </c>
      <c r="E163" s="26">
        <f t="shared" si="15"/>
        <v>2476.9000000000005</v>
      </c>
      <c r="F163" s="26">
        <f t="shared" si="15"/>
        <v>2477.8000000000006</v>
      </c>
      <c r="G163" s="26">
        <f t="shared" si="15"/>
        <v>2476.5000000000005</v>
      </c>
      <c r="H163" s="26">
        <f t="shared" si="15"/>
        <v>2456.4000000000005</v>
      </c>
      <c r="I163" s="26">
        <f t="shared" si="15"/>
        <v>2433.1000000000004</v>
      </c>
      <c r="J163" s="26">
        <f t="shared" si="15"/>
        <v>2409.6000000000004</v>
      </c>
      <c r="K163" s="26">
        <f t="shared" si="15"/>
        <v>2405.6000000000004</v>
      </c>
      <c r="L163" s="26">
        <f t="shared" si="15"/>
        <v>2425.8000000000002</v>
      </c>
      <c r="M163" s="26">
        <f t="shared" si="15"/>
        <v>2417.4</v>
      </c>
      <c r="N163" s="26">
        <f t="shared" si="15"/>
        <v>2435.4</v>
      </c>
      <c r="O163" s="239">
        <f>+O154+O14</f>
        <v>2428.5</v>
      </c>
      <c r="P163" s="239">
        <f>+P154+P14</f>
        <v>2423</v>
      </c>
      <c r="Q163" s="235"/>
      <c r="S163" s="153"/>
    </row>
    <row r="164" spans="2:19" ht="15.75" x14ac:dyDescent="0.25">
      <c r="B164" s="96"/>
      <c r="C164" s="195"/>
      <c r="D164" s="195"/>
      <c r="E164" s="195"/>
      <c r="F164" s="195"/>
      <c r="G164" s="195"/>
      <c r="H164" s="195"/>
      <c r="I164" s="195"/>
      <c r="J164" s="195"/>
      <c r="K164" s="195"/>
      <c r="L164" s="195"/>
      <c r="M164" s="195"/>
      <c r="N164" s="195"/>
      <c r="O164" s="238"/>
      <c r="P164" s="238"/>
    </row>
    <row r="165" spans="2:19" ht="32.25" x14ac:dyDescent="0.3">
      <c r="B165" s="95" t="s">
        <v>148</v>
      </c>
      <c r="C165" s="26">
        <f t="shared" ref="C165:H165" si="16">+C161-C163</f>
        <v>332851.7</v>
      </c>
      <c r="D165" s="26">
        <f t="shared" si="16"/>
        <v>331675.90000000002</v>
      </c>
      <c r="E165" s="26">
        <f t="shared" si="16"/>
        <v>322421.09999999998</v>
      </c>
      <c r="F165" s="26">
        <f t="shared" si="16"/>
        <v>331845</v>
      </c>
      <c r="G165" s="26">
        <f>+G161-G163</f>
        <v>327454.5</v>
      </c>
      <c r="H165" s="26">
        <f t="shared" si="16"/>
        <v>334810.69999999995</v>
      </c>
      <c r="I165" s="26">
        <f t="shared" ref="I165:O165" si="17">+I161-I163</f>
        <v>339524</v>
      </c>
      <c r="J165" s="26">
        <f t="shared" si="17"/>
        <v>307692.09999999998</v>
      </c>
      <c r="K165" s="26">
        <f t="shared" si="17"/>
        <v>308845.5</v>
      </c>
      <c r="L165" s="26">
        <f t="shared" si="17"/>
        <v>308052.59999999998</v>
      </c>
      <c r="M165" s="26">
        <f t="shared" si="17"/>
        <v>308869.19999999995</v>
      </c>
      <c r="N165" s="26">
        <f t="shared" si="17"/>
        <v>320741.49999999994</v>
      </c>
      <c r="O165" s="239">
        <f t="shared" si="17"/>
        <v>322020.69999999995</v>
      </c>
      <c r="P165" s="239">
        <f t="shared" ref="P165" si="18">+P161-P163</f>
        <v>321950.99999999994</v>
      </c>
      <c r="Q165" s="235"/>
      <c r="S165" s="153"/>
    </row>
    <row r="166" spans="2:19" ht="15.75" thickBot="1" x14ac:dyDescent="0.3">
      <c r="B166" s="72"/>
      <c r="C166" s="73"/>
      <c r="D166" s="74"/>
      <c r="E166" s="74"/>
      <c r="F166" s="74"/>
      <c r="G166" s="74"/>
      <c r="H166" s="74"/>
      <c r="I166" s="74"/>
      <c r="J166" s="74"/>
      <c r="K166" s="74"/>
      <c r="L166" s="74"/>
      <c r="M166" s="74"/>
      <c r="N166" s="225"/>
      <c r="O166" s="225"/>
      <c r="P166" s="225"/>
    </row>
    <row r="167" spans="2:19" ht="15.75" thickTop="1" x14ac:dyDescent="0.25">
      <c r="B167" s="75"/>
      <c r="C167" s="164"/>
      <c r="D167" s="194"/>
      <c r="E167" s="194"/>
      <c r="F167" s="194"/>
      <c r="G167" s="194"/>
      <c r="H167" s="194"/>
      <c r="I167" s="194"/>
      <c r="J167" s="194"/>
      <c r="K167" s="194"/>
      <c r="L167" s="194"/>
      <c r="M167" s="194"/>
      <c r="N167" s="226"/>
      <c r="O167" s="226"/>
      <c r="P167" s="226"/>
    </row>
    <row r="168" spans="2:19" x14ac:dyDescent="0.25">
      <c r="B168" s="79" t="s">
        <v>173</v>
      </c>
      <c r="C168" s="231"/>
      <c r="D168" s="231"/>
      <c r="E168" s="231"/>
      <c r="F168" s="231"/>
      <c r="G168" s="231"/>
      <c r="H168" s="231"/>
      <c r="I168" s="231"/>
      <c r="J168" s="231"/>
      <c r="K168" s="231"/>
      <c r="L168" s="231"/>
      <c r="M168" s="231"/>
      <c r="N168" s="231"/>
      <c r="O168" s="231"/>
      <c r="P168" s="231"/>
    </row>
    <row r="169" spans="2:19" ht="20.25" customHeight="1" x14ac:dyDescent="0.25">
      <c r="B169" s="313" t="s">
        <v>239</v>
      </c>
      <c r="C169" s="313"/>
      <c r="D169" s="313"/>
      <c r="E169" s="313"/>
      <c r="F169" s="313"/>
      <c r="G169" s="218"/>
      <c r="H169" s="218"/>
      <c r="I169" s="218"/>
      <c r="J169" s="218"/>
      <c r="K169" s="218"/>
      <c r="L169" s="218"/>
      <c r="M169" s="218"/>
      <c r="N169" s="227"/>
      <c r="O169" s="227"/>
      <c r="P169" s="227"/>
    </row>
    <row r="170" spans="2:19" ht="60.75" customHeight="1" x14ac:dyDescent="0.25">
      <c r="B170" s="297" t="s">
        <v>256</v>
      </c>
      <c r="C170" s="298"/>
      <c r="D170" s="298"/>
      <c r="E170" s="298"/>
      <c r="F170" s="298"/>
      <c r="G170" s="299"/>
      <c r="H170" s="219"/>
      <c r="I170" s="219"/>
      <c r="J170" s="219"/>
      <c r="K170" s="219"/>
      <c r="L170" s="219"/>
      <c r="M170" s="219"/>
      <c r="N170" s="227"/>
      <c r="O170" s="227"/>
      <c r="P170" s="227"/>
    </row>
    <row r="171" spans="2:19" ht="47.25" customHeight="1" x14ac:dyDescent="0.25">
      <c r="B171" s="300" t="s">
        <v>255</v>
      </c>
      <c r="C171" s="301"/>
      <c r="D171" s="301"/>
      <c r="E171" s="301"/>
      <c r="F171" s="301"/>
      <c r="G171" s="302"/>
      <c r="H171" s="220"/>
      <c r="I171" s="220"/>
      <c r="J171" s="220"/>
      <c r="K171" s="220"/>
      <c r="L171" s="220"/>
      <c r="M171" s="220"/>
      <c r="N171" s="226"/>
      <c r="O171" s="226"/>
      <c r="P171" s="226"/>
    </row>
    <row r="172" spans="2:19" x14ac:dyDescent="0.25">
      <c r="B172" s="75"/>
      <c r="C172" s="75"/>
    </row>
    <row r="173" spans="2:19" x14ac:dyDescent="0.25">
      <c r="B173" s="75"/>
      <c r="C173" s="75"/>
    </row>
    <row r="174" spans="2:19" x14ac:dyDescent="0.25">
      <c r="B174" s="75"/>
      <c r="C174" s="165"/>
      <c r="D174" s="165"/>
      <c r="E174" s="165"/>
      <c r="F174" s="165"/>
      <c r="G174" s="165"/>
      <c r="H174" s="165"/>
      <c r="I174" s="165"/>
      <c r="J174" s="165"/>
      <c r="K174" s="165"/>
      <c r="L174" s="165"/>
      <c r="M174" s="165"/>
      <c r="N174" s="228"/>
      <c r="O174" s="228"/>
      <c r="P174" s="228"/>
    </row>
    <row r="175" spans="2:19" x14ac:dyDescent="0.25">
      <c r="B175" s="75"/>
      <c r="C175" s="165"/>
      <c r="D175" s="165"/>
      <c r="E175" s="165"/>
      <c r="F175" s="165"/>
      <c r="G175" s="165"/>
      <c r="H175" s="165"/>
      <c r="I175" s="165"/>
      <c r="J175" s="165"/>
      <c r="K175" s="165"/>
      <c r="L175" s="165"/>
      <c r="M175" s="165"/>
      <c r="N175" s="228"/>
      <c r="O175" s="228"/>
      <c r="P175" s="228"/>
    </row>
    <row r="176" spans="2:19" x14ac:dyDescent="0.25">
      <c r="B176" s="75"/>
      <c r="C176" s="165"/>
      <c r="D176" s="165"/>
      <c r="E176" s="165"/>
      <c r="F176" s="165"/>
      <c r="G176" s="165"/>
      <c r="H176" s="165"/>
      <c r="I176" s="165"/>
      <c r="J176" s="165"/>
      <c r="K176" s="165"/>
      <c r="L176" s="165"/>
      <c r="M176" s="165"/>
      <c r="N176" s="228"/>
      <c r="O176" s="228"/>
      <c r="P176" s="228"/>
    </row>
    <row r="177" spans="2:3" x14ac:dyDescent="0.25">
      <c r="B177" s="75"/>
      <c r="C177" s="75"/>
    </row>
    <row r="178" spans="2:3" x14ac:dyDescent="0.25">
      <c r="B178" s="75"/>
      <c r="C178" s="75"/>
    </row>
    <row r="179" spans="2:3" x14ac:dyDescent="0.25">
      <c r="B179" s="75"/>
      <c r="C179" s="75"/>
    </row>
    <row r="180" spans="2:3" x14ac:dyDescent="0.25">
      <c r="B180" s="75"/>
      <c r="C180" s="75"/>
    </row>
  </sheetData>
  <mergeCells count="6">
    <mergeCell ref="B171:G171"/>
    <mergeCell ref="B169:F169"/>
    <mergeCell ref="B5:N5"/>
    <mergeCell ref="B6:N6"/>
    <mergeCell ref="B7:N7"/>
    <mergeCell ref="B170:G170"/>
  </mergeCells>
  <hyperlinks>
    <hyperlink ref="A1" location="INDICE!A1" display="Indice"/>
  </hyperlinks>
  <printOptions horizontalCentered="1" verticalCentered="1"/>
  <pageMargins left="0.11811023622047245" right="0.11811023622047245" top="0.15748031496062992" bottom="0.15748031496062992" header="0.31496062992125984" footer="0.31496062992125984"/>
  <pageSetup paperSize="9" scale="38"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A.1</vt:lpstr>
      <vt:lpstr>A.2</vt:lpstr>
      <vt:lpstr>A.3</vt:lpstr>
      <vt:lpstr>A.4</vt:lpstr>
      <vt:lpstr>A.3!Área_de_impresión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CRDP;ALFORT</dc:creator>
  <cp:lastModifiedBy>Template</cp:lastModifiedBy>
  <cp:lastPrinted>2019-11-13T15:08:40Z</cp:lastPrinted>
  <dcterms:created xsi:type="dcterms:W3CDTF">2019-04-03T17:51:32Z</dcterms:created>
  <dcterms:modified xsi:type="dcterms:W3CDTF">2020-03-16T14:40:08Z</dcterms:modified>
</cp:coreProperties>
</file>