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10455"/>
  </bookViews>
  <sheets>
    <sheet name="01-04-2022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4" l="1"/>
  <c r="D36" i="4"/>
  <c r="D33" i="4"/>
  <c r="D32" i="4"/>
  <c r="D29" i="4"/>
  <c r="D28" i="4"/>
  <c r="D27" i="4"/>
  <c r="D26" i="4"/>
  <c r="D23" i="4"/>
  <c r="D22" i="4"/>
  <c r="P16" i="4"/>
  <c r="O16" i="4"/>
  <c r="N16" i="4"/>
  <c r="K16" i="4"/>
  <c r="J16" i="4"/>
  <c r="I16" i="4"/>
  <c r="H16" i="4"/>
  <c r="G16" i="4"/>
  <c r="F16" i="4"/>
  <c r="E16" i="4"/>
  <c r="D16" i="4"/>
  <c r="C16" i="4"/>
  <c r="B16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P12" i="4"/>
  <c r="O12" i="4"/>
  <c r="N12" i="4"/>
  <c r="L12" i="4"/>
  <c r="K12" i="4"/>
  <c r="J12" i="4"/>
  <c r="I12" i="4"/>
  <c r="H12" i="4"/>
  <c r="G12" i="4"/>
  <c r="F12" i="4"/>
  <c r="E12" i="4"/>
  <c r="D12" i="4"/>
  <c r="C12" i="4"/>
  <c r="B12" i="4"/>
</calcChain>
</file>

<file path=xl/sharedStrings.xml><?xml version="1.0" encoding="utf-8"?>
<sst xmlns="http://schemas.openxmlformats.org/spreadsheetml/2006/main" count="47" uniqueCount="42">
  <si>
    <t>SINDICATURA GENERAL DE LA NACIÓN</t>
  </si>
  <si>
    <t>Convenio Colectivo de Trabajo Sectorial para el personal de la Sindicatura General de la Nación (Dto. Nº 1714/2010)</t>
  </si>
  <si>
    <t>Valor de la Unidad Retributiva                       $</t>
  </si>
  <si>
    <t>NIVEL</t>
  </si>
  <si>
    <t>Asignación básica del nivel + Adicional por grado (Artículos 59 y 60)</t>
  </si>
  <si>
    <t>Suplemento Agrupamiento Profesional</t>
  </si>
  <si>
    <t>Suplemento por Capacitación Terciaria</t>
  </si>
  <si>
    <t>Adicional por tramo</t>
  </si>
  <si>
    <t>Art. 63</t>
  </si>
  <si>
    <t>Art. 64</t>
  </si>
  <si>
    <t>Avanzado</t>
  </si>
  <si>
    <t>Intermedio</t>
  </si>
  <si>
    <t>A partir Grado 7</t>
  </si>
  <si>
    <t>A partir Grado 4</t>
  </si>
  <si>
    <t>A</t>
  </si>
  <si>
    <t>--</t>
  </si>
  <si>
    <t>B</t>
  </si>
  <si>
    <t>C</t>
  </si>
  <si>
    <t>D</t>
  </si>
  <si>
    <t>E</t>
  </si>
  <si>
    <t>SUPLEMENTOS</t>
  </si>
  <si>
    <t>Función Ejecutiva</t>
  </si>
  <si>
    <t>Gerencia</t>
  </si>
  <si>
    <t>Por Responsabilidad de Coordinación</t>
  </si>
  <si>
    <t>Coordinación de Departamento</t>
  </si>
  <si>
    <t>Coordinación de División</t>
  </si>
  <si>
    <t>Coordinación de Sector</t>
  </si>
  <si>
    <t>Por función Síndico Jurisdiccional</t>
  </si>
  <si>
    <t>Síndico Jurisdiccional</t>
  </si>
  <si>
    <t>Síndico Jurisdiccional Adjunto</t>
  </si>
  <si>
    <t>Por función de Síndico de Empresas, Sociedades y/o Entidades</t>
  </si>
  <si>
    <t>Importe máximo</t>
  </si>
  <si>
    <t>Importe mínimo</t>
  </si>
  <si>
    <t>Sub-Gerencia</t>
  </si>
  <si>
    <t>Actas Acuerdo  del 27/01 y 03/02/2022 - Decreto Nº 136/2022</t>
  </si>
  <si>
    <r>
      <t>A partir del 01 de</t>
    </r>
    <r>
      <rPr>
        <b/>
        <sz val="11"/>
        <color theme="1"/>
        <rFont val="Calibri"/>
        <family val="2"/>
        <scheme val="minor"/>
      </rPr>
      <t xml:space="preserve"> ABRIL de 2022</t>
    </r>
  </si>
  <si>
    <t>Coordinación General</t>
  </si>
  <si>
    <t>Dto. 37/2022</t>
  </si>
  <si>
    <t>Compensación Transitoria por Mayor Dedicación (Terciario/ Pregrado Univ.)</t>
  </si>
  <si>
    <t>Compensación Transitoria por Mayor Dedicación (Universtitario)</t>
  </si>
  <si>
    <t>Personal Contratado</t>
  </si>
  <si>
    <t>Personal Planta Permanente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</si>
</sst>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3" fontId="0" fillId="0" borderId="10" xfId="1" applyFont="1" applyBorder="1" applyAlignment="1"/>
    <xf numFmtId="43" fontId="0" fillId="0" borderId="11" xfId="1" quotePrefix="1" applyFont="1" applyBorder="1" applyAlignment="1">
      <alignment horizontal="center"/>
    </xf>
    <xf numFmtId="0" fontId="0" fillId="0" borderId="0" xfId="0" applyBorder="1" applyAlignment="1"/>
    <xf numFmtId="0" fontId="0" fillId="0" borderId="12" xfId="0" applyBorder="1" applyAlignment="1">
      <alignment horizontal="center"/>
    </xf>
    <xf numFmtId="43" fontId="0" fillId="0" borderId="12" xfId="1" applyFont="1" applyBorder="1" applyAlignment="1"/>
    <xf numFmtId="43" fontId="0" fillId="0" borderId="13" xfId="1" quotePrefix="1" applyFont="1" applyBorder="1" applyAlignment="1">
      <alignment horizontal="center"/>
    </xf>
    <xf numFmtId="0" fontId="0" fillId="0" borderId="14" xfId="0" applyBorder="1" applyAlignment="1">
      <alignment horizontal="center"/>
    </xf>
    <xf numFmtId="43" fontId="0" fillId="0" borderId="14" xfId="1" applyFont="1" applyBorder="1" applyAlignment="1"/>
    <xf numFmtId="43" fontId="0" fillId="0" borderId="14" xfId="1" applyFont="1" applyBorder="1" applyAlignment="1">
      <alignment horizontal="center"/>
    </xf>
    <xf numFmtId="43" fontId="0" fillId="0" borderId="15" xfId="1" quotePrefix="1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/>
    <xf numFmtId="43" fontId="0" fillId="0" borderId="0" xfId="1" applyFont="1"/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43" fontId="0" fillId="0" borderId="10" xfId="1" quotePrefix="1" applyFont="1" applyBorder="1" applyAlignment="1">
      <alignment horizontal="center"/>
    </xf>
    <xf numFmtId="43" fontId="0" fillId="0" borderId="12" xfId="1" quotePrefix="1" applyFont="1" applyBorder="1" applyAlignment="1">
      <alignment horizontal="center"/>
    </xf>
    <xf numFmtId="43" fontId="0" fillId="0" borderId="7" xfId="1" quotePrefix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workbookViewId="0">
      <selection activeCell="A5" sqref="A5:Q5"/>
    </sheetView>
  </sheetViews>
  <sheetFormatPr baseColWidth="10" defaultRowHeight="15" x14ac:dyDescent="0.25"/>
  <cols>
    <col min="1" max="1" width="12" customWidth="1"/>
    <col min="2" max="11" width="13" bestFit="1" customWidth="1"/>
    <col min="12" max="12" width="12" bestFit="1" customWidth="1"/>
    <col min="13" max="13" width="12.140625" bestFit="1" customWidth="1"/>
    <col min="14" max="14" width="15.42578125" customWidth="1"/>
    <col min="15" max="15" width="14.85546875" customWidth="1"/>
    <col min="16" max="16" width="12" bestFit="1" customWidth="1"/>
    <col min="17" max="17" width="12.140625" bestFit="1" customWidth="1"/>
  </cols>
  <sheetData>
    <row r="1" spans="1:17" ht="18.75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x14ac:dyDescent="0.25">
      <c r="A3" s="30" t="s">
        <v>35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x14ac:dyDescent="0.25">
      <c r="H4" t="s">
        <v>2</v>
      </c>
      <c r="K4" s="1">
        <v>126.19</v>
      </c>
    </row>
    <row r="5" spans="1:17" x14ac:dyDescent="0.25">
      <c r="A5" s="30" t="s">
        <v>34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7" spans="1:17" ht="15.75" thickBot="1" x14ac:dyDescent="0.3"/>
    <row r="8" spans="1:17" ht="15.75" thickBot="1" x14ac:dyDescent="0.3">
      <c r="L8" s="31" t="s">
        <v>41</v>
      </c>
      <c r="M8" s="32"/>
      <c r="N8" s="32"/>
      <c r="O8" s="33"/>
      <c r="P8" s="31" t="s">
        <v>40</v>
      </c>
      <c r="Q8" s="33"/>
    </row>
    <row r="9" spans="1:17" ht="72.75" thickBot="1" x14ac:dyDescent="0.3">
      <c r="A9" s="2" t="s">
        <v>3</v>
      </c>
      <c r="B9" s="36" t="s">
        <v>4</v>
      </c>
      <c r="C9" s="36"/>
      <c r="D9" s="36"/>
      <c r="E9" s="36"/>
      <c r="F9" s="36"/>
      <c r="G9" s="36"/>
      <c r="H9" s="36"/>
      <c r="I9" s="36"/>
      <c r="J9" s="36"/>
      <c r="K9" s="36"/>
      <c r="L9" s="3" t="s">
        <v>5</v>
      </c>
      <c r="M9" s="22" t="s">
        <v>6</v>
      </c>
      <c r="N9" s="37" t="s">
        <v>7</v>
      </c>
      <c r="O9" s="38"/>
      <c r="P9" s="3" t="s">
        <v>39</v>
      </c>
      <c r="Q9" s="3" t="s">
        <v>38</v>
      </c>
    </row>
    <row r="10" spans="1:17" s="21" customFormat="1" ht="15.75" thickBot="1" x14ac:dyDescent="0.3">
      <c r="A10" s="26"/>
      <c r="B10" s="40">
        <v>1</v>
      </c>
      <c r="C10" s="26">
        <v>2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26">
        <v>9</v>
      </c>
      <c r="K10" s="26">
        <v>10</v>
      </c>
      <c r="L10" s="34" t="s">
        <v>8</v>
      </c>
      <c r="M10" s="34" t="s">
        <v>9</v>
      </c>
      <c r="N10" s="4" t="s">
        <v>10</v>
      </c>
      <c r="O10" s="5" t="s">
        <v>11</v>
      </c>
      <c r="P10" s="34" t="s">
        <v>37</v>
      </c>
      <c r="Q10" s="34" t="s">
        <v>37</v>
      </c>
    </row>
    <row r="11" spans="1:17" s="21" customFormat="1" ht="15.75" thickBot="1" x14ac:dyDescent="0.3">
      <c r="A11" s="39"/>
      <c r="B11" s="41"/>
      <c r="C11" s="27"/>
      <c r="D11" s="27"/>
      <c r="E11" s="27"/>
      <c r="F11" s="27"/>
      <c r="G11" s="27"/>
      <c r="H11" s="27"/>
      <c r="I11" s="27"/>
      <c r="J11" s="27"/>
      <c r="K11" s="27"/>
      <c r="L11" s="35"/>
      <c r="M11" s="35"/>
      <c r="N11" s="6" t="s">
        <v>12</v>
      </c>
      <c r="O11" s="6" t="s">
        <v>13</v>
      </c>
      <c r="P11" s="35"/>
      <c r="Q11" s="35"/>
    </row>
    <row r="12" spans="1:17" s="10" customFormat="1" ht="31.5" customHeight="1" x14ac:dyDescent="0.25">
      <c r="A12" s="7" t="s">
        <v>14</v>
      </c>
      <c r="B12" s="8">
        <f>2132*K4</f>
        <v>269037.08</v>
      </c>
      <c r="C12" s="8">
        <f>2244*K4</f>
        <v>283170.36</v>
      </c>
      <c r="D12" s="8">
        <f>2356*K4</f>
        <v>297303.64</v>
      </c>
      <c r="E12" s="8">
        <f>2468*K4</f>
        <v>311436.92</v>
      </c>
      <c r="F12" s="8">
        <f>2590*K4</f>
        <v>326832.09999999998</v>
      </c>
      <c r="G12" s="8">
        <f>2725*K4</f>
        <v>343867.75</v>
      </c>
      <c r="H12" s="8">
        <f>2804*K4</f>
        <v>353836.76</v>
      </c>
      <c r="I12" s="8">
        <f>2916*K4</f>
        <v>367970.04</v>
      </c>
      <c r="J12" s="8">
        <f>3028*K4</f>
        <v>382103.32</v>
      </c>
      <c r="K12" s="8">
        <f>3140*K4</f>
        <v>396236.6</v>
      </c>
      <c r="L12" s="8">
        <f>487.5*K4</f>
        <v>61517.625</v>
      </c>
      <c r="M12" s="9" t="s">
        <v>15</v>
      </c>
      <c r="N12" s="8">
        <f>585*K4</f>
        <v>73821.149999999994</v>
      </c>
      <c r="O12" s="8">
        <f>292.5*K4</f>
        <v>36910.574999999997</v>
      </c>
      <c r="P12" s="8">
        <f>292.5*K4</f>
        <v>36910.574999999997</v>
      </c>
      <c r="Q12" s="23" t="s">
        <v>15</v>
      </c>
    </row>
    <row r="13" spans="1:17" s="10" customFormat="1" ht="31.5" customHeight="1" x14ac:dyDescent="0.25">
      <c r="A13" s="11" t="s">
        <v>16</v>
      </c>
      <c r="B13" s="12">
        <f>1705*K4</f>
        <v>215153.94999999998</v>
      </c>
      <c r="C13" s="12">
        <f>1810*K4</f>
        <v>228403.9</v>
      </c>
      <c r="D13" s="12">
        <f>1885*K4</f>
        <v>237868.15</v>
      </c>
      <c r="E13" s="12">
        <f>1957*K4</f>
        <v>246953.83</v>
      </c>
      <c r="F13" s="12">
        <f>2050*K4</f>
        <v>258689.5</v>
      </c>
      <c r="G13" s="12">
        <f>2125*K4</f>
        <v>268153.75</v>
      </c>
      <c r="H13" s="12">
        <f>2230*K4</f>
        <v>281403.7</v>
      </c>
      <c r="I13" s="12">
        <f>2345*K4</f>
        <v>295915.55</v>
      </c>
      <c r="J13" s="12">
        <f>2442*K4</f>
        <v>308155.98</v>
      </c>
      <c r="K13" s="12">
        <f>2539*K4</f>
        <v>320396.40999999997</v>
      </c>
      <c r="L13" s="12">
        <f>387.5*K4</f>
        <v>48898.625</v>
      </c>
      <c r="M13" s="13">
        <f>155*K4</f>
        <v>19559.45</v>
      </c>
      <c r="N13" s="12">
        <f>465*K4</f>
        <v>58678.35</v>
      </c>
      <c r="O13" s="12">
        <f>232.5*K4</f>
        <v>29339.174999999999</v>
      </c>
      <c r="P13" s="12">
        <f>232.5*K4</f>
        <v>29339.174999999999</v>
      </c>
      <c r="Q13" s="24">
        <f>77.5*K4</f>
        <v>9779.7250000000004</v>
      </c>
    </row>
    <row r="14" spans="1:17" s="10" customFormat="1" ht="31.5" customHeight="1" x14ac:dyDescent="0.25">
      <c r="A14" s="11" t="s">
        <v>17</v>
      </c>
      <c r="B14" s="12">
        <f>1142*K4</f>
        <v>144108.98000000001</v>
      </c>
      <c r="C14" s="12">
        <f>1224*K4</f>
        <v>154456.56</v>
      </c>
      <c r="D14" s="12">
        <f>1306*K4</f>
        <v>164804.13999999998</v>
      </c>
      <c r="E14" s="12">
        <f>1363*K4</f>
        <v>171996.97</v>
      </c>
      <c r="F14" s="12">
        <f>1503*K4</f>
        <v>189663.57</v>
      </c>
      <c r="G14" s="12">
        <f>1633*K4</f>
        <v>206068.27</v>
      </c>
      <c r="H14" s="12">
        <f>1718*K4</f>
        <v>216794.41999999998</v>
      </c>
      <c r="I14" s="12">
        <f>1748*K4</f>
        <v>220580.12</v>
      </c>
      <c r="J14" s="12">
        <f>1808*K4</f>
        <v>228151.52</v>
      </c>
      <c r="K14" s="12">
        <f>1868*K4</f>
        <v>235722.91999999998</v>
      </c>
      <c r="L14" s="12">
        <f>262*K4</f>
        <v>33061.78</v>
      </c>
      <c r="M14" s="13">
        <f>104.8*K4</f>
        <v>13224.712</v>
      </c>
      <c r="N14" s="12">
        <f>314.4*K4</f>
        <v>39674.135999999999</v>
      </c>
      <c r="O14" s="12">
        <f>157.2*K4</f>
        <v>19837.067999999999</v>
      </c>
      <c r="P14" s="12">
        <f>157.2*K4</f>
        <v>19837.067999999999</v>
      </c>
      <c r="Q14" s="24">
        <f>52.4*K4</f>
        <v>6612.3559999999998</v>
      </c>
    </row>
    <row r="15" spans="1:17" s="10" customFormat="1" ht="31.5" customHeight="1" x14ac:dyDescent="0.25">
      <c r="A15" s="11" t="s">
        <v>18</v>
      </c>
      <c r="B15" s="12">
        <f>613*K4</f>
        <v>77354.47</v>
      </c>
      <c r="C15" s="12">
        <f>671*K4</f>
        <v>84673.49</v>
      </c>
      <c r="D15" s="12">
        <f>738*K4</f>
        <v>93128.22</v>
      </c>
      <c r="E15" s="12">
        <f>805*K4</f>
        <v>101582.95</v>
      </c>
      <c r="F15" s="12">
        <f>872*K4</f>
        <v>110037.68</v>
      </c>
      <c r="G15" s="12">
        <f>940*K4</f>
        <v>118618.59999999999</v>
      </c>
      <c r="H15" s="12">
        <f>1006*K4</f>
        <v>126947.14</v>
      </c>
      <c r="I15" s="12">
        <f>1073*K4</f>
        <v>135401.87</v>
      </c>
      <c r="J15" s="12">
        <f>1140*K4</f>
        <v>143856.6</v>
      </c>
      <c r="K15" s="12">
        <f>1207*K4</f>
        <v>152311.32999999999</v>
      </c>
      <c r="L15" s="12">
        <f>141.25*K4</f>
        <v>17824.337500000001</v>
      </c>
      <c r="M15" s="13">
        <f>56.5*K4</f>
        <v>7129.7349999999997</v>
      </c>
      <c r="N15" s="12">
        <f>169.5*K4</f>
        <v>21389.204999999998</v>
      </c>
      <c r="O15" s="12">
        <f>84.75*K4</f>
        <v>10694.602499999999</v>
      </c>
      <c r="P15" s="12">
        <f>84.75*K4</f>
        <v>10694.602499999999</v>
      </c>
      <c r="Q15" s="24">
        <f>28.25*K4</f>
        <v>3564.8674999999998</v>
      </c>
    </row>
    <row r="16" spans="1:17" s="10" customFormat="1" ht="27" customHeight="1" thickBot="1" x14ac:dyDescent="0.3">
      <c r="A16" s="14" t="s">
        <v>19</v>
      </c>
      <c r="B16" s="15">
        <f>382*K4</f>
        <v>48204.58</v>
      </c>
      <c r="C16" s="15">
        <f>426*K4</f>
        <v>53756.94</v>
      </c>
      <c r="D16" s="15">
        <f>469*K4</f>
        <v>59183.11</v>
      </c>
      <c r="E16" s="15">
        <f>512*K4</f>
        <v>64609.279999999999</v>
      </c>
      <c r="F16" s="15">
        <f>555*K4</f>
        <v>70035.45</v>
      </c>
      <c r="G16" s="15">
        <f>598*K4</f>
        <v>75461.62</v>
      </c>
      <c r="H16" s="15">
        <f>648*K4</f>
        <v>81771.12</v>
      </c>
      <c r="I16" s="15">
        <f>698*K4</f>
        <v>88080.62</v>
      </c>
      <c r="J16" s="15">
        <f>748*K4</f>
        <v>94390.12</v>
      </c>
      <c r="K16" s="15">
        <f>798*K4</f>
        <v>100699.62</v>
      </c>
      <c r="L16" s="16" t="s">
        <v>15</v>
      </c>
      <c r="M16" s="17" t="s">
        <v>15</v>
      </c>
      <c r="N16" s="15">
        <f>104.4*K4</f>
        <v>13174.236000000001</v>
      </c>
      <c r="O16" s="15">
        <f>52.2*K4</f>
        <v>6587.1180000000004</v>
      </c>
      <c r="P16" s="16">
        <f>52.2*K4</f>
        <v>6587.1180000000004</v>
      </c>
      <c r="Q16" s="25" t="s">
        <v>15</v>
      </c>
    </row>
    <row r="19" spans="1:4" x14ac:dyDescent="0.25">
      <c r="A19" s="18" t="s">
        <v>20</v>
      </c>
    </row>
    <row r="21" spans="1:4" x14ac:dyDescent="0.25">
      <c r="A21" s="19" t="s">
        <v>21</v>
      </c>
    </row>
    <row r="22" spans="1:4" x14ac:dyDescent="0.25">
      <c r="A22" t="s">
        <v>22</v>
      </c>
      <c r="D22" s="20">
        <f>706*K4</f>
        <v>89090.14</v>
      </c>
    </row>
    <row r="23" spans="1:4" x14ac:dyDescent="0.25">
      <c r="A23" t="s">
        <v>33</v>
      </c>
      <c r="D23" s="20">
        <f>353*K4</f>
        <v>44545.07</v>
      </c>
    </row>
    <row r="25" spans="1:4" x14ac:dyDescent="0.25">
      <c r="A25" s="19" t="s">
        <v>23</v>
      </c>
    </row>
    <row r="26" spans="1:4" x14ac:dyDescent="0.25">
      <c r="A26" t="s">
        <v>36</v>
      </c>
      <c r="D26" s="20">
        <f>294*K4</f>
        <v>37099.86</v>
      </c>
    </row>
    <row r="27" spans="1:4" x14ac:dyDescent="0.25">
      <c r="A27" t="s">
        <v>24</v>
      </c>
      <c r="D27" s="20">
        <f>235*K4</f>
        <v>29654.649999999998</v>
      </c>
    </row>
    <row r="28" spans="1:4" x14ac:dyDescent="0.25">
      <c r="A28" t="s">
        <v>25</v>
      </c>
      <c r="D28" s="20">
        <f>101*K4</f>
        <v>12745.19</v>
      </c>
    </row>
    <row r="29" spans="1:4" x14ac:dyDescent="0.25">
      <c r="A29" t="s">
        <v>26</v>
      </c>
      <c r="D29" s="20">
        <f>2*33.58*K4</f>
        <v>8474.9203999999991</v>
      </c>
    </row>
    <row r="31" spans="1:4" x14ac:dyDescent="0.25">
      <c r="A31" s="19" t="s">
        <v>27</v>
      </c>
    </row>
    <row r="32" spans="1:4" x14ac:dyDescent="0.25">
      <c r="A32" t="s">
        <v>28</v>
      </c>
      <c r="D32" s="20">
        <f>235*K4</f>
        <v>29654.649999999998</v>
      </c>
    </row>
    <row r="33" spans="1:4" x14ac:dyDescent="0.25">
      <c r="A33" t="s">
        <v>29</v>
      </c>
      <c r="D33" s="20">
        <f>101*K4</f>
        <v>12745.19</v>
      </c>
    </row>
    <row r="35" spans="1:4" x14ac:dyDescent="0.25">
      <c r="A35" s="19" t="s">
        <v>30</v>
      </c>
    </row>
    <row r="36" spans="1:4" x14ac:dyDescent="0.25">
      <c r="A36" t="s">
        <v>31</v>
      </c>
      <c r="D36" s="20">
        <f>235*K4</f>
        <v>29654.649999999998</v>
      </c>
    </row>
    <row r="37" spans="1:4" x14ac:dyDescent="0.25">
      <c r="A37" t="s">
        <v>32</v>
      </c>
      <c r="D37" s="20">
        <f>33.58*K4</f>
        <v>4237.4601999999995</v>
      </c>
    </row>
  </sheetData>
  <mergeCells count="23">
    <mergeCell ref="B10:B11"/>
    <mergeCell ref="C10:C11"/>
    <mergeCell ref="D10:D11"/>
    <mergeCell ref="E10:E11"/>
    <mergeCell ref="M10:M11"/>
    <mergeCell ref="G10:G11"/>
    <mergeCell ref="H10:H11"/>
    <mergeCell ref="I10:I11"/>
    <mergeCell ref="J10:J11"/>
    <mergeCell ref="K10:K11"/>
    <mergeCell ref="A1:Q1"/>
    <mergeCell ref="A2:Q2"/>
    <mergeCell ref="A3:Q3"/>
    <mergeCell ref="A5:Q5"/>
    <mergeCell ref="L8:O8"/>
    <mergeCell ref="P8:Q8"/>
    <mergeCell ref="P10:P11"/>
    <mergeCell ref="Q10:Q11"/>
    <mergeCell ref="L10:L11"/>
    <mergeCell ref="F10:F11"/>
    <mergeCell ref="B9:K9"/>
    <mergeCell ref="N9:O9"/>
    <mergeCell ref="A10:A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01-04-2022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Koike</dc:creator>
  <cp:lastModifiedBy>Ivana Gabriela Pereyra</cp:lastModifiedBy>
  <dcterms:created xsi:type="dcterms:W3CDTF">2020-11-02T15:00:11Z</dcterms:created>
  <dcterms:modified xsi:type="dcterms:W3CDTF">2022-03-28T16:50:02Z</dcterms:modified>
</cp:coreProperties>
</file>